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백록\설계\2차 풀베기 설계\설계\2지구\"/>
    </mc:Choice>
  </mc:AlternateContent>
  <xr:revisionPtr revIDLastSave="0" documentId="13_ncr:1_{FC9E4147-D5FA-42B1-BC3C-81BC4EBBD873}" xr6:coauthVersionLast="47" xr6:coauthVersionMax="47" xr10:uidLastSave="{00000000-0000-0000-0000-000000000000}"/>
  <bookViews>
    <workbookView xWindow="25800" yWindow="0" windowWidth="25800" windowHeight="21000" tabRatio="961" firstSheet="2" activeTab="3" xr2:uid="{00000000-000D-0000-FFFF-FFFF00000000}"/>
  </bookViews>
  <sheets>
    <sheet name="설계요소" sheetId="150" state="hidden" r:id="rId1"/>
    <sheet name="표지" sheetId="303" state="hidden" r:id="rId2"/>
    <sheet name="0.겉표지" sheetId="59" r:id="rId3"/>
    <sheet name="표지목차" sheetId="302" r:id="rId4"/>
    <sheet name="1.위치도" sheetId="13" state="hidden" r:id="rId5"/>
    <sheet name="2.현장사진" sheetId="15" r:id="rId6"/>
    <sheet name="2.현장사진 (2)" sheetId="350" r:id="rId7"/>
    <sheet name="3.설계설명서" sheetId="151" r:id="rId8"/>
    <sheet name="3-1.기초자료" sheetId="275" r:id="rId9"/>
    <sheet name="4.예정공정표" sheetId="273" r:id="rId10"/>
    <sheet name="4-1.공정별소요인력" sheetId="291" r:id="rId11"/>
    <sheet name="5.필지별" sheetId="296" r:id="rId12"/>
    <sheet name="5-1.소반별" sheetId="305" r:id="rId13"/>
    <sheet name="일반" sheetId="344" r:id="rId14"/>
    <sheet name="특별" sheetId="345" r:id="rId15"/>
    <sheet name="전문" sheetId="346" r:id="rId16"/>
    <sheet name="안전보건관리" sheetId="347" r:id="rId17"/>
    <sheet name="MSDS1" sheetId="348" r:id="rId18"/>
    <sheet name="MSDS2" sheetId="349" r:id="rId19"/>
    <sheet name="시1" sheetId="309" r:id="rId20"/>
    <sheet name="시2" sheetId="323" r:id="rId21"/>
    <sheet name="시3" sheetId="324" r:id="rId22"/>
    <sheet name="시4" sheetId="325" r:id="rId23"/>
    <sheet name="시5" sheetId="326" r:id="rId24"/>
    <sheet name="시6" sheetId="327" r:id="rId25"/>
    <sheet name="시7" sheetId="335" state="hidden" r:id="rId26"/>
    <sheet name="시8" sheetId="336" state="hidden" r:id="rId27"/>
    <sheet name="시9" sheetId="337" state="hidden" r:id="rId28"/>
    <sheet name="시10" sheetId="342" state="hidden" r:id="rId29"/>
    <sheet name="시11" sheetId="343" state="hidden" r:id="rId30"/>
    <sheet name="8.원가계산서" sheetId="285" r:id="rId31"/>
    <sheet name="8.원가계산서 (수의계약)" sheetId="301" state="hidden" r:id="rId32"/>
    <sheet name="9.총괄설계내역서" sheetId="286" r:id="rId33"/>
    <sheet name="9.1내역서(풀베기)" sheetId="288" r:id="rId34"/>
    <sheet name="내역서(어린나무)" sheetId="307" state="hidden" r:id="rId35"/>
    <sheet name="내역서(모두베기)" sheetId="299" state="hidden" r:id="rId36"/>
    <sheet name="내역서(산물수집)" sheetId="300" state="hidden" r:id="rId37"/>
    <sheet name="단1" sheetId="310" r:id="rId38"/>
    <sheet name="단2" sheetId="318" r:id="rId39"/>
    <sheet name="단3" sheetId="319" r:id="rId40"/>
    <sheet name="단4" sheetId="320" r:id="rId41"/>
    <sheet name="단5" sheetId="321" r:id="rId42"/>
    <sheet name="단6" sheetId="322" r:id="rId43"/>
    <sheet name="단7" sheetId="332" state="hidden" r:id="rId44"/>
    <sheet name="단8" sheetId="333" state="hidden" r:id="rId45"/>
    <sheet name="단9" sheetId="334" state="hidden" r:id="rId46"/>
    <sheet name="단10" sheetId="340" state="hidden" r:id="rId47"/>
    <sheet name="단11" sheetId="341" state="hidden" r:id="rId48"/>
    <sheet name="11.1수량산출서" sheetId="298" r:id="rId49"/>
    <sheet name="11.1수량산출서 (산물수집)" sheetId="304" state="hidden" r:id="rId50"/>
    <sheet name="12.GPS좌표값" sheetId="306" r:id="rId51"/>
    <sheet name="야1" sheetId="311" r:id="rId52"/>
    <sheet name="6.시방서간지" sheetId="263" state="hidden" r:id="rId53"/>
    <sheet name="14.설계도면간지(합본)" sheetId="278" state="hidden" r:id="rId54"/>
    <sheet name="6-가.일반시방서간지" sheetId="24" state="hidden" r:id="rId55"/>
    <sheet name="6-나.특별시방서간지" sheetId="276" state="hidden" r:id="rId56"/>
    <sheet name="6-다.전문시방서간지" sheetId="25" state="hidden" r:id="rId57"/>
    <sheet name="야2" sheetId="313" r:id="rId58"/>
    <sheet name="야3" sheetId="314" r:id="rId59"/>
    <sheet name="야4" sheetId="315" r:id="rId60"/>
    <sheet name="야5" sheetId="316" r:id="rId61"/>
    <sheet name="야6" sheetId="317" r:id="rId62"/>
    <sheet name="예취기견적" sheetId="352" r:id="rId63"/>
    <sheet name="야7" sheetId="329" state="hidden" r:id="rId64"/>
    <sheet name="야8" sheetId="331" state="hidden" r:id="rId65"/>
    <sheet name="야9" sheetId="330" state="hidden" r:id="rId66"/>
    <sheet name="야10" sheetId="338" state="hidden" r:id="rId67"/>
    <sheet name="야11" sheetId="339" state="hidden" r:id="rId68"/>
    <sheet name="입력" sheetId="308" r:id="rId69"/>
    <sheet name="c1" sheetId="328" state="hidden" r:id="rId70"/>
  </sheets>
  <externalReferences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  <externalReference r:id="rId210"/>
    <externalReference r:id="rId211"/>
    <externalReference r:id="rId212"/>
    <externalReference r:id="rId213"/>
    <externalReference r:id="rId214"/>
    <externalReference r:id="rId215"/>
    <externalReference r:id="rId216"/>
    <externalReference r:id="rId217"/>
    <externalReference r:id="rId218"/>
    <externalReference r:id="rId219"/>
    <externalReference r:id="rId220"/>
    <externalReference r:id="rId221"/>
    <externalReference r:id="rId222"/>
    <externalReference r:id="rId223"/>
    <externalReference r:id="rId224"/>
    <externalReference r:id="rId225"/>
    <externalReference r:id="rId226"/>
    <externalReference r:id="rId227"/>
    <externalReference r:id="rId228"/>
    <externalReference r:id="rId229"/>
    <externalReference r:id="rId230"/>
    <externalReference r:id="rId231"/>
    <externalReference r:id="rId232"/>
    <externalReference r:id="rId233"/>
    <externalReference r:id="rId234"/>
    <externalReference r:id="rId235"/>
    <externalReference r:id="rId236"/>
    <externalReference r:id="rId237"/>
    <externalReference r:id="rId238"/>
  </externalReferences>
  <definedNames>
    <definedName name="_____________________YO1" localSheetId="13">'[1]01'!#REF!</definedName>
    <definedName name="_____________________YO1" localSheetId="15">'[1]01'!#REF!</definedName>
    <definedName name="_____________________YO1" localSheetId="14">'[1]01'!#REF!</definedName>
    <definedName name="_____________________YO1">'[1]01'!#REF!</definedName>
    <definedName name="____________________10">#REF!</definedName>
    <definedName name="____________________11">#REF!</definedName>
    <definedName name="____________________6">#REF!</definedName>
    <definedName name="____________________7">#REF!</definedName>
    <definedName name="____________________8">#REF!</definedName>
    <definedName name="____________________9">#REF!</definedName>
    <definedName name="____________________YO1" localSheetId="13">'[1]01'!#REF!</definedName>
    <definedName name="____________________YO1" localSheetId="15">'[1]01'!#REF!</definedName>
    <definedName name="____________________YO1" localSheetId="14">'[1]01'!#REF!</definedName>
    <definedName name="____________________YO1">'[1]01'!#REF!</definedName>
    <definedName name="___________________10">#REF!</definedName>
    <definedName name="___________________11">#REF!</definedName>
    <definedName name="___________________6">#REF!</definedName>
    <definedName name="___________________7">#REF!</definedName>
    <definedName name="___________________8">#REF!</definedName>
    <definedName name="___________________9">#REF!</definedName>
    <definedName name="___________________C">#REF!</definedName>
    <definedName name="___________________YO1">'[1]01'!#REF!</definedName>
    <definedName name="__________________10" localSheetId="13">#REF!</definedName>
    <definedName name="__________________10" localSheetId="15">#REF!</definedName>
    <definedName name="__________________10" localSheetId="14">#REF!</definedName>
    <definedName name="__________________10">#REF!</definedName>
    <definedName name="__________________11" localSheetId="13">#REF!</definedName>
    <definedName name="__________________11" localSheetId="15">#REF!</definedName>
    <definedName name="__________________11" localSheetId="14">#REF!</definedName>
    <definedName name="__________________11">#REF!</definedName>
    <definedName name="__________________6" localSheetId="13">#REF!</definedName>
    <definedName name="__________________6" localSheetId="15">#REF!</definedName>
    <definedName name="__________________6" localSheetId="14">#REF!</definedName>
    <definedName name="__________________6">#REF!</definedName>
    <definedName name="__________________7" localSheetId="13">#REF!</definedName>
    <definedName name="__________________7" localSheetId="15">#REF!</definedName>
    <definedName name="__________________7" localSheetId="14">#REF!</definedName>
    <definedName name="__________________7">#REF!</definedName>
    <definedName name="__________________8" localSheetId="13">#REF!</definedName>
    <definedName name="__________________8" localSheetId="15">#REF!</definedName>
    <definedName name="__________________8" localSheetId="14">#REF!</definedName>
    <definedName name="__________________8">#REF!</definedName>
    <definedName name="__________________9" localSheetId="13">#REF!</definedName>
    <definedName name="__________________9" localSheetId="15">#REF!</definedName>
    <definedName name="__________________9" localSheetId="14">#REF!</definedName>
    <definedName name="__________________9">#REF!</definedName>
    <definedName name="__________________C">#REF!</definedName>
    <definedName name="__________________YO1" localSheetId="13">'[1]01'!#REF!</definedName>
    <definedName name="__________________YO1" localSheetId="15">'[1]01'!#REF!</definedName>
    <definedName name="__________________YO1" localSheetId="14">'[1]01'!#REF!</definedName>
    <definedName name="__________________YO1">'[1]01'!#REF!</definedName>
    <definedName name="_________________10" localSheetId="13">#REF!</definedName>
    <definedName name="_________________10" localSheetId="15">#REF!</definedName>
    <definedName name="_________________10" localSheetId="14">#REF!</definedName>
    <definedName name="_________________10">#REF!</definedName>
    <definedName name="_________________11" localSheetId="13">#REF!</definedName>
    <definedName name="_________________11" localSheetId="15">#REF!</definedName>
    <definedName name="_________________11" localSheetId="14">#REF!</definedName>
    <definedName name="_________________11">#REF!</definedName>
    <definedName name="_________________6" localSheetId="13">#REF!</definedName>
    <definedName name="_________________6" localSheetId="15">#REF!</definedName>
    <definedName name="_________________6" localSheetId="14">#REF!</definedName>
    <definedName name="_________________6">#REF!</definedName>
    <definedName name="_________________7" localSheetId="13">#REF!</definedName>
    <definedName name="_________________7" localSheetId="15">#REF!</definedName>
    <definedName name="_________________7" localSheetId="14">#REF!</definedName>
    <definedName name="_________________7">#REF!</definedName>
    <definedName name="_________________8" localSheetId="13">#REF!</definedName>
    <definedName name="_________________8" localSheetId="15">#REF!</definedName>
    <definedName name="_________________8" localSheetId="14">#REF!</definedName>
    <definedName name="_________________8">#REF!</definedName>
    <definedName name="_________________9" localSheetId="13">#REF!</definedName>
    <definedName name="_________________9" localSheetId="15">#REF!</definedName>
    <definedName name="_________________9" localSheetId="14">#REF!</definedName>
    <definedName name="_________________9">#REF!</definedName>
    <definedName name="_________________C" localSheetId="13">#REF!</definedName>
    <definedName name="_________________C" localSheetId="15">#REF!</definedName>
    <definedName name="_________________C" localSheetId="14">#REF!</definedName>
    <definedName name="_________________C">#REF!</definedName>
    <definedName name="_________________YO1" localSheetId="13">'[1]01'!#REF!</definedName>
    <definedName name="_________________YO1" localSheetId="15">'[1]01'!#REF!</definedName>
    <definedName name="_________________YO1" localSheetId="14">'[1]01'!#REF!</definedName>
    <definedName name="_________________YO1">'[1]01'!#REF!</definedName>
    <definedName name="________________10" localSheetId="13">#REF!</definedName>
    <definedName name="________________10" localSheetId="15">#REF!</definedName>
    <definedName name="________________10" localSheetId="14">#REF!</definedName>
    <definedName name="________________10">#REF!</definedName>
    <definedName name="________________11" localSheetId="13">#REF!</definedName>
    <definedName name="________________11" localSheetId="15">#REF!</definedName>
    <definedName name="________________11" localSheetId="14">#REF!</definedName>
    <definedName name="________________11">#REF!</definedName>
    <definedName name="________________6" localSheetId="13">#REF!</definedName>
    <definedName name="________________6" localSheetId="15">#REF!</definedName>
    <definedName name="________________6" localSheetId="14">#REF!</definedName>
    <definedName name="________________6">#REF!</definedName>
    <definedName name="________________7" localSheetId="13">#REF!</definedName>
    <definedName name="________________7" localSheetId="15">#REF!</definedName>
    <definedName name="________________7" localSheetId="14">#REF!</definedName>
    <definedName name="________________7">#REF!</definedName>
    <definedName name="________________8" localSheetId="13">#REF!</definedName>
    <definedName name="________________8" localSheetId="15">#REF!</definedName>
    <definedName name="________________8" localSheetId="14">#REF!</definedName>
    <definedName name="________________8">#REF!</definedName>
    <definedName name="________________9" localSheetId="13">#REF!</definedName>
    <definedName name="________________9" localSheetId="15">#REF!</definedName>
    <definedName name="________________9" localSheetId="14">#REF!</definedName>
    <definedName name="________________9">#REF!</definedName>
    <definedName name="________________C" localSheetId="13">#REF!</definedName>
    <definedName name="________________C" localSheetId="15">#REF!</definedName>
    <definedName name="________________C" localSheetId="14">#REF!</definedName>
    <definedName name="________________C">#REF!</definedName>
    <definedName name="________________YO1" localSheetId="13">'[1]01'!#REF!</definedName>
    <definedName name="________________YO1" localSheetId="15">'[1]01'!#REF!</definedName>
    <definedName name="________________YO1" localSheetId="14">'[1]01'!#REF!</definedName>
    <definedName name="________________YO1">'[1]01'!#REF!</definedName>
    <definedName name="_______________10" localSheetId="13">#REF!</definedName>
    <definedName name="_______________10" localSheetId="15">#REF!</definedName>
    <definedName name="_______________10" localSheetId="14">#REF!</definedName>
    <definedName name="_______________10">#REF!</definedName>
    <definedName name="_______________11" localSheetId="13">#REF!</definedName>
    <definedName name="_______________11" localSheetId="15">#REF!</definedName>
    <definedName name="_______________11" localSheetId="14">#REF!</definedName>
    <definedName name="_______________11">#REF!</definedName>
    <definedName name="_______________6" localSheetId="13">#REF!</definedName>
    <definedName name="_______________6" localSheetId="15">#REF!</definedName>
    <definedName name="_______________6" localSheetId="14">#REF!</definedName>
    <definedName name="_______________6">#REF!</definedName>
    <definedName name="_______________7" localSheetId="13">#REF!</definedName>
    <definedName name="_______________7" localSheetId="15">#REF!</definedName>
    <definedName name="_______________7" localSheetId="14">#REF!</definedName>
    <definedName name="_______________7">#REF!</definedName>
    <definedName name="_______________8" localSheetId="13">#REF!</definedName>
    <definedName name="_______________8" localSheetId="15">#REF!</definedName>
    <definedName name="_______________8" localSheetId="14">#REF!</definedName>
    <definedName name="_______________8">#REF!</definedName>
    <definedName name="_______________9" localSheetId="13">#REF!</definedName>
    <definedName name="_______________9" localSheetId="15">#REF!</definedName>
    <definedName name="_______________9" localSheetId="14">#REF!</definedName>
    <definedName name="_______________9">#REF!</definedName>
    <definedName name="_______________C" localSheetId="13">#REF!</definedName>
    <definedName name="_______________C" localSheetId="15">#REF!</definedName>
    <definedName name="_______________C" localSheetId="14">#REF!</definedName>
    <definedName name="_______________C">#REF!</definedName>
    <definedName name="_______________YO1" localSheetId="13">'[1]01'!#REF!</definedName>
    <definedName name="_______________YO1" localSheetId="15">'[1]01'!#REF!</definedName>
    <definedName name="_______________YO1" localSheetId="14">'[1]01'!#REF!</definedName>
    <definedName name="_______________YO1">'[1]01'!#REF!</definedName>
    <definedName name="______________10" localSheetId="13">#REF!</definedName>
    <definedName name="______________10" localSheetId="15">#REF!</definedName>
    <definedName name="______________10" localSheetId="14">#REF!</definedName>
    <definedName name="______________10">#REF!</definedName>
    <definedName name="______________11" localSheetId="13">#REF!</definedName>
    <definedName name="______________11" localSheetId="15">#REF!</definedName>
    <definedName name="______________11" localSheetId="14">#REF!</definedName>
    <definedName name="______________11">#REF!</definedName>
    <definedName name="______________6" localSheetId="13">#REF!</definedName>
    <definedName name="______________6" localSheetId="15">#REF!</definedName>
    <definedName name="______________6" localSheetId="14">#REF!</definedName>
    <definedName name="______________6">#REF!</definedName>
    <definedName name="______________7" localSheetId="13">#REF!</definedName>
    <definedName name="______________7" localSheetId="15">#REF!</definedName>
    <definedName name="______________7" localSheetId="14">#REF!</definedName>
    <definedName name="______________7">#REF!</definedName>
    <definedName name="______________8" localSheetId="13">#REF!</definedName>
    <definedName name="______________8" localSheetId="15">#REF!</definedName>
    <definedName name="______________8" localSheetId="14">#REF!</definedName>
    <definedName name="______________8">#REF!</definedName>
    <definedName name="______________9" localSheetId="13">#REF!</definedName>
    <definedName name="______________9" localSheetId="15">#REF!</definedName>
    <definedName name="______________9" localSheetId="14">#REF!</definedName>
    <definedName name="______________9">#REF!</definedName>
    <definedName name="______________C" localSheetId="13">#REF!</definedName>
    <definedName name="______________C" localSheetId="15">#REF!</definedName>
    <definedName name="______________C" localSheetId="14">#REF!</definedName>
    <definedName name="______________C">#REF!</definedName>
    <definedName name="______________YO1" localSheetId="13">'[1]01'!#REF!</definedName>
    <definedName name="______________YO1" localSheetId="15">'[1]01'!#REF!</definedName>
    <definedName name="______________YO1" localSheetId="14">'[1]01'!#REF!</definedName>
    <definedName name="______________YO1">'[1]01'!#REF!</definedName>
    <definedName name="_____________10" localSheetId="13">#REF!</definedName>
    <definedName name="_____________10" localSheetId="15">#REF!</definedName>
    <definedName name="_____________10" localSheetId="14">#REF!</definedName>
    <definedName name="_____________10">#REF!</definedName>
    <definedName name="_____________11" localSheetId="13">#REF!</definedName>
    <definedName name="_____________11" localSheetId="15">#REF!</definedName>
    <definedName name="_____________11" localSheetId="14">#REF!</definedName>
    <definedName name="_____________11">#REF!</definedName>
    <definedName name="_____________6" localSheetId="13">#REF!</definedName>
    <definedName name="_____________6" localSheetId="15">#REF!</definedName>
    <definedName name="_____________6" localSheetId="14">#REF!</definedName>
    <definedName name="_____________6">#REF!</definedName>
    <definedName name="_____________7" localSheetId="13">#REF!</definedName>
    <definedName name="_____________7" localSheetId="15">#REF!</definedName>
    <definedName name="_____________7" localSheetId="14">#REF!</definedName>
    <definedName name="_____________7">#REF!</definedName>
    <definedName name="_____________8" localSheetId="13">#REF!</definedName>
    <definedName name="_____________8" localSheetId="15">#REF!</definedName>
    <definedName name="_____________8" localSheetId="14">#REF!</definedName>
    <definedName name="_____________8">#REF!</definedName>
    <definedName name="_____________9" localSheetId="13">#REF!</definedName>
    <definedName name="_____________9" localSheetId="15">#REF!</definedName>
    <definedName name="_____________9" localSheetId="14">#REF!</definedName>
    <definedName name="_____________9">#REF!</definedName>
    <definedName name="_____________C" localSheetId="13">#REF!</definedName>
    <definedName name="_____________C" localSheetId="15">#REF!</definedName>
    <definedName name="_____________C" localSheetId="14">#REF!</definedName>
    <definedName name="_____________C">#REF!</definedName>
    <definedName name="_____________YO1">'[1]01'!#REF!</definedName>
    <definedName name="____________10" localSheetId="13">#REF!</definedName>
    <definedName name="____________10" localSheetId="15">#REF!</definedName>
    <definedName name="____________10" localSheetId="14">#REF!</definedName>
    <definedName name="____________10">#REF!</definedName>
    <definedName name="____________11" localSheetId="13">#REF!</definedName>
    <definedName name="____________11" localSheetId="15">#REF!</definedName>
    <definedName name="____________11" localSheetId="14">#REF!</definedName>
    <definedName name="____________11">#REF!</definedName>
    <definedName name="____________6" localSheetId="13">#REF!</definedName>
    <definedName name="____________6" localSheetId="15">#REF!</definedName>
    <definedName name="____________6" localSheetId="14">#REF!</definedName>
    <definedName name="____________6">#REF!</definedName>
    <definedName name="____________7" localSheetId="13">#REF!</definedName>
    <definedName name="____________7" localSheetId="15">#REF!</definedName>
    <definedName name="____________7" localSheetId="14">#REF!</definedName>
    <definedName name="____________7">#REF!</definedName>
    <definedName name="____________8" localSheetId="13">#REF!</definedName>
    <definedName name="____________8" localSheetId="15">#REF!</definedName>
    <definedName name="____________8" localSheetId="14">#REF!</definedName>
    <definedName name="____________8">#REF!</definedName>
    <definedName name="____________9" localSheetId="13">#REF!</definedName>
    <definedName name="____________9" localSheetId="15">#REF!</definedName>
    <definedName name="____________9" localSheetId="14">#REF!</definedName>
    <definedName name="____________9">#REF!</definedName>
    <definedName name="____________C" localSheetId="13">#REF!</definedName>
    <definedName name="____________C" localSheetId="15">#REF!</definedName>
    <definedName name="____________C" localSheetId="14">#REF!</definedName>
    <definedName name="____________C">#REF!</definedName>
    <definedName name="____________YO1" localSheetId="13">'[1]01'!#REF!</definedName>
    <definedName name="____________YO1" localSheetId="15">'[1]01'!#REF!</definedName>
    <definedName name="____________YO1" localSheetId="14">'[1]01'!#REF!</definedName>
    <definedName name="____________YO1">'[1]01'!#REF!</definedName>
    <definedName name="___________10" localSheetId="13">#REF!</definedName>
    <definedName name="___________10" localSheetId="15">#REF!</definedName>
    <definedName name="___________10" localSheetId="14">#REF!</definedName>
    <definedName name="___________10">#REF!</definedName>
    <definedName name="___________11" localSheetId="13">#REF!</definedName>
    <definedName name="___________11" localSheetId="15">#REF!</definedName>
    <definedName name="___________11" localSheetId="14">#REF!</definedName>
    <definedName name="___________11">#REF!</definedName>
    <definedName name="___________6" localSheetId="13">#REF!</definedName>
    <definedName name="___________6" localSheetId="15">#REF!</definedName>
    <definedName name="___________6" localSheetId="14">#REF!</definedName>
    <definedName name="___________6">#REF!</definedName>
    <definedName name="___________7" localSheetId="13">#REF!</definedName>
    <definedName name="___________7" localSheetId="15">#REF!</definedName>
    <definedName name="___________7" localSheetId="14">#REF!</definedName>
    <definedName name="___________7">#REF!</definedName>
    <definedName name="___________8" localSheetId="13">#REF!</definedName>
    <definedName name="___________8" localSheetId="15">#REF!</definedName>
    <definedName name="___________8" localSheetId="14">#REF!</definedName>
    <definedName name="___________8">#REF!</definedName>
    <definedName name="___________9" localSheetId="13">#REF!</definedName>
    <definedName name="___________9" localSheetId="15">#REF!</definedName>
    <definedName name="___________9" localSheetId="14">#REF!</definedName>
    <definedName name="___________9">#REF!</definedName>
    <definedName name="___________C" localSheetId="13">#REF!</definedName>
    <definedName name="___________C" localSheetId="15">#REF!</definedName>
    <definedName name="___________C" localSheetId="14">#REF!</definedName>
    <definedName name="___________C">#REF!</definedName>
    <definedName name="__________10" localSheetId="13">#REF!</definedName>
    <definedName name="__________10" localSheetId="15">#REF!</definedName>
    <definedName name="__________10" localSheetId="14">#REF!</definedName>
    <definedName name="__________10">#REF!</definedName>
    <definedName name="__________11" localSheetId="13">#REF!</definedName>
    <definedName name="__________11" localSheetId="15">#REF!</definedName>
    <definedName name="__________11" localSheetId="14">#REF!</definedName>
    <definedName name="__________11">#REF!</definedName>
    <definedName name="__________6" localSheetId="13">#REF!</definedName>
    <definedName name="__________6" localSheetId="15">#REF!</definedName>
    <definedName name="__________6" localSheetId="14">#REF!</definedName>
    <definedName name="__________6">#REF!</definedName>
    <definedName name="__________7" localSheetId="13">#REF!</definedName>
    <definedName name="__________7" localSheetId="15">#REF!</definedName>
    <definedName name="__________7" localSheetId="14">#REF!</definedName>
    <definedName name="__________7">#REF!</definedName>
    <definedName name="__________8" localSheetId="13">#REF!</definedName>
    <definedName name="__________8" localSheetId="15">#REF!</definedName>
    <definedName name="__________8" localSheetId="14">#REF!</definedName>
    <definedName name="__________8">#REF!</definedName>
    <definedName name="__________9" localSheetId="13">#REF!</definedName>
    <definedName name="__________9" localSheetId="15">#REF!</definedName>
    <definedName name="__________9" localSheetId="14">#REF!</definedName>
    <definedName name="__________9">#REF!</definedName>
    <definedName name="__________C" localSheetId="13">#REF!</definedName>
    <definedName name="__________C" localSheetId="15">#REF!</definedName>
    <definedName name="__________C" localSheetId="14">#REF!</definedName>
    <definedName name="__________C">#REF!</definedName>
    <definedName name="__________YO1" localSheetId="13">'[1]01'!#REF!</definedName>
    <definedName name="__________YO1" localSheetId="15">'[1]01'!#REF!</definedName>
    <definedName name="__________YO1" localSheetId="14">'[1]01'!#REF!</definedName>
    <definedName name="__________YO1">'[1]01'!#REF!</definedName>
    <definedName name="_________10" localSheetId="13">#REF!</definedName>
    <definedName name="_________10" localSheetId="15">#REF!</definedName>
    <definedName name="_________10" localSheetId="14">#REF!</definedName>
    <definedName name="_________10">#REF!</definedName>
    <definedName name="_________11" localSheetId="13">#REF!</definedName>
    <definedName name="_________11" localSheetId="15">#REF!</definedName>
    <definedName name="_________11" localSheetId="14">#REF!</definedName>
    <definedName name="_________11">#REF!</definedName>
    <definedName name="_________6" localSheetId="13">#REF!</definedName>
    <definedName name="_________6" localSheetId="15">#REF!</definedName>
    <definedName name="_________6" localSheetId="14">#REF!</definedName>
    <definedName name="_________6">#REF!</definedName>
    <definedName name="_________7" localSheetId="13">#REF!</definedName>
    <definedName name="_________7" localSheetId="15">#REF!</definedName>
    <definedName name="_________7" localSheetId="14">#REF!</definedName>
    <definedName name="_________7">#REF!</definedName>
    <definedName name="_________8" localSheetId="13">#REF!</definedName>
    <definedName name="_________8" localSheetId="15">#REF!</definedName>
    <definedName name="_________8" localSheetId="14">#REF!</definedName>
    <definedName name="_________8">#REF!</definedName>
    <definedName name="_________9" localSheetId="13">#REF!</definedName>
    <definedName name="_________9" localSheetId="15">#REF!</definedName>
    <definedName name="_________9" localSheetId="14">#REF!</definedName>
    <definedName name="_________9">#REF!</definedName>
    <definedName name="_________C" localSheetId="13">#REF!</definedName>
    <definedName name="_________C" localSheetId="15">#REF!</definedName>
    <definedName name="_________C" localSheetId="14">#REF!</definedName>
    <definedName name="_________C">#REF!</definedName>
    <definedName name="_________YO1">'[1]01'!#REF!</definedName>
    <definedName name="________10" localSheetId="16">#REF!</definedName>
    <definedName name="________10" localSheetId="13">#REF!</definedName>
    <definedName name="________10" localSheetId="15">#REF!</definedName>
    <definedName name="________10" localSheetId="14">#REF!</definedName>
    <definedName name="________10">#REF!</definedName>
    <definedName name="________11" localSheetId="16">#REF!</definedName>
    <definedName name="________11" localSheetId="13">#REF!</definedName>
    <definedName name="________11" localSheetId="15">#REF!</definedName>
    <definedName name="________11" localSheetId="14">#REF!</definedName>
    <definedName name="________11">#REF!</definedName>
    <definedName name="________6" localSheetId="16">#REF!</definedName>
    <definedName name="________6" localSheetId="13">#REF!</definedName>
    <definedName name="________6" localSheetId="15">#REF!</definedName>
    <definedName name="________6" localSheetId="14">#REF!</definedName>
    <definedName name="________6">#REF!</definedName>
    <definedName name="________7" localSheetId="16">#REF!</definedName>
    <definedName name="________7" localSheetId="13">#REF!</definedName>
    <definedName name="________7" localSheetId="15">#REF!</definedName>
    <definedName name="________7" localSheetId="14">#REF!</definedName>
    <definedName name="________7">#REF!</definedName>
    <definedName name="________8" localSheetId="16">#REF!</definedName>
    <definedName name="________8" localSheetId="13">#REF!</definedName>
    <definedName name="________8" localSheetId="15">#REF!</definedName>
    <definedName name="________8" localSheetId="14">#REF!</definedName>
    <definedName name="________8">#REF!</definedName>
    <definedName name="________9" localSheetId="16">#REF!</definedName>
    <definedName name="________9" localSheetId="13">#REF!</definedName>
    <definedName name="________9" localSheetId="15">#REF!</definedName>
    <definedName name="________9" localSheetId="14">#REF!</definedName>
    <definedName name="________9">#REF!</definedName>
    <definedName name="________C" localSheetId="13">#REF!</definedName>
    <definedName name="________C" localSheetId="15">#REF!</definedName>
    <definedName name="________C" localSheetId="14">#REF!</definedName>
    <definedName name="________C">#REF!</definedName>
    <definedName name="________dk" localSheetId="13">#REF!</definedName>
    <definedName name="________dk" localSheetId="15">#REF!</definedName>
    <definedName name="________dk" localSheetId="14">#REF!</definedName>
    <definedName name="________dk">#REF!</definedName>
    <definedName name="________YO1" localSheetId="13">'[1]01'!#REF!</definedName>
    <definedName name="________YO1" localSheetId="15">'[1]01'!#REF!</definedName>
    <definedName name="________YO1" localSheetId="14">'[1]01'!#REF!</definedName>
    <definedName name="________YO1">'[1]01'!#REF!</definedName>
    <definedName name="_______10" localSheetId="16">#REF!</definedName>
    <definedName name="_______10" localSheetId="13">#REF!</definedName>
    <definedName name="_______10" localSheetId="15">#REF!</definedName>
    <definedName name="_______10" localSheetId="14">#REF!</definedName>
    <definedName name="_______10">#REF!</definedName>
    <definedName name="_______11" localSheetId="16">#REF!</definedName>
    <definedName name="_______11" localSheetId="13">#REF!</definedName>
    <definedName name="_______11" localSheetId="15">#REF!</definedName>
    <definedName name="_______11" localSheetId="14">#REF!</definedName>
    <definedName name="_______11">#REF!</definedName>
    <definedName name="_______6" localSheetId="16">#REF!</definedName>
    <definedName name="_______6" localSheetId="13">#REF!</definedName>
    <definedName name="_______6" localSheetId="15">#REF!</definedName>
    <definedName name="_______6" localSheetId="14">#REF!</definedName>
    <definedName name="_______6">#REF!</definedName>
    <definedName name="_______7" localSheetId="16">#REF!</definedName>
    <definedName name="_______7" localSheetId="13">#REF!</definedName>
    <definedName name="_______7" localSheetId="15">#REF!</definedName>
    <definedName name="_______7" localSheetId="14">#REF!</definedName>
    <definedName name="_______7">#REF!</definedName>
    <definedName name="_______8" localSheetId="16">#REF!</definedName>
    <definedName name="_______8" localSheetId="13">#REF!</definedName>
    <definedName name="_______8" localSheetId="15">#REF!</definedName>
    <definedName name="_______8" localSheetId="14">#REF!</definedName>
    <definedName name="_______8">#REF!</definedName>
    <definedName name="_______9" localSheetId="16">#REF!</definedName>
    <definedName name="_______9" localSheetId="13">#REF!</definedName>
    <definedName name="_______9" localSheetId="15">#REF!</definedName>
    <definedName name="_______9" localSheetId="14">#REF!</definedName>
    <definedName name="_______9">#REF!</definedName>
    <definedName name="_______C" localSheetId="16">#REF!</definedName>
    <definedName name="_______C" localSheetId="13">#REF!</definedName>
    <definedName name="_______C" localSheetId="15">#REF!</definedName>
    <definedName name="_______C" localSheetId="14">#REF!</definedName>
    <definedName name="_______C">#REF!</definedName>
    <definedName name="_______YO1" localSheetId="16">'[1]01'!#REF!</definedName>
    <definedName name="_______YO1" localSheetId="13">'[1]01'!#REF!</definedName>
    <definedName name="_______YO1" localSheetId="15">'[1]01'!#REF!</definedName>
    <definedName name="_______YO1" localSheetId="14">'[1]01'!#REF!</definedName>
    <definedName name="_______YO1">'[1]01'!#REF!</definedName>
    <definedName name="______10" localSheetId="16">#REF!</definedName>
    <definedName name="______10" localSheetId="13">#REF!</definedName>
    <definedName name="______10" localSheetId="15">#REF!</definedName>
    <definedName name="______10" localSheetId="14">#REF!</definedName>
    <definedName name="______10">#REF!</definedName>
    <definedName name="______11" localSheetId="16">#REF!</definedName>
    <definedName name="______11" localSheetId="13">#REF!</definedName>
    <definedName name="______11" localSheetId="15">#REF!</definedName>
    <definedName name="______11" localSheetId="14">#REF!</definedName>
    <definedName name="______11">#REF!</definedName>
    <definedName name="______6" localSheetId="16">#REF!</definedName>
    <definedName name="______6" localSheetId="13">#REF!</definedName>
    <definedName name="______6" localSheetId="15">#REF!</definedName>
    <definedName name="______6" localSheetId="14">#REF!</definedName>
    <definedName name="______6">#REF!</definedName>
    <definedName name="______7" localSheetId="16">#REF!</definedName>
    <definedName name="______7" localSheetId="13">#REF!</definedName>
    <definedName name="______7" localSheetId="15">#REF!</definedName>
    <definedName name="______7" localSheetId="14">#REF!</definedName>
    <definedName name="______7">#REF!</definedName>
    <definedName name="______8" localSheetId="16">#REF!</definedName>
    <definedName name="______8" localSheetId="13">#REF!</definedName>
    <definedName name="______8" localSheetId="15">#REF!</definedName>
    <definedName name="______8" localSheetId="14">#REF!</definedName>
    <definedName name="______8">#REF!</definedName>
    <definedName name="______9" localSheetId="16">#REF!</definedName>
    <definedName name="______9" localSheetId="13">#REF!</definedName>
    <definedName name="______9" localSheetId="15">#REF!</definedName>
    <definedName name="______9" localSheetId="14">#REF!</definedName>
    <definedName name="______9">#REF!</definedName>
    <definedName name="______C" localSheetId="16">#REF!</definedName>
    <definedName name="______C" localSheetId="13">#REF!</definedName>
    <definedName name="______C" localSheetId="15">#REF!</definedName>
    <definedName name="______C" localSheetId="14">#REF!</definedName>
    <definedName name="______C">#REF!</definedName>
    <definedName name="______YO1" localSheetId="16">'[1]01'!#REF!</definedName>
    <definedName name="______YO1" localSheetId="62">'[2]01'!#REF!</definedName>
    <definedName name="______YO1" localSheetId="13">'[1]01'!#REF!</definedName>
    <definedName name="______YO1" localSheetId="15">'[1]01'!#REF!</definedName>
    <definedName name="______YO1" localSheetId="14">'[1]01'!#REF!</definedName>
    <definedName name="______YO1">'[1]01'!#REF!</definedName>
    <definedName name="_____10" localSheetId="16">#REF!</definedName>
    <definedName name="_____10" localSheetId="13">#REF!</definedName>
    <definedName name="_____10" localSheetId="15">#REF!</definedName>
    <definedName name="_____10" localSheetId="14">#REF!</definedName>
    <definedName name="_____10">#REF!</definedName>
    <definedName name="_____11" localSheetId="16">#REF!</definedName>
    <definedName name="_____11" localSheetId="13">#REF!</definedName>
    <definedName name="_____11" localSheetId="15">#REF!</definedName>
    <definedName name="_____11" localSheetId="14">#REF!</definedName>
    <definedName name="_____11">#REF!</definedName>
    <definedName name="_____6" localSheetId="16">#REF!</definedName>
    <definedName name="_____6" localSheetId="13">#REF!</definedName>
    <definedName name="_____6" localSheetId="15">#REF!</definedName>
    <definedName name="_____6" localSheetId="14">#REF!</definedName>
    <definedName name="_____6">#REF!</definedName>
    <definedName name="_____7" localSheetId="16">#REF!</definedName>
    <definedName name="_____7" localSheetId="13">#REF!</definedName>
    <definedName name="_____7" localSheetId="15">#REF!</definedName>
    <definedName name="_____7" localSheetId="14">#REF!</definedName>
    <definedName name="_____7">#REF!</definedName>
    <definedName name="_____8" localSheetId="16">#REF!</definedName>
    <definedName name="_____8" localSheetId="13">#REF!</definedName>
    <definedName name="_____8" localSheetId="15">#REF!</definedName>
    <definedName name="_____8" localSheetId="14">#REF!</definedName>
    <definedName name="_____8">#REF!</definedName>
    <definedName name="_____9" localSheetId="16">#REF!</definedName>
    <definedName name="_____9" localSheetId="13">#REF!</definedName>
    <definedName name="_____9" localSheetId="15">#REF!</definedName>
    <definedName name="_____9" localSheetId="14">#REF!</definedName>
    <definedName name="_____9">#REF!</definedName>
    <definedName name="_____C" localSheetId="16">#REF!</definedName>
    <definedName name="_____C" localSheetId="13">#REF!</definedName>
    <definedName name="_____C" localSheetId="15">#REF!</definedName>
    <definedName name="_____C" localSheetId="14">#REF!</definedName>
    <definedName name="_____C">#REF!</definedName>
    <definedName name="_____YO1" localSheetId="16">'[1]01'!#REF!</definedName>
    <definedName name="_____YO1" localSheetId="62">'[2]01'!#REF!</definedName>
    <definedName name="_____YO1" localSheetId="13">'[1]01'!#REF!</definedName>
    <definedName name="_____YO1" localSheetId="15">'[1]01'!#REF!</definedName>
    <definedName name="_____YO1" localSheetId="14">'[1]01'!#REF!</definedName>
    <definedName name="_____YO1">'[1]01'!#REF!</definedName>
    <definedName name="____10" localSheetId="16">#REF!</definedName>
    <definedName name="____10" localSheetId="13">#REF!</definedName>
    <definedName name="____10" localSheetId="15">#REF!</definedName>
    <definedName name="____10" localSheetId="14">#REF!</definedName>
    <definedName name="____10">#REF!</definedName>
    <definedName name="____11" localSheetId="16">#REF!</definedName>
    <definedName name="____11" localSheetId="13">#REF!</definedName>
    <definedName name="____11" localSheetId="15">#REF!</definedName>
    <definedName name="____11" localSheetId="14">#REF!</definedName>
    <definedName name="____11">#REF!</definedName>
    <definedName name="____6" localSheetId="16">#REF!</definedName>
    <definedName name="____6" localSheetId="13">#REF!</definedName>
    <definedName name="____6" localSheetId="15">#REF!</definedName>
    <definedName name="____6" localSheetId="14">#REF!</definedName>
    <definedName name="____6">#REF!</definedName>
    <definedName name="____7" localSheetId="16">#REF!</definedName>
    <definedName name="____7" localSheetId="13">#REF!</definedName>
    <definedName name="____7" localSheetId="15">#REF!</definedName>
    <definedName name="____7" localSheetId="14">#REF!</definedName>
    <definedName name="____7">#REF!</definedName>
    <definedName name="____8" localSheetId="16">#REF!</definedName>
    <definedName name="____8" localSheetId="13">#REF!</definedName>
    <definedName name="____8" localSheetId="15">#REF!</definedName>
    <definedName name="____8" localSheetId="14">#REF!</definedName>
    <definedName name="____8">#REF!</definedName>
    <definedName name="____9" localSheetId="16">#REF!</definedName>
    <definedName name="____9" localSheetId="13">#REF!</definedName>
    <definedName name="____9" localSheetId="15">#REF!</definedName>
    <definedName name="____9" localSheetId="14">#REF!</definedName>
    <definedName name="____9">#REF!</definedName>
    <definedName name="____C" localSheetId="16">#REF!</definedName>
    <definedName name="____C" localSheetId="13">#REF!</definedName>
    <definedName name="____C" localSheetId="15">#REF!</definedName>
    <definedName name="____C" localSheetId="14">#REF!</definedName>
    <definedName name="____C">#REF!</definedName>
    <definedName name="____YO1" localSheetId="16">'[1]01'!#REF!</definedName>
    <definedName name="____YO1" localSheetId="62">'[2]01'!#REF!</definedName>
    <definedName name="____YO1" localSheetId="13">'[1]01'!#REF!</definedName>
    <definedName name="____YO1" localSheetId="15">'[1]01'!#REF!</definedName>
    <definedName name="____YO1" localSheetId="14">'[1]01'!#REF!</definedName>
    <definedName name="____YO1">'[1]01'!#REF!</definedName>
    <definedName name="___10" localSheetId="16">#REF!</definedName>
    <definedName name="___10" localSheetId="13">#REF!</definedName>
    <definedName name="___10" localSheetId="15">#REF!</definedName>
    <definedName name="___10" localSheetId="14">#REF!</definedName>
    <definedName name="___10">#REF!</definedName>
    <definedName name="___11" localSheetId="16">#REF!</definedName>
    <definedName name="___11" localSheetId="13">#REF!</definedName>
    <definedName name="___11" localSheetId="15">#REF!</definedName>
    <definedName name="___11" localSheetId="14">#REF!</definedName>
    <definedName name="___11">#REF!</definedName>
    <definedName name="___6" localSheetId="16">#REF!</definedName>
    <definedName name="___6" localSheetId="13">#REF!</definedName>
    <definedName name="___6" localSheetId="15">#REF!</definedName>
    <definedName name="___6" localSheetId="14">#REF!</definedName>
    <definedName name="___6">#REF!</definedName>
    <definedName name="___7" localSheetId="16">#REF!</definedName>
    <definedName name="___7" localSheetId="13">#REF!</definedName>
    <definedName name="___7" localSheetId="15">#REF!</definedName>
    <definedName name="___7" localSheetId="14">#REF!</definedName>
    <definedName name="___7">#REF!</definedName>
    <definedName name="___8" localSheetId="16">#REF!</definedName>
    <definedName name="___8" localSheetId="13">#REF!</definedName>
    <definedName name="___8" localSheetId="15">#REF!</definedName>
    <definedName name="___8" localSheetId="14">#REF!</definedName>
    <definedName name="___8">#REF!</definedName>
    <definedName name="___9" localSheetId="16">#REF!</definedName>
    <definedName name="___9" localSheetId="13">#REF!</definedName>
    <definedName name="___9" localSheetId="15">#REF!</definedName>
    <definedName name="___9" localSheetId="14">#REF!</definedName>
    <definedName name="___9">#REF!</definedName>
    <definedName name="___A600000">#REF!</definedName>
    <definedName name="___C" localSheetId="16">#REF!</definedName>
    <definedName name="___C" localSheetId="13">#REF!</definedName>
    <definedName name="___C" localSheetId="15">#REF!</definedName>
    <definedName name="___C" localSheetId="14">#REF!</definedName>
    <definedName name="___C">#REF!</definedName>
    <definedName name="___YO1" localSheetId="16">'[1]01'!#REF!</definedName>
    <definedName name="___YO1" localSheetId="62">'[2]01'!#REF!</definedName>
    <definedName name="___YO1" localSheetId="13">'[1]01'!#REF!</definedName>
    <definedName name="___YO1" localSheetId="15">'[1]01'!#REF!</definedName>
    <definedName name="___YO1" localSheetId="14">'[1]01'!#REF!</definedName>
    <definedName name="___YO1">'[1]01'!#REF!</definedName>
    <definedName name="__10" localSheetId="16">#REF!</definedName>
    <definedName name="__10" localSheetId="13">#REF!</definedName>
    <definedName name="__10" localSheetId="15">#REF!</definedName>
    <definedName name="__10" localSheetId="14">#REF!</definedName>
    <definedName name="__10">#REF!</definedName>
    <definedName name="__11" localSheetId="16">#REF!</definedName>
    <definedName name="__11" localSheetId="13">#REF!</definedName>
    <definedName name="__11" localSheetId="15">#REF!</definedName>
    <definedName name="__11" localSheetId="14">#REF!</definedName>
    <definedName name="__11">#REF!</definedName>
    <definedName name="__6" localSheetId="16">#REF!</definedName>
    <definedName name="__6" localSheetId="13">#REF!</definedName>
    <definedName name="__6" localSheetId="15">#REF!</definedName>
    <definedName name="__6" localSheetId="14">#REF!</definedName>
    <definedName name="__6">#REF!</definedName>
    <definedName name="__7" localSheetId="16">#REF!</definedName>
    <definedName name="__7" localSheetId="13">#REF!</definedName>
    <definedName name="__7" localSheetId="15">#REF!</definedName>
    <definedName name="__7" localSheetId="14">#REF!</definedName>
    <definedName name="__7">#REF!</definedName>
    <definedName name="__8" localSheetId="16">#REF!</definedName>
    <definedName name="__8" localSheetId="13">#REF!</definedName>
    <definedName name="__8" localSheetId="15">#REF!</definedName>
    <definedName name="__8" localSheetId="14">#REF!</definedName>
    <definedName name="__8">#REF!</definedName>
    <definedName name="__9" localSheetId="16">#REF!</definedName>
    <definedName name="__9" localSheetId="13">#REF!</definedName>
    <definedName name="__9" localSheetId="15">#REF!</definedName>
    <definedName name="__9" localSheetId="14">#REF!</definedName>
    <definedName name="__9">#REF!</definedName>
    <definedName name="__A1000000">'[3]깬잡석1.3'!#REF!,'[3]깬잡석1.3'!#REF!</definedName>
    <definedName name="__a147">#REF!</definedName>
    <definedName name="__A600000">#REF!</definedName>
    <definedName name="__A69000">'[3]깬잡석1.3'!#REF!</definedName>
    <definedName name="__A69999">'[3]깬잡석1.3'!#REF!</definedName>
    <definedName name="__A70000">'[3]깬잡석1.3'!#REF!</definedName>
    <definedName name="__A90000">'[3]깬잡석1.3'!#REF!</definedName>
    <definedName name="__A95000">'[3]깬잡석1.3'!#REF!</definedName>
    <definedName name="__C" localSheetId="16">#REF!</definedName>
    <definedName name="__C" localSheetId="13">#REF!</definedName>
    <definedName name="__C" localSheetId="15">#REF!</definedName>
    <definedName name="__C" localSheetId="14">#REF!</definedName>
    <definedName name="__C">#REF!</definedName>
    <definedName name="__HSH1">#REF!</definedName>
    <definedName name="__HSH2">#REF!</definedName>
    <definedName name="__NP1">#REF!</definedName>
    <definedName name="__NP2">#REF!</definedName>
    <definedName name="__NSH1">#REF!</definedName>
    <definedName name="__NSH2">#REF!</definedName>
    <definedName name="__pl1">#REF!</definedName>
    <definedName name="__PL2">#REF!</definedName>
    <definedName name="__PL3">#REF!</definedName>
    <definedName name="__RD1">#REF!</definedName>
    <definedName name="__RD2">#REF!</definedName>
    <definedName name="__RD3">#REF!</definedName>
    <definedName name="__RD4">#REF!</definedName>
    <definedName name="__RD5">#REF!</definedName>
    <definedName name="__RD6">#REF!</definedName>
    <definedName name="__RD7">#REF!</definedName>
    <definedName name="__RL1">#REF!</definedName>
    <definedName name="__RL2">#REF!</definedName>
    <definedName name="__RL3">#REF!</definedName>
    <definedName name="__RL4">#REF!</definedName>
    <definedName name="__RL5">#REF!</definedName>
    <definedName name="__RL6">#REF!</definedName>
    <definedName name="__RL7">#REF!</definedName>
    <definedName name="__SBB1">#REF!</definedName>
    <definedName name="__SBB2">#REF!</definedName>
    <definedName name="__SBB3">#REF!</definedName>
    <definedName name="__SBB4">#REF!</definedName>
    <definedName name="__SBB5">#REF!</definedName>
    <definedName name="__SHH1">#REF!</definedName>
    <definedName name="__SHH2">#REF!</definedName>
    <definedName name="__SHH3">#REF!</definedName>
    <definedName name="__SS1">#REF!</definedName>
    <definedName name="__SS2">#REF!</definedName>
    <definedName name="__TC1">#REF!</definedName>
    <definedName name="__TC2">#REF!</definedName>
    <definedName name="__TW1">#REF!</definedName>
    <definedName name="__TW2">#REF!</definedName>
    <definedName name="__WC1">#REF!</definedName>
    <definedName name="__XS1">#REF!</definedName>
    <definedName name="__XS2">#REF!</definedName>
    <definedName name="__XS3">[4]교각계산!#REF!</definedName>
    <definedName name="__YO1" localSheetId="16">'[1]01'!#REF!</definedName>
    <definedName name="__YO1" localSheetId="62">'[2]01'!#REF!</definedName>
    <definedName name="__YO1" localSheetId="13">'[1]01'!#REF!</definedName>
    <definedName name="__YO1" localSheetId="15">'[1]01'!#REF!</definedName>
    <definedName name="__YO1" localSheetId="14">'[1]01'!#REF!</definedName>
    <definedName name="__YO1">'[1]01'!#REF!</definedName>
    <definedName name="_1">#N/A</definedName>
    <definedName name="_10">#N/A</definedName>
    <definedName name="_10_7">#REF!</definedName>
    <definedName name="_11">#N/A</definedName>
    <definedName name="_11_8">#REF!</definedName>
    <definedName name="_12">#N/A</definedName>
    <definedName name="_12_9">#REF!</definedName>
    <definedName name="_13">#N/A</definedName>
    <definedName name="_13_0_S" localSheetId="13" hidden="1">'[5]6PILE  (돌출)'!#REF!</definedName>
    <definedName name="_13_0_S" localSheetId="15" hidden="1">'[5]6PILE  (돌출)'!#REF!</definedName>
    <definedName name="_13_0_S" localSheetId="14" hidden="1">'[5]6PILE  (돌출)'!#REF!</definedName>
    <definedName name="_13_0_S" hidden="1">'[5]6PILE  (돌출)'!#REF!</definedName>
    <definedName name="_13C_">#REF!</definedName>
    <definedName name="_14">#N/A</definedName>
    <definedName name="_15">#N/A</definedName>
    <definedName name="_15A" localSheetId="62">[6]금액내역서!$D$3:$D$10</definedName>
    <definedName name="_15A">[7]금액내역서!$D$3:$D$10</definedName>
    <definedName name="_16">#N/A</definedName>
    <definedName name="_17">#N/A</definedName>
    <definedName name="_18">#N/A</definedName>
    <definedName name="_19">#N/A</definedName>
    <definedName name="_1C_" localSheetId="13">#REF!</definedName>
    <definedName name="_1C_" localSheetId="15">#REF!</definedName>
    <definedName name="_1C_" localSheetId="14">#REF!</definedName>
    <definedName name="_1C_">#REF!</definedName>
    <definedName name="_2">#N/A</definedName>
    <definedName name="_2__C">#REF!</definedName>
    <definedName name="_2_10" localSheetId="13">#REF!</definedName>
    <definedName name="_2_10" localSheetId="15">#REF!</definedName>
    <definedName name="_2_10" localSheetId="14">#REF!</definedName>
    <definedName name="_2_10">#REF!</definedName>
    <definedName name="_20">#N/A</definedName>
    <definedName name="_21">#N/A</definedName>
    <definedName name="_22">#N/A</definedName>
    <definedName name="_23">#N/A</definedName>
    <definedName name="_24">#N/A</definedName>
    <definedName name="_25">#N/A</definedName>
    <definedName name="_26">#N/A</definedName>
    <definedName name="_27">#N/A</definedName>
    <definedName name="_28">#N/A</definedName>
    <definedName name="_29">#N/A</definedName>
    <definedName name="_3">#N/A</definedName>
    <definedName name="_3___C">#REF!</definedName>
    <definedName name="_3_11" localSheetId="13">#REF!</definedName>
    <definedName name="_3_11" localSheetId="15">#REF!</definedName>
    <definedName name="_3_11" localSheetId="14">#REF!</definedName>
    <definedName name="_3_11">#REF!</definedName>
    <definedName name="_30">#N/A</definedName>
    <definedName name="_31">#N/A</definedName>
    <definedName name="_32">#N/A</definedName>
    <definedName name="_33">#N/A</definedName>
    <definedName name="_34">#N/A</definedName>
    <definedName name="_35">#N/A</definedName>
    <definedName name="_36">#N/A</definedName>
    <definedName name="_37">#N/A</definedName>
    <definedName name="_38">#N/A</definedName>
    <definedName name="_39">#N/A</definedName>
    <definedName name="_4">#N/A</definedName>
    <definedName name="_4____C">#REF!</definedName>
    <definedName name="_4_6" localSheetId="13">#REF!</definedName>
    <definedName name="_4_6" localSheetId="15">#REF!</definedName>
    <definedName name="_4_6" localSheetId="14">#REF!</definedName>
    <definedName name="_4_6">#REF!</definedName>
    <definedName name="_40">#N/A</definedName>
    <definedName name="_41">#N/A</definedName>
    <definedName name="_42">#N/A</definedName>
    <definedName name="_43">#N/A</definedName>
    <definedName name="_44">#N/A</definedName>
    <definedName name="_45">#N/A</definedName>
    <definedName name="_46">#N/A</definedName>
    <definedName name="_47">#N/A</definedName>
    <definedName name="_48">#N/A</definedName>
    <definedName name="_49">#N/A</definedName>
    <definedName name="_5">#N/A</definedName>
    <definedName name="_5_____C">#REF!</definedName>
    <definedName name="_5_7" localSheetId="13">#REF!</definedName>
    <definedName name="_5_7" localSheetId="15">#REF!</definedName>
    <definedName name="_5_7" localSheetId="14">#REF!</definedName>
    <definedName name="_5_7">#REF!</definedName>
    <definedName name="_50">#N/A</definedName>
    <definedName name="_51">#N/A</definedName>
    <definedName name="_52">#N/A</definedName>
    <definedName name="_53">#N/A</definedName>
    <definedName name="_54">#N/A</definedName>
    <definedName name="_55">#N/A</definedName>
    <definedName name="_56">#N/A</definedName>
    <definedName name="_57">#N/A</definedName>
    <definedName name="_58">#N/A</definedName>
    <definedName name="_59">#N/A</definedName>
    <definedName name="_6">#N/A</definedName>
    <definedName name="_6______C">#REF!</definedName>
    <definedName name="_6_8" localSheetId="13">#REF!</definedName>
    <definedName name="_6_8" localSheetId="15">#REF!</definedName>
    <definedName name="_6_8" localSheetId="14">#REF!</definedName>
    <definedName name="_6_8">#REF!</definedName>
    <definedName name="_60">#N/A</definedName>
    <definedName name="_61">#N/A</definedName>
    <definedName name="_62">#N/A</definedName>
    <definedName name="_63">#N/A</definedName>
    <definedName name="_64">#N/A</definedName>
    <definedName name="_65">#N/A</definedName>
    <definedName name="_66">#N/A</definedName>
    <definedName name="_67">#N/A</definedName>
    <definedName name="_68">#N/A</definedName>
    <definedName name="_69">#N/A</definedName>
    <definedName name="_7">#N/A</definedName>
    <definedName name="_7_10">#REF!</definedName>
    <definedName name="_7_9" localSheetId="13">#REF!</definedName>
    <definedName name="_7_9" localSheetId="15">#REF!</definedName>
    <definedName name="_7_9" localSheetId="14">#REF!</definedName>
    <definedName name="_7_9">#REF!</definedName>
    <definedName name="_70">#N/A</definedName>
    <definedName name="_71">#N/A</definedName>
    <definedName name="_72">#N/A</definedName>
    <definedName name="_73">#N/A</definedName>
    <definedName name="_74">#N/A</definedName>
    <definedName name="_75">#N/A</definedName>
    <definedName name="_76">#N/A</definedName>
    <definedName name="_77">#N/A</definedName>
    <definedName name="_78">#N/A</definedName>
    <definedName name="_79">#N/A</definedName>
    <definedName name="_8">#N/A</definedName>
    <definedName name="_8_11">#REF!</definedName>
    <definedName name="_80">#N/A</definedName>
    <definedName name="_81">#N/A</definedName>
    <definedName name="_82">#N/A</definedName>
    <definedName name="_83">#N/A</definedName>
    <definedName name="_84">#N/A</definedName>
    <definedName name="_85">#N/A</definedName>
    <definedName name="_86">#N/A</definedName>
    <definedName name="_87">#N/A</definedName>
    <definedName name="_88">#N/A</definedName>
    <definedName name="_89">#N/A</definedName>
    <definedName name="_8C_" localSheetId="13">#REF!</definedName>
    <definedName name="_8C_" localSheetId="15">#REF!</definedName>
    <definedName name="_8C_" localSheetId="14">#REF!</definedName>
    <definedName name="_8C_">#REF!</definedName>
    <definedName name="_9">#N/A</definedName>
    <definedName name="_9_6">#REF!</definedName>
    <definedName name="_90">#N/A</definedName>
    <definedName name="_91">#N/A</definedName>
    <definedName name="_92">#N/A</definedName>
    <definedName name="_93">#N/A</definedName>
    <definedName name="_94">#N/A</definedName>
    <definedName name="_95">#N/A</definedName>
    <definedName name="_96">#N/A</definedName>
    <definedName name="_97">#N/A</definedName>
    <definedName name="_98">#N/A</definedName>
    <definedName name="_99">#N/A</definedName>
    <definedName name="_A1" localSheetId="13">#REF!</definedName>
    <definedName name="_A1" localSheetId="15">#REF!</definedName>
    <definedName name="_A1" localSheetId="14">#REF!</definedName>
    <definedName name="_A1">#REF!</definedName>
    <definedName name="_A1000000">'[8]깬잡석1.3'!#REF!,'[8]깬잡석1.3'!#REF!</definedName>
    <definedName name="_a147">#REF!</definedName>
    <definedName name="_A2" localSheetId="13">#REF!</definedName>
    <definedName name="_A2" localSheetId="15">#REF!</definedName>
    <definedName name="_A2" localSheetId="14">#REF!</definedName>
    <definedName name="_A2">#REF!</definedName>
    <definedName name="_A3" localSheetId="13">#REF!</definedName>
    <definedName name="_A3" localSheetId="15">#REF!</definedName>
    <definedName name="_A3" localSheetId="14">#REF!</definedName>
    <definedName name="_A3">#REF!</definedName>
    <definedName name="_A4" localSheetId="13">#REF!</definedName>
    <definedName name="_A4" localSheetId="15">#REF!</definedName>
    <definedName name="_A4" localSheetId="14">#REF!</definedName>
    <definedName name="_A4">#REF!</definedName>
    <definedName name="_A5" localSheetId="13">#REF!</definedName>
    <definedName name="_A5" localSheetId="15">#REF!</definedName>
    <definedName name="_A5" localSheetId="14">#REF!</definedName>
    <definedName name="_A5">#REF!</definedName>
    <definedName name="_A6" localSheetId="13">#REF!</definedName>
    <definedName name="_A6" localSheetId="15">#REF!</definedName>
    <definedName name="_A6" localSheetId="14">#REF!</definedName>
    <definedName name="_A6">#REF!</definedName>
    <definedName name="_A600000">#REF!</definedName>
    <definedName name="_A69000">'[8]깬잡석1.3'!#REF!</definedName>
    <definedName name="_A69999">'[8]깬잡석1.3'!#REF!</definedName>
    <definedName name="_A7" localSheetId="13">#REF!</definedName>
    <definedName name="_A7" localSheetId="15">#REF!</definedName>
    <definedName name="_A7" localSheetId="14">#REF!</definedName>
    <definedName name="_A7">#REF!</definedName>
    <definedName name="_A70000">'[8]깬잡석1.3'!#REF!</definedName>
    <definedName name="_A8" localSheetId="13">#REF!</definedName>
    <definedName name="_A8" localSheetId="15">#REF!</definedName>
    <definedName name="_A8" localSheetId="14">#REF!</definedName>
    <definedName name="_A8">#REF!</definedName>
    <definedName name="_A90000">'[8]깬잡석1.3'!#REF!</definedName>
    <definedName name="_A95000">'[8]깬잡석1.3'!#REF!</definedName>
    <definedName name="_C" localSheetId="16">#REF!</definedName>
    <definedName name="_C" localSheetId="13">#REF!</definedName>
    <definedName name="_C" localSheetId="15">#REF!</definedName>
    <definedName name="_C" localSheetId="14">#REF!</definedName>
    <definedName name="_C">#REF!</definedName>
    <definedName name="_Dist_Values" localSheetId="17" hidden="1">#REF!</definedName>
    <definedName name="_Dist_Values" localSheetId="18" hidden="1">#REF!</definedName>
    <definedName name="_Dist_Values" localSheetId="16" hidden="1">#REF!</definedName>
    <definedName name="_Dist_Values" localSheetId="13" hidden="1">#REF!</definedName>
    <definedName name="_Dist_Values" localSheetId="15" hidden="1">#REF!</definedName>
    <definedName name="_Dist_Values" localSheetId="14" hidden="1">#REF!</definedName>
    <definedName name="_Dist_Values" hidden="1">#REF!</definedName>
    <definedName name="_Fill" localSheetId="17" hidden="1">[9]날개벽수량표!#REF!</definedName>
    <definedName name="_Fill" localSheetId="18" hidden="1">[9]날개벽수량표!#REF!</definedName>
    <definedName name="_Fill" localSheetId="16" hidden="1">#REF!</definedName>
    <definedName name="_Fill" localSheetId="13" hidden="1">#REF!</definedName>
    <definedName name="_Fill" localSheetId="15" hidden="1">#REF!</definedName>
    <definedName name="_Fill" localSheetId="14" hidden="1">#REF!</definedName>
    <definedName name="_Fill" hidden="1">#REF!</definedName>
    <definedName name="_FILL2" localSheetId="17" hidden="1">[10]날개벽수량표!#REF!</definedName>
    <definedName name="_FILL2" localSheetId="18" hidden="1">[10]날개벽수량표!#REF!</definedName>
    <definedName name="_FILL2" localSheetId="16" hidden="1">[10]날개벽수량표!#REF!</definedName>
    <definedName name="_FILL2" localSheetId="13" hidden="1">[10]날개벽수량표!#REF!</definedName>
    <definedName name="_FILL2" localSheetId="15" hidden="1">[10]날개벽수량표!#REF!</definedName>
    <definedName name="_FILL2" localSheetId="14" hidden="1">[10]날개벽수량표!#REF!</definedName>
    <definedName name="_FILL2" hidden="1">[10]날개벽수량표!#REF!</definedName>
    <definedName name="_xlnm._FilterDatabase" localSheetId="50" hidden="1">'12.GPS좌표값'!#REF!</definedName>
    <definedName name="_xlnm._FilterDatabase" localSheetId="11" hidden="1">'5.필지별'!$A$23:$Q$36</definedName>
    <definedName name="_xlnm._FilterDatabase" localSheetId="12" hidden="1">'5-1.소반별'!$A$92:$P$112</definedName>
    <definedName name="_xlnm._FilterDatabase" localSheetId="17" hidden="1">#REF!</definedName>
    <definedName name="_xlnm._FilterDatabase" localSheetId="18" hidden="1">#REF!</definedName>
    <definedName name="_xlnm._FilterDatabase" localSheetId="16" hidden="1">#REF!</definedName>
    <definedName name="_xlnm._FilterDatabase" localSheetId="13" hidden="1">#REF!</definedName>
    <definedName name="_xlnm._FilterDatabase" localSheetId="68" hidden="1">입력!#REF!</definedName>
    <definedName name="_xlnm._FilterDatabase" localSheetId="15" hidden="1">#REF!</definedName>
    <definedName name="_xlnm._FilterDatabase" localSheetId="14" hidden="1">#REF!</definedName>
    <definedName name="_xlnm._FilterDatabase" hidden="1">#REF!</definedName>
    <definedName name="_GHH1">#REF!</definedName>
    <definedName name="_GHH2">#REF!</definedName>
    <definedName name="_HSH1">#REF!</definedName>
    <definedName name="_HSH2">#REF!</definedName>
    <definedName name="_JEA1">#REF!</definedName>
    <definedName name="_JEA2">#REF!</definedName>
    <definedName name="_JH1" localSheetId="13">#REF!</definedName>
    <definedName name="_JH1" localSheetId="15">#REF!</definedName>
    <definedName name="_JH1" localSheetId="14">#REF!</definedName>
    <definedName name="_JH1">#REF!</definedName>
    <definedName name="_JH10" localSheetId="13">#REF!</definedName>
    <definedName name="_JH10" localSheetId="15">#REF!</definedName>
    <definedName name="_JH10" localSheetId="14">#REF!</definedName>
    <definedName name="_JH10">#REF!</definedName>
    <definedName name="_JH11" localSheetId="13">#REF!</definedName>
    <definedName name="_JH11" localSheetId="15">#REF!</definedName>
    <definedName name="_JH11" localSheetId="14">#REF!</definedName>
    <definedName name="_JH11">#REF!</definedName>
    <definedName name="_JH12" localSheetId="13">#REF!</definedName>
    <definedName name="_JH12" localSheetId="15">#REF!</definedName>
    <definedName name="_JH12" localSheetId="14">#REF!</definedName>
    <definedName name="_JH12">#REF!</definedName>
    <definedName name="_JH13" localSheetId="13">#REF!</definedName>
    <definedName name="_JH13" localSheetId="15">#REF!</definedName>
    <definedName name="_JH13" localSheetId="14">#REF!</definedName>
    <definedName name="_JH13">#REF!</definedName>
    <definedName name="_JH14" localSheetId="13">#REF!</definedName>
    <definedName name="_JH14" localSheetId="15">#REF!</definedName>
    <definedName name="_JH14" localSheetId="14">#REF!</definedName>
    <definedName name="_JH14">#REF!</definedName>
    <definedName name="_JH15" localSheetId="13">#REF!</definedName>
    <definedName name="_JH15" localSheetId="15">#REF!</definedName>
    <definedName name="_JH15" localSheetId="14">#REF!</definedName>
    <definedName name="_JH15">#REF!</definedName>
    <definedName name="_JH16" localSheetId="13">#REF!</definedName>
    <definedName name="_JH16" localSheetId="15">#REF!</definedName>
    <definedName name="_JH16" localSheetId="14">#REF!</definedName>
    <definedName name="_JH16">#REF!</definedName>
    <definedName name="_JH17" localSheetId="13">#REF!</definedName>
    <definedName name="_JH17" localSheetId="15">#REF!</definedName>
    <definedName name="_JH17" localSheetId="14">#REF!</definedName>
    <definedName name="_JH17">#REF!</definedName>
    <definedName name="_JH18" localSheetId="13">#REF!</definedName>
    <definedName name="_JH18" localSheetId="15">#REF!</definedName>
    <definedName name="_JH18" localSheetId="14">#REF!</definedName>
    <definedName name="_JH18">#REF!</definedName>
    <definedName name="_JH19" localSheetId="13">#REF!</definedName>
    <definedName name="_JH19" localSheetId="15">#REF!</definedName>
    <definedName name="_JH19" localSheetId="14">#REF!</definedName>
    <definedName name="_JH19">#REF!</definedName>
    <definedName name="_JH2" localSheetId="13">#REF!</definedName>
    <definedName name="_JH2" localSheetId="15">#REF!</definedName>
    <definedName name="_JH2" localSheetId="14">#REF!</definedName>
    <definedName name="_JH2">#REF!</definedName>
    <definedName name="_JH20" localSheetId="13">#REF!</definedName>
    <definedName name="_JH20" localSheetId="15">#REF!</definedName>
    <definedName name="_JH20" localSheetId="14">#REF!</definedName>
    <definedName name="_JH20">#REF!</definedName>
    <definedName name="_JH3" localSheetId="13">#REF!</definedName>
    <definedName name="_JH3" localSheetId="15">#REF!</definedName>
    <definedName name="_JH3" localSheetId="14">#REF!</definedName>
    <definedName name="_JH3">#REF!</definedName>
    <definedName name="_JH4" localSheetId="13">#REF!</definedName>
    <definedName name="_JH4" localSheetId="15">#REF!</definedName>
    <definedName name="_JH4" localSheetId="14">#REF!</definedName>
    <definedName name="_JH4">#REF!</definedName>
    <definedName name="_JH5" localSheetId="13">#REF!</definedName>
    <definedName name="_JH5" localSheetId="15">#REF!</definedName>
    <definedName name="_JH5" localSheetId="14">#REF!</definedName>
    <definedName name="_JH5">#REF!</definedName>
    <definedName name="_JH6" localSheetId="13">#REF!</definedName>
    <definedName name="_JH6" localSheetId="15">#REF!</definedName>
    <definedName name="_JH6" localSheetId="14">#REF!</definedName>
    <definedName name="_JH6">#REF!</definedName>
    <definedName name="_jh7" localSheetId="13">#REF!</definedName>
    <definedName name="_jh7" localSheetId="15">#REF!</definedName>
    <definedName name="_jh7" localSheetId="14">#REF!</definedName>
    <definedName name="_jh7">#REF!</definedName>
    <definedName name="_jh8" localSheetId="13">#REF!</definedName>
    <definedName name="_jh8" localSheetId="15">#REF!</definedName>
    <definedName name="_jh8" localSheetId="14">#REF!</definedName>
    <definedName name="_jh8">#REF!</definedName>
    <definedName name="_JH9" localSheetId="13">#REF!</definedName>
    <definedName name="_JH9" localSheetId="15">#REF!</definedName>
    <definedName name="_JH9" localSheetId="14">#REF!</definedName>
    <definedName name="_JH9">#REF!</definedName>
    <definedName name="_Key1" localSheetId="17" hidden="1">#REF!</definedName>
    <definedName name="_Key1" localSheetId="18" hidden="1">#REF!</definedName>
    <definedName name="_Key1" localSheetId="16" hidden="1">#REF!</definedName>
    <definedName name="_Key1" localSheetId="13" hidden="1">#REF!</definedName>
    <definedName name="_Key1" localSheetId="15" hidden="1">#REF!</definedName>
    <definedName name="_Key1" localSheetId="14" hidden="1">#REF!</definedName>
    <definedName name="_Key1" hidden="1">#REF!</definedName>
    <definedName name="_Key2" hidden="1">[11]설계내역서!$C$21</definedName>
    <definedName name="_LAN1" localSheetId="13">#REF!</definedName>
    <definedName name="_LAN1" localSheetId="15">#REF!</definedName>
    <definedName name="_LAN1" localSheetId="14">#REF!</definedName>
    <definedName name="_LAN1">#REF!</definedName>
    <definedName name="_LAN10" localSheetId="13">#REF!</definedName>
    <definedName name="_LAN10" localSheetId="15">#REF!</definedName>
    <definedName name="_LAN10" localSheetId="14">#REF!</definedName>
    <definedName name="_LAN10">#REF!</definedName>
    <definedName name="_LAN11" localSheetId="13">#REF!</definedName>
    <definedName name="_LAN11" localSheetId="15">#REF!</definedName>
    <definedName name="_LAN11" localSheetId="14">#REF!</definedName>
    <definedName name="_LAN11">#REF!</definedName>
    <definedName name="_LAN12" localSheetId="13">#REF!</definedName>
    <definedName name="_LAN12" localSheetId="15">#REF!</definedName>
    <definedName name="_LAN12" localSheetId="14">#REF!</definedName>
    <definedName name="_LAN12">#REF!</definedName>
    <definedName name="_LAN13" localSheetId="13">#REF!</definedName>
    <definedName name="_LAN13" localSheetId="15">#REF!</definedName>
    <definedName name="_LAN13" localSheetId="14">#REF!</definedName>
    <definedName name="_LAN13">#REF!</definedName>
    <definedName name="_LAN14" localSheetId="13">#REF!</definedName>
    <definedName name="_LAN14" localSheetId="15">#REF!</definedName>
    <definedName name="_LAN14" localSheetId="14">#REF!</definedName>
    <definedName name="_LAN14">#REF!</definedName>
    <definedName name="_LAN15" localSheetId="13">#REF!</definedName>
    <definedName name="_LAN15" localSheetId="15">#REF!</definedName>
    <definedName name="_LAN15" localSheetId="14">#REF!</definedName>
    <definedName name="_LAN15">#REF!</definedName>
    <definedName name="_LAN16" localSheetId="13">#REF!</definedName>
    <definedName name="_LAN16" localSheetId="15">#REF!</definedName>
    <definedName name="_LAN16" localSheetId="14">#REF!</definedName>
    <definedName name="_LAN16">#REF!</definedName>
    <definedName name="_LAN17" localSheetId="13">#REF!</definedName>
    <definedName name="_LAN17" localSheetId="15">#REF!</definedName>
    <definedName name="_LAN17" localSheetId="14">#REF!</definedName>
    <definedName name="_LAN17">#REF!</definedName>
    <definedName name="_LAN18" localSheetId="13">#REF!</definedName>
    <definedName name="_LAN18" localSheetId="15">#REF!</definedName>
    <definedName name="_LAN18" localSheetId="14">#REF!</definedName>
    <definedName name="_LAN18">#REF!</definedName>
    <definedName name="_LAN19" localSheetId="13">#REF!</definedName>
    <definedName name="_LAN19" localSheetId="15">#REF!</definedName>
    <definedName name="_LAN19" localSheetId="14">#REF!</definedName>
    <definedName name="_LAN19">#REF!</definedName>
    <definedName name="_LAN2" localSheetId="13">#REF!</definedName>
    <definedName name="_LAN2" localSheetId="15">#REF!</definedName>
    <definedName name="_LAN2" localSheetId="14">#REF!</definedName>
    <definedName name="_LAN2">#REF!</definedName>
    <definedName name="_LAN20" localSheetId="13">#REF!</definedName>
    <definedName name="_LAN20" localSheetId="15">#REF!</definedName>
    <definedName name="_LAN20" localSheetId="14">#REF!</definedName>
    <definedName name="_LAN20">#REF!</definedName>
    <definedName name="_LAN3" localSheetId="13">#REF!</definedName>
    <definedName name="_LAN3" localSheetId="15">#REF!</definedName>
    <definedName name="_LAN3" localSheetId="14">#REF!</definedName>
    <definedName name="_LAN3">#REF!</definedName>
    <definedName name="_LAN4" localSheetId="13">#REF!</definedName>
    <definedName name="_LAN4" localSheetId="15">#REF!</definedName>
    <definedName name="_LAN4" localSheetId="14">#REF!</definedName>
    <definedName name="_LAN4">#REF!</definedName>
    <definedName name="_LAN5" localSheetId="13">#REF!</definedName>
    <definedName name="_LAN5" localSheetId="15">#REF!</definedName>
    <definedName name="_LAN5" localSheetId="14">#REF!</definedName>
    <definedName name="_LAN5">#REF!</definedName>
    <definedName name="_LAN6" localSheetId="13">#REF!</definedName>
    <definedName name="_LAN6" localSheetId="15">#REF!</definedName>
    <definedName name="_LAN6" localSheetId="14">#REF!</definedName>
    <definedName name="_LAN6">#REF!</definedName>
    <definedName name="_LAN7" localSheetId="13">#REF!</definedName>
    <definedName name="_LAN7" localSheetId="15">#REF!</definedName>
    <definedName name="_LAN7" localSheetId="14">#REF!</definedName>
    <definedName name="_LAN7">#REF!</definedName>
    <definedName name="_LAN8" localSheetId="13">#REF!</definedName>
    <definedName name="_LAN8" localSheetId="15">#REF!</definedName>
    <definedName name="_LAN8" localSheetId="14">#REF!</definedName>
    <definedName name="_LAN8">#REF!</definedName>
    <definedName name="_LAN9" localSheetId="13">#REF!</definedName>
    <definedName name="_LAN9" localSheetId="15">#REF!</definedName>
    <definedName name="_LAN9" localSheetId="14">#REF!</definedName>
    <definedName name="_LAN9">#REF!</definedName>
    <definedName name="_MaL1">#REF!</definedName>
    <definedName name="_MaL2">#REF!</definedName>
    <definedName name="_NP1">#REF!</definedName>
    <definedName name="_NP2">#REF!</definedName>
    <definedName name="_NSH1">#REF!</definedName>
    <definedName name="_NSH2">#REF!</definedName>
    <definedName name="_O">"○"</definedName>
    <definedName name="_Order1" localSheetId="17" hidden="1">0</definedName>
    <definedName name="_Order1" localSheetId="18" hidden="1">0</definedName>
    <definedName name="_Order1" localSheetId="16" hidden="1">0</definedName>
    <definedName name="_Order1" hidden="1">0</definedName>
    <definedName name="_Order2" localSheetId="17" hidden="1">0</definedName>
    <definedName name="_Order2" localSheetId="18" hidden="1">0</definedName>
    <definedName name="_Order2" localSheetId="16" hidden="1">0</definedName>
    <definedName name="_Order2" hidden="1">0</definedName>
    <definedName name="_pl1">#REF!</definedName>
    <definedName name="_PL2">#REF!</definedName>
    <definedName name="_PL3">#REF!</definedName>
    <definedName name="_R10㎝">#REF!</definedName>
    <definedName name="_R12㎝">#REF!</definedName>
    <definedName name="_R15㎝">#REF!</definedName>
    <definedName name="_R18㎝">#REF!</definedName>
    <definedName name="_R20㎝">#REF!</definedName>
    <definedName name="_R25㎝">#REF!</definedName>
    <definedName name="_R30㎝">#REF!</definedName>
    <definedName name="_R4㎝이하">#REF!</definedName>
    <definedName name="_R5㎝">#REF!</definedName>
    <definedName name="_R6㎝">#REF!</definedName>
    <definedName name="_R7㎝">#REF!</definedName>
    <definedName name="_R8㎝">#REF!</definedName>
    <definedName name="_RD1">#REF!</definedName>
    <definedName name="_RD2">#REF!</definedName>
    <definedName name="_RD3">#REF!</definedName>
    <definedName name="_RD4">#REF!</definedName>
    <definedName name="_RD5">#REF!</definedName>
    <definedName name="_RD6">#REF!</definedName>
    <definedName name="_RD7">#REF!</definedName>
    <definedName name="_Regression_Int">1</definedName>
    <definedName name="_Regression_Out" localSheetId="17" hidden="1">#REF!</definedName>
    <definedName name="_Regression_Out" localSheetId="18" hidden="1">#REF!</definedName>
    <definedName name="_Regression_Out" localSheetId="16" hidden="1">#REF!</definedName>
    <definedName name="_Regression_Out" localSheetId="13" hidden="1">#REF!</definedName>
    <definedName name="_Regression_Out" localSheetId="15" hidden="1">#REF!</definedName>
    <definedName name="_Regression_Out" localSheetId="14" hidden="1">#REF!</definedName>
    <definedName name="_Regression_Out" hidden="1">#REF!</definedName>
    <definedName name="_Regression_X" localSheetId="17" hidden="1">#REF!</definedName>
    <definedName name="_Regression_X" localSheetId="18" hidden="1">#REF!</definedName>
    <definedName name="_Regression_X" localSheetId="16" hidden="1">[12]최적단면!$C$88:$D$108</definedName>
    <definedName name="_Regression_X" localSheetId="13" hidden="1">[12]최적단면!$C$88:$D$108</definedName>
    <definedName name="_Regression_X" localSheetId="15" hidden="1">[12]최적단면!$C$88:$D$108</definedName>
    <definedName name="_Regression_X" localSheetId="14" hidden="1">[12]최적단면!$C$88:$D$108</definedName>
    <definedName name="_Regression_X" hidden="1">#REF!</definedName>
    <definedName name="_Regression_Y" localSheetId="17" hidden="1">#REF!</definedName>
    <definedName name="_Regression_Y" localSheetId="18" hidden="1">#REF!</definedName>
    <definedName name="_Regression_Y" localSheetId="16" hidden="1">#REF!</definedName>
    <definedName name="_Regression_Y" localSheetId="13" hidden="1">#REF!</definedName>
    <definedName name="_Regression_Y" localSheetId="15" hidden="1">#REF!</definedName>
    <definedName name="_Regression_Y" localSheetId="14" hidden="1">#REF!</definedName>
    <definedName name="_Regression_Y" hidden="1">#REF!</definedName>
    <definedName name="_RL1">#REF!</definedName>
    <definedName name="_RL2">#REF!</definedName>
    <definedName name="_RL3">#REF!</definedName>
    <definedName name="_RL4">#REF!</definedName>
    <definedName name="_RL5">#REF!</definedName>
    <definedName name="_RL6">#REF!</definedName>
    <definedName name="_RL7">#REF!</definedName>
    <definedName name="_SBB1">#REF!</definedName>
    <definedName name="_SBB2">#REF!</definedName>
    <definedName name="_SBB3">#REF!</definedName>
    <definedName name="_SBB4">#REF!</definedName>
    <definedName name="_SBB5">#REF!</definedName>
    <definedName name="_SH1" localSheetId="13">#REF!</definedName>
    <definedName name="_SH1" localSheetId="15">#REF!</definedName>
    <definedName name="_SH1" localSheetId="14">#REF!</definedName>
    <definedName name="_SH1">#REF!</definedName>
    <definedName name="_SH10" localSheetId="13">#REF!</definedName>
    <definedName name="_SH10" localSheetId="15">#REF!</definedName>
    <definedName name="_SH10" localSheetId="14">#REF!</definedName>
    <definedName name="_SH10">#REF!</definedName>
    <definedName name="_SH11" localSheetId="13">#REF!</definedName>
    <definedName name="_SH11" localSheetId="15">#REF!</definedName>
    <definedName name="_SH11" localSheetId="14">#REF!</definedName>
    <definedName name="_SH11">#REF!</definedName>
    <definedName name="_SH12" localSheetId="13">#REF!</definedName>
    <definedName name="_SH12" localSheetId="15">#REF!</definedName>
    <definedName name="_SH12" localSheetId="14">#REF!</definedName>
    <definedName name="_SH12">#REF!</definedName>
    <definedName name="_SH13" localSheetId="13">#REF!</definedName>
    <definedName name="_SH13" localSheetId="15">#REF!</definedName>
    <definedName name="_SH13" localSheetId="14">#REF!</definedName>
    <definedName name="_SH13">#REF!</definedName>
    <definedName name="_SH14" localSheetId="13">#REF!</definedName>
    <definedName name="_SH14" localSheetId="15">#REF!</definedName>
    <definedName name="_SH14" localSheetId="14">#REF!</definedName>
    <definedName name="_SH14">#REF!</definedName>
    <definedName name="_SH15" localSheetId="13">#REF!</definedName>
    <definedName name="_SH15" localSheetId="15">#REF!</definedName>
    <definedName name="_SH15" localSheetId="14">#REF!</definedName>
    <definedName name="_SH15">#REF!</definedName>
    <definedName name="_SH16" localSheetId="13">#REF!</definedName>
    <definedName name="_SH16" localSheetId="15">#REF!</definedName>
    <definedName name="_SH16" localSheetId="14">#REF!</definedName>
    <definedName name="_SH16">#REF!</definedName>
    <definedName name="_SH17" localSheetId="13">#REF!</definedName>
    <definedName name="_SH17" localSheetId="15">#REF!</definedName>
    <definedName name="_SH17" localSheetId="14">#REF!</definedName>
    <definedName name="_SH17">#REF!</definedName>
    <definedName name="_SH18" localSheetId="13">#REF!</definedName>
    <definedName name="_SH18" localSheetId="15">#REF!</definedName>
    <definedName name="_SH18" localSheetId="14">#REF!</definedName>
    <definedName name="_SH18">#REF!</definedName>
    <definedName name="_SH19" localSheetId="13">#REF!</definedName>
    <definedName name="_SH19" localSheetId="15">#REF!</definedName>
    <definedName name="_SH19" localSheetId="14">#REF!</definedName>
    <definedName name="_SH19">#REF!</definedName>
    <definedName name="_SH2" localSheetId="13">#REF!</definedName>
    <definedName name="_SH2" localSheetId="15">#REF!</definedName>
    <definedName name="_SH2" localSheetId="14">#REF!</definedName>
    <definedName name="_SH2">#REF!</definedName>
    <definedName name="_SH20" localSheetId="13">#REF!</definedName>
    <definedName name="_SH20" localSheetId="15">#REF!</definedName>
    <definedName name="_SH20" localSheetId="14">#REF!</definedName>
    <definedName name="_SH20">#REF!</definedName>
    <definedName name="_SH3" localSheetId="13">#REF!</definedName>
    <definedName name="_SH3" localSheetId="15">#REF!</definedName>
    <definedName name="_SH3" localSheetId="14">#REF!</definedName>
    <definedName name="_SH3">#REF!</definedName>
    <definedName name="_SH4" localSheetId="13">#REF!</definedName>
    <definedName name="_SH4" localSheetId="15">#REF!</definedName>
    <definedName name="_SH4" localSheetId="14">#REF!</definedName>
    <definedName name="_SH4">#REF!</definedName>
    <definedName name="_SH5" localSheetId="13">#REF!</definedName>
    <definedName name="_SH5" localSheetId="15">#REF!</definedName>
    <definedName name="_SH5" localSheetId="14">#REF!</definedName>
    <definedName name="_SH5">#REF!</definedName>
    <definedName name="_SH6" localSheetId="13">#REF!</definedName>
    <definedName name="_SH6" localSheetId="15">#REF!</definedName>
    <definedName name="_SH6" localSheetId="14">#REF!</definedName>
    <definedName name="_SH6">#REF!</definedName>
    <definedName name="_SH7" localSheetId="13">#REF!</definedName>
    <definedName name="_SH7" localSheetId="15">#REF!</definedName>
    <definedName name="_SH7" localSheetId="14">#REF!</definedName>
    <definedName name="_SH7">#REF!</definedName>
    <definedName name="_SH8" localSheetId="13">#REF!</definedName>
    <definedName name="_SH8" localSheetId="15">#REF!</definedName>
    <definedName name="_SH8" localSheetId="14">#REF!</definedName>
    <definedName name="_SH8">#REF!</definedName>
    <definedName name="_SH9" localSheetId="13">#REF!</definedName>
    <definedName name="_SH9" localSheetId="15">#REF!</definedName>
    <definedName name="_SH9" localSheetId="14">#REF!</definedName>
    <definedName name="_SH9">#REF!</definedName>
    <definedName name="_SHH1">#REF!</definedName>
    <definedName name="_SHH2">#REF!</definedName>
    <definedName name="_SHH3">#REF!</definedName>
    <definedName name="_Sort" localSheetId="49" hidden="1">#REF!</definedName>
    <definedName name="_Sort" localSheetId="53" hidden="1">#REF!</definedName>
    <definedName name="_Sort" localSheetId="55" hidden="1">#REF!</definedName>
    <definedName name="_Sort" localSheetId="31" hidden="1">#REF!</definedName>
    <definedName name="_Sort" localSheetId="17" hidden="1">#REF!</definedName>
    <definedName name="_Sort" localSheetId="18" hidden="1">#REF!</definedName>
    <definedName name="_Sort" localSheetId="35" hidden="1">#REF!</definedName>
    <definedName name="_Sort" localSheetId="36" hidden="1">#REF!</definedName>
    <definedName name="_Sort" localSheetId="34" hidden="1">#REF!</definedName>
    <definedName name="_Sort" localSheetId="16" hidden="1">#REF!</definedName>
    <definedName name="_Sort" localSheetId="13" hidden="1">#REF!</definedName>
    <definedName name="_Sort" localSheetId="15" hidden="1">#REF!</definedName>
    <definedName name="_Sort" localSheetId="14" hidden="1">#REF!</definedName>
    <definedName name="_Sort" localSheetId="1" hidden="1">#REF!</definedName>
    <definedName name="_Sort" localSheetId="3" hidden="1">#REF!</definedName>
    <definedName name="_Sort" hidden="1">#REF!</definedName>
    <definedName name="_SS1">#REF!</definedName>
    <definedName name="_SS2">#REF!</definedName>
    <definedName name="_Table1_In1">[12]최적단면!$C$88:$C$88</definedName>
    <definedName name="_Table1_Out">[12]최적단면!$C$88:$D$108</definedName>
    <definedName name="_TC1">#REF!</definedName>
    <definedName name="_TC2">#REF!</definedName>
    <definedName name="_TW1">#REF!</definedName>
    <definedName name="_TW2">#REF!</definedName>
    <definedName name="_Ty1">#REF!</definedName>
    <definedName name="_Ty2">#REF!</definedName>
    <definedName name="_V1" localSheetId="13">#REF!</definedName>
    <definedName name="_V1" localSheetId="15">#REF!</definedName>
    <definedName name="_V1" localSheetId="14">#REF!</definedName>
    <definedName name="_V1">#REF!</definedName>
    <definedName name="_V2" localSheetId="13">#REF!</definedName>
    <definedName name="_V2" localSheetId="15">#REF!</definedName>
    <definedName name="_V2" localSheetId="14">#REF!</definedName>
    <definedName name="_V2">#REF!</definedName>
    <definedName name="_V3" localSheetId="13">#REF!</definedName>
    <definedName name="_V3" localSheetId="15">#REF!</definedName>
    <definedName name="_V3" localSheetId="14">#REF!</definedName>
    <definedName name="_V3">#REF!</definedName>
    <definedName name="_V4" localSheetId="13">#REF!</definedName>
    <definedName name="_V4" localSheetId="15">#REF!</definedName>
    <definedName name="_V4" localSheetId="14">#REF!</definedName>
    <definedName name="_V4">#REF!</definedName>
    <definedName name="_WC1">#REF!</definedName>
    <definedName name="_XS1">#REF!</definedName>
    <definedName name="_XS2">#REF!</definedName>
    <definedName name="_XS3">[4]교각계산!#REF!</definedName>
    <definedName name="_YO1" localSheetId="49">'[1]01'!#REF!</definedName>
    <definedName name="_YO1" localSheetId="53">'[1]01'!#REF!</definedName>
    <definedName name="_YO1" localSheetId="55">'[1]01'!#REF!</definedName>
    <definedName name="_YO1" localSheetId="31">'[1]01'!#REF!</definedName>
    <definedName name="_YO1" localSheetId="35">'[1]01'!#REF!</definedName>
    <definedName name="_YO1" localSheetId="36">'[1]01'!#REF!</definedName>
    <definedName name="_YO1" localSheetId="34">'[1]01'!#REF!</definedName>
    <definedName name="_YO1" localSheetId="13">'[1]01'!#REF!</definedName>
    <definedName name="_YO1" localSheetId="15">'[1]01'!#REF!</definedName>
    <definedName name="_YO1" localSheetId="14">'[1]01'!#REF!</definedName>
    <definedName name="_YO1" localSheetId="1">'[1]01'!#REF!</definedName>
    <definedName name="_YO1">'[1]01'!#REF!</definedName>
    <definedName name="_ㅁ" localSheetId="17" hidden="1">#REF!</definedName>
    <definedName name="_ㅁ" localSheetId="18" hidden="1">#REF!</definedName>
    <definedName name="_ㅁ" localSheetId="13" hidden="1">#REF!</definedName>
    <definedName name="_ㅁ" localSheetId="15" hidden="1">#REF!</definedName>
    <definedName name="_ㅁ" localSheetId="14" hidden="1">#REF!</definedName>
    <definedName name="_ㅁ" hidden="1">#REF!</definedName>
    <definedName name="\a">#N/A</definedName>
    <definedName name="\b" localSheetId="16">#REF!</definedName>
    <definedName name="\b" localSheetId="13">#REF!</definedName>
    <definedName name="\b" localSheetId="15">#REF!</definedName>
    <definedName name="\b" localSheetId="14">#REF!</definedName>
    <definedName name="\b">#REF!</definedName>
    <definedName name="\c">#N/A</definedName>
    <definedName name="\d" localSheetId="49">#REF!</definedName>
    <definedName name="\d" localSheetId="53">#REF!</definedName>
    <definedName name="\d" localSheetId="55">#REF!</definedName>
    <definedName name="\d" localSheetId="31">#REF!</definedName>
    <definedName name="\d" localSheetId="35">#REF!</definedName>
    <definedName name="\d" localSheetId="36">#REF!</definedName>
    <definedName name="\d" localSheetId="34">#REF!</definedName>
    <definedName name="\d" localSheetId="16">#REF!</definedName>
    <definedName name="\d" localSheetId="13">#REF!</definedName>
    <definedName name="\d" localSheetId="15">#REF!</definedName>
    <definedName name="\d" localSheetId="14">#REF!</definedName>
    <definedName name="\d" localSheetId="1">#REF!</definedName>
    <definedName name="\d">#REF!</definedName>
    <definedName name="\e" localSheetId="16">#REF!</definedName>
    <definedName name="\e" localSheetId="13">#REF!</definedName>
    <definedName name="\e" localSheetId="15">#REF!</definedName>
    <definedName name="\e" localSheetId="14">#REF!</definedName>
    <definedName name="\e">#REF!</definedName>
    <definedName name="\f" localSheetId="49">#REF!</definedName>
    <definedName name="\f" localSheetId="53">#REF!</definedName>
    <definedName name="\f" localSheetId="55">#REF!</definedName>
    <definedName name="\f" localSheetId="31">#REF!</definedName>
    <definedName name="\f" localSheetId="35">#REF!</definedName>
    <definedName name="\f" localSheetId="36">#REF!</definedName>
    <definedName name="\f" localSheetId="34">#REF!</definedName>
    <definedName name="\f" localSheetId="16">#REF!</definedName>
    <definedName name="\f" localSheetId="13">#REF!</definedName>
    <definedName name="\f" localSheetId="15">#REF!</definedName>
    <definedName name="\f" localSheetId="14">#REF!</definedName>
    <definedName name="\f" localSheetId="1">#REF!</definedName>
    <definedName name="\f">#REF!</definedName>
    <definedName name="\g" localSheetId="16">#REF!</definedName>
    <definedName name="\g" localSheetId="13">#REF!</definedName>
    <definedName name="\g" localSheetId="15">#REF!</definedName>
    <definedName name="\g" localSheetId="14">#REF!</definedName>
    <definedName name="\g">#REF!</definedName>
    <definedName name="\h" localSheetId="16">#REF!</definedName>
    <definedName name="\h" localSheetId="13">#REF!</definedName>
    <definedName name="\h" localSheetId="15">#REF!</definedName>
    <definedName name="\h" localSheetId="14">#REF!</definedName>
    <definedName name="\h">#REF!</definedName>
    <definedName name="\i" localSheetId="16">#REF!</definedName>
    <definedName name="\i" localSheetId="13">#REF!</definedName>
    <definedName name="\i" localSheetId="15">#REF!</definedName>
    <definedName name="\i" localSheetId="14">#REF!</definedName>
    <definedName name="\i">#REF!</definedName>
    <definedName name="\j" localSheetId="16">#REF!</definedName>
    <definedName name="\j" localSheetId="13">#REF!</definedName>
    <definedName name="\j" localSheetId="15">#REF!</definedName>
    <definedName name="\j" localSheetId="14">#REF!</definedName>
    <definedName name="\j">#REF!</definedName>
    <definedName name="\k" localSheetId="16">#REF!</definedName>
    <definedName name="\k" localSheetId="13">#REF!</definedName>
    <definedName name="\k" localSheetId="15">#REF!</definedName>
    <definedName name="\k" localSheetId="14">#REF!</definedName>
    <definedName name="\k">#REF!</definedName>
    <definedName name="\l" localSheetId="16">#REF!</definedName>
    <definedName name="\l" localSheetId="13">#REF!</definedName>
    <definedName name="\l" localSheetId="15">#REF!</definedName>
    <definedName name="\l" localSheetId="14">#REF!</definedName>
    <definedName name="\l">#REF!</definedName>
    <definedName name="\m" localSheetId="16">#REF!</definedName>
    <definedName name="\m" localSheetId="13">#REF!</definedName>
    <definedName name="\m" localSheetId="15">#REF!</definedName>
    <definedName name="\m" localSheetId="14">#REF!</definedName>
    <definedName name="\m">#REF!</definedName>
    <definedName name="\n">#N/A</definedName>
    <definedName name="\o">#N/A</definedName>
    <definedName name="\P" localSheetId="49">#REF!</definedName>
    <definedName name="\P" localSheetId="53">#REF!</definedName>
    <definedName name="\P" localSheetId="55">#REF!</definedName>
    <definedName name="\P" localSheetId="31">#REF!</definedName>
    <definedName name="\P" localSheetId="35">#REF!</definedName>
    <definedName name="\P" localSheetId="36">#REF!</definedName>
    <definedName name="\P" localSheetId="34">#REF!</definedName>
    <definedName name="\P" localSheetId="16">#REF!</definedName>
    <definedName name="\P" localSheetId="13">#REF!</definedName>
    <definedName name="\P" localSheetId="15">#REF!</definedName>
    <definedName name="\P" localSheetId="14">#REF!</definedName>
    <definedName name="\P" localSheetId="1">#REF!</definedName>
    <definedName name="\P">#REF!</definedName>
    <definedName name="\q">#N/A</definedName>
    <definedName name="\r">#N/A</definedName>
    <definedName name="\s">#N/A</definedName>
    <definedName name="\v" localSheetId="13">#REF!</definedName>
    <definedName name="\v" localSheetId="15">#REF!</definedName>
    <definedName name="\v" localSheetId="14">#REF!</definedName>
    <definedName name="\v">#REF!</definedName>
    <definedName name="\w" localSheetId="13">#REF!</definedName>
    <definedName name="\w" localSheetId="15">#REF!</definedName>
    <definedName name="\w" localSheetId="14">#REF!</definedName>
    <definedName name="\w">#REF!</definedName>
    <definedName name="\X" localSheetId="49">#REF!</definedName>
    <definedName name="\X" localSheetId="53">#REF!</definedName>
    <definedName name="\X" localSheetId="55">#REF!</definedName>
    <definedName name="\X" localSheetId="31">#REF!</definedName>
    <definedName name="\X" localSheetId="35">#REF!</definedName>
    <definedName name="\X" localSheetId="36">#REF!</definedName>
    <definedName name="\X" localSheetId="34">#REF!</definedName>
    <definedName name="\X" localSheetId="16">#REF!</definedName>
    <definedName name="\X" localSheetId="13">#REF!</definedName>
    <definedName name="\X" localSheetId="15">#REF!</definedName>
    <definedName name="\X" localSheetId="14">#REF!</definedName>
    <definedName name="\X" localSheetId="1">#REF!</definedName>
    <definedName name="\X">#REF!</definedName>
    <definedName name="\y" localSheetId="13">#REF!</definedName>
    <definedName name="\y" localSheetId="15">#REF!</definedName>
    <definedName name="\y" localSheetId="14">#REF!</definedName>
    <definedName name="\y">#REF!</definedName>
    <definedName name="\z">#N/A</definedName>
    <definedName name="A" localSheetId="17">#REF!</definedName>
    <definedName name="A" localSheetId="18">#REF!</definedName>
    <definedName name="A" localSheetId="16">#REF!</definedName>
    <definedName name="a" localSheetId="62">#REF!</definedName>
    <definedName name="A" localSheetId="13">#REF!</definedName>
    <definedName name="A" localSheetId="15">#REF!</definedName>
    <definedName name="A" localSheetId="14">#REF!</definedName>
    <definedName name="A" hidden="1">[13]덕전리!#REF!</definedName>
    <definedName name="a_1" localSheetId="13">#REF!</definedName>
    <definedName name="a_1" localSheetId="15">#REF!</definedName>
    <definedName name="a_1" localSheetId="14">#REF!</definedName>
    <definedName name="a_1">#REF!</definedName>
    <definedName name="A315yoo1" localSheetId="49">#REF!</definedName>
    <definedName name="A315yoo1" localSheetId="53">#REF!</definedName>
    <definedName name="A315yoo1" localSheetId="55">#REF!</definedName>
    <definedName name="A315yoo1" localSheetId="31">#REF!</definedName>
    <definedName name="A315yoo1" localSheetId="35">#REF!</definedName>
    <definedName name="A315yoo1" localSheetId="36">#REF!</definedName>
    <definedName name="A315yoo1" localSheetId="34">#REF!</definedName>
    <definedName name="A315yoo1" localSheetId="16">#REF!</definedName>
    <definedName name="A315yoo1" localSheetId="13">#REF!</definedName>
    <definedName name="A315yoo1" localSheetId="15">#REF!</definedName>
    <definedName name="A315yoo1" localSheetId="14">#REF!</definedName>
    <definedName name="A315yoo1" localSheetId="1">#REF!</definedName>
    <definedName name="A315yoo1">#REF!</definedName>
    <definedName name="AA" hidden="1">[10]날개벽수량표!#REF!</definedName>
    <definedName name="aaa" localSheetId="49">[6]낙찰표!#REF!</definedName>
    <definedName name="aaa" localSheetId="53">[6]낙찰표!#REF!</definedName>
    <definedName name="aaa" localSheetId="55">[6]낙찰표!#REF!</definedName>
    <definedName name="aaa" localSheetId="31">[6]낙찰표!#REF!</definedName>
    <definedName name="aaa" localSheetId="35">[6]낙찰표!#REF!</definedName>
    <definedName name="aaa" localSheetId="36">[6]낙찰표!#REF!</definedName>
    <definedName name="aaa" localSheetId="34">[6]낙찰표!#REF!</definedName>
    <definedName name="aaa" localSheetId="16">[6]낙찰표!#REF!</definedName>
    <definedName name="aaa" localSheetId="62">[14]낙찰표!#REF!</definedName>
    <definedName name="aaa" localSheetId="13">[6]낙찰표!#REF!</definedName>
    <definedName name="aaa" localSheetId="15">[6]낙찰표!#REF!</definedName>
    <definedName name="aaa" localSheetId="14">[6]낙찰표!#REF!</definedName>
    <definedName name="aaa" localSheetId="1">[6]낙찰표!#REF!</definedName>
    <definedName name="aaa">[6]낙찰표!#REF!</definedName>
    <definedName name="aaaa">'[15]ABUT수량-A1'!$T$25</definedName>
    <definedName name="aaaaa" localSheetId="17" hidden="1">{#N/A,#N/A,FALSE,"조골재"}</definedName>
    <definedName name="aaaaa" localSheetId="18" hidden="1">{#N/A,#N/A,FALSE,"조골재"}</definedName>
    <definedName name="aaaaa" localSheetId="16" hidden="1">{#N/A,#N/A,FALSE,"조골재"}</definedName>
    <definedName name="aaaaa" localSheetId="62" hidden="1">{#N/A,#N/A,FALSE,"조골재"}</definedName>
    <definedName name="aaaaa" localSheetId="13" hidden="1">{#N/A,#N/A,FALSE,"조골재"}</definedName>
    <definedName name="aaaaa" localSheetId="15" hidden="1">{#N/A,#N/A,FALSE,"조골재"}</definedName>
    <definedName name="aaaaa" localSheetId="14" hidden="1">{#N/A,#N/A,FALSE,"조골재"}</definedName>
    <definedName name="aaaaa" hidden="1">{#N/A,#N/A,FALSE,"조골재"}</definedName>
    <definedName name="AAAAAA" hidden="1">[16]날개벽수량표!#REF!</definedName>
    <definedName name="aaaaaaaaaa" localSheetId="17" hidden="1">{#N/A,#N/A,FALSE,"운반시간"}</definedName>
    <definedName name="aaaaaaaaaa" localSheetId="18" hidden="1">{#N/A,#N/A,FALSE,"운반시간"}</definedName>
    <definedName name="aaaaaaaaaa" localSheetId="16" hidden="1">{#N/A,#N/A,FALSE,"운반시간"}</definedName>
    <definedName name="aaaaaaaaaa" localSheetId="62" hidden="1">{#N/A,#N/A,FALSE,"운반시간"}</definedName>
    <definedName name="aaaaaaaaaa" localSheetId="13" hidden="1">{#N/A,#N/A,FALSE,"운반시간"}</definedName>
    <definedName name="aaaaaaaaaa" localSheetId="15" hidden="1">{#N/A,#N/A,FALSE,"운반시간"}</definedName>
    <definedName name="aaaaaaaaaa" localSheetId="14" hidden="1">{#N/A,#N/A,FALSE,"운반시간"}</definedName>
    <definedName name="aaaaaaaaaa" hidden="1">{#N/A,#N/A,FALSE,"운반시간"}</definedName>
    <definedName name="abd" localSheetId="17" hidden="1">{#N/A,#N/A,FALSE,"골재소요량";#N/A,#N/A,FALSE,"골재소요량"}</definedName>
    <definedName name="abd" localSheetId="18" hidden="1">{#N/A,#N/A,FALSE,"골재소요량";#N/A,#N/A,FALSE,"골재소요량"}</definedName>
    <definedName name="abd" localSheetId="16" hidden="1">{#N/A,#N/A,FALSE,"골재소요량";#N/A,#N/A,FALSE,"골재소요량"}</definedName>
    <definedName name="abd" localSheetId="62" hidden="1">{#N/A,#N/A,FALSE,"골재소요량";#N/A,#N/A,FALSE,"골재소요량"}</definedName>
    <definedName name="abd" localSheetId="13" hidden="1">{#N/A,#N/A,FALSE,"골재소요량";#N/A,#N/A,FALSE,"골재소요량"}</definedName>
    <definedName name="abd" localSheetId="15" hidden="1">{#N/A,#N/A,FALSE,"골재소요량";#N/A,#N/A,FALSE,"골재소요량"}</definedName>
    <definedName name="abd" localSheetId="14" hidden="1">{#N/A,#N/A,FALSE,"골재소요량";#N/A,#N/A,FALSE,"골재소요량"}</definedName>
    <definedName name="abd" hidden="1">{#N/A,#N/A,FALSE,"골재소요량";#N/A,#N/A,FALSE,"골재소요량"}</definedName>
    <definedName name="AccessDatabase" hidden="1">"c:\wiz32\xl\acclink.mdb"</definedName>
    <definedName name="ACCLINK.XLS_Localization_Table_List" hidden="1">"$A$1:$B$11"</definedName>
    <definedName name="ACCLINK.XLS_Localization_Table_List1" hidden="1">"$A$13:$B$31"</definedName>
    <definedName name="ACCLINK.XLS_Localization_Table_List10" hidden="1">"$A$13:$B$33"</definedName>
    <definedName name="ACCLINK.XLS_Localization_Table_List11" hidden="1">"$A$13:$B$33"</definedName>
    <definedName name="ACCLINK.XLS_Localization_Table_List12" hidden="1">"$A$13:$B$33"</definedName>
    <definedName name="ACCLINK.XLS_Localization_Table_List13" hidden="1">"$A$13:$B$33"</definedName>
    <definedName name="ACCLINK.XLS_Localization_Table_List14" hidden="1">"$A$13:$B$33"</definedName>
    <definedName name="ACCLINK.XLS_Localization_Table_List15" hidden="1">"$A$13:$B$33"</definedName>
    <definedName name="ACCLINK.XLS_Localization_Table_List16" hidden="1">"$A$13:$B$33"</definedName>
    <definedName name="ACCLINK.XLS_Localization_Table_List17" hidden="1">"$A$13:$B$33"</definedName>
    <definedName name="ACCLINK.XLS_Localization_Table_List18" hidden="1">"$A$13:$B$33"</definedName>
    <definedName name="ACCLINK.XLS_Localization_Table_List19" hidden="1">"$A$13:$B$33"</definedName>
    <definedName name="ACCLINK.XLS_Localization_Table_List2" hidden="1">"$A$13:$B$31"</definedName>
    <definedName name="ACCLINK.XLS_Localization_Table_List3" hidden="1">"$A$13:$B$31"</definedName>
    <definedName name="ACCLINK.XLS_Localization_Table_List4" hidden="1">"$A$13:$B$31"</definedName>
    <definedName name="ACCLINK.XLS_Localization_Table_List5" hidden="1">"$A$13:$B$31"</definedName>
    <definedName name="ACCLINK.XLS_Localization_Table_List6" hidden="1">"$A$13:$B$31"</definedName>
    <definedName name="ACCLINK.XLS_Localization_Table_List7" hidden="1">"$A$13:$B$31"</definedName>
    <definedName name="ACCLINK.XLS_Localization_Table_List8" hidden="1">"$A$13:$B$31"</definedName>
    <definedName name="ACCLINK.XLS_Localization_Table_List9" hidden="1">"$A$13:$B$33"</definedName>
    <definedName name="adfdge" localSheetId="17" hidden="1">{#N/A,#N/A,FALSE,"2~8번"}</definedName>
    <definedName name="adfdge" localSheetId="18" hidden="1">{#N/A,#N/A,FALSE,"2~8번"}</definedName>
    <definedName name="adfdge" localSheetId="16" hidden="1">{#N/A,#N/A,FALSE,"2~8번"}</definedName>
    <definedName name="adfdge" localSheetId="62" hidden="1">{#N/A,#N/A,FALSE,"2~8번"}</definedName>
    <definedName name="adfdge" localSheetId="13" hidden="1">{#N/A,#N/A,FALSE,"2~8번"}</definedName>
    <definedName name="adfdge" localSheetId="15" hidden="1">{#N/A,#N/A,FALSE,"2~8번"}</definedName>
    <definedName name="adfdge" localSheetId="14" hidden="1">{#N/A,#N/A,FALSE,"2~8번"}</definedName>
    <definedName name="adfdge" hidden="1">{#N/A,#N/A,FALSE,"2~8번"}</definedName>
    <definedName name="AF">#REF!</definedName>
    <definedName name="AFF">#REF!</definedName>
    <definedName name="AN">#REF!</definedName>
    <definedName name="anscount">1</definedName>
    <definedName name="ap_s_t">#REF!</definedName>
    <definedName name="aq" localSheetId="17" hidden="1">#REF!</definedName>
    <definedName name="aq" localSheetId="18" hidden="1">#REF!</definedName>
    <definedName name="aq" localSheetId="16" hidden="1">#REF!</definedName>
    <definedName name="aq" localSheetId="13" hidden="1">#REF!</definedName>
    <definedName name="aq" localSheetId="15" hidden="1">#REF!</definedName>
    <definedName name="aq" localSheetId="14" hidden="1">#REF!</definedName>
    <definedName name="aq" hidden="1">#REF!</definedName>
    <definedName name="aqaq">'[17]ABUT수량-A1'!$T$25</definedName>
    <definedName name="as" localSheetId="49" hidden="1">#REF!</definedName>
    <definedName name="as" localSheetId="53" hidden="1">#REF!</definedName>
    <definedName name="as" localSheetId="55" hidden="1">#REF!</definedName>
    <definedName name="as" localSheetId="31" hidden="1">#REF!</definedName>
    <definedName name="as" localSheetId="17" hidden="1">#REF!</definedName>
    <definedName name="as" localSheetId="18" hidden="1">#REF!</definedName>
    <definedName name="as" localSheetId="35" hidden="1">#REF!</definedName>
    <definedName name="as" localSheetId="36" hidden="1">#REF!</definedName>
    <definedName name="as" localSheetId="34" hidden="1">#REF!</definedName>
    <definedName name="as" localSheetId="16" hidden="1">#REF!</definedName>
    <definedName name="as" localSheetId="13" hidden="1">#REF!</definedName>
    <definedName name="as" localSheetId="15" hidden="1">#REF!</definedName>
    <definedName name="as" localSheetId="14" hidden="1">#REF!</definedName>
    <definedName name="as" localSheetId="1" hidden="1">#REF!</definedName>
    <definedName name="as" localSheetId="3" hidden="1">#REF!</definedName>
    <definedName name="as" hidden="1">#REF!</definedName>
    <definedName name="ASC">'[18]도장수량(하1)'!#REF!</definedName>
    <definedName name="ASCO">'[18]도장수량(하1)'!#REF!</definedName>
    <definedName name="aslhsdv" localSheetId="17">{"Book1"}</definedName>
    <definedName name="aslhsdv" localSheetId="18">{"Book1"}</definedName>
    <definedName name="aslhsdv" localSheetId="16">{"Book1"}</definedName>
    <definedName name="aslhsdv" localSheetId="62">{"Book1"}</definedName>
    <definedName name="aslhsdv" localSheetId="13">{"Book1"}</definedName>
    <definedName name="aslhsdv" localSheetId="15">{"Book1"}</definedName>
    <definedName name="aslhsdv" localSheetId="14">{"Book1"}</definedName>
    <definedName name="aslhsdv">{"Book1"}</definedName>
    <definedName name="ASS">#REF!</definedName>
    <definedName name="asss" localSheetId="17" hidden="1">#REF!</definedName>
    <definedName name="asss" localSheetId="18" hidden="1">#REF!</definedName>
    <definedName name="asss" localSheetId="16" hidden="1">#REF!</definedName>
    <definedName name="asss" localSheetId="13" hidden="1">#REF!</definedName>
    <definedName name="asss" localSheetId="15" hidden="1">#REF!</definedName>
    <definedName name="asss" localSheetId="14" hidden="1">#REF!</definedName>
    <definedName name="asss" hidden="1">#REF!</definedName>
    <definedName name="AVF">#REF!</definedName>
    <definedName name="b" localSheetId="16">#REF!</definedName>
    <definedName name="b" localSheetId="13">#REF!</definedName>
    <definedName name="b" localSheetId="15">#REF!</definedName>
    <definedName name="b" localSheetId="14">#REF!</definedName>
    <definedName name="b">#REF!</definedName>
    <definedName name="B10㎝">#REF!</definedName>
    <definedName name="B12㎝">#REF!</definedName>
    <definedName name="B15㎝">#REF!</definedName>
    <definedName name="B18㎝">#REF!</definedName>
    <definedName name="B1A">#REF!</definedName>
    <definedName name="B1B">#REF!</definedName>
    <definedName name="B1C">#REF!</definedName>
    <definedName name="B1F">#REF!</definedName>
    <definedName name="B1WL">#REF!</definedName>
    <definedName name="B1WR">#REF!</definedName>
    <definedName name="B20㎝">#REF!</definedName>
    <definedName name="B25㎝">#REF!</definedName>
    <definedName name="B2A">#REF!</definedName>
    <definedName name="B2B">#REF!</definedName>
    <definedName name="B2C">#REF!</definedName>
    <definedName name="B2WL">#REF!</definedName>
    <definedName name="B2WR">#REF!</definedName>
    <definedName name="B30㎝">#REF!</definedName>
    <definedName name="B3A">#REF!</definedName>
    <definedName name="B3B">#REF!</definedName>
    <definedName name="B4A">#REF!</definedName>
    <definedName name="B4B">#REF!</definedName>
    <definedName name="B4㎝이하">#REF!</definedName>
    <definedName name="B5A">#REF!</definedName>
    <definedName name="B5B">#REF!</definedName>
    <definedName name="B5㎝">#REF!</definedName>
    <definedName name="B6A">#REF!</definedName>
    <definedName name="B6B">#REF!</definedName>
    <definedName name="B6㎝">#REF!</definedName>
    <definedName name="B7A">#REF!</definedName>
    <definedName name="B7B">#REF!</definedName>
    <definedName name="B7㎝">#REF!</definedName>
    <definedName name="B8A">#REF!</definedName>
    <definedName name="B8㎝">#REF!</definedName>
    <definedName name="BA">#REF!</definedName>
    <definedName name="bb">[19]말뚝물량!$D$11</definedName>
    <definedName name="BBB" localSheetId="13">#REF!</definedName>
    <definedName name="BBB" localSheetId="15">#REF!</definedName>
    <definedName name="BBB" localSheetId="14">#REF!</definedName>
    <definedName name="BBB">#REF!</definedName>
    <definedName name="BC">#REF!</definedName>
    <definedName name="BCB">#REF!</definedName>
    <definedName name="BCF">'[18]도장수량(하1)'!#REF!</definedName>
    <definedName name="BF">#REF!</definedName>
    <definedName name="BFH">#REF!</definedName>
    <definedName name="BHU">#REF!</definedName>
    <definedName name="BM">#REF!</definedName>
    <definedName name="BMO">#REF!</definedName>
    <definedName name="BOM_OF_ECP" localSheetId="16">#REF!</definedName>
    <definedName name="BOM_OF_ECP" localSheetId="13">#REF!</definedName>
    <definedName name="BOM_OF_ECP" localSheetId="15">#REF!</definedName>
    <definedName name="BOM_OF_ECP" localSheetId="14">#REF!</definedName>
    <definedName name="BOM_OF_ECP">#REF!</definedName>
    <definedName name="BOX깨" localSheetId="17" hidden="1">{#N/A,#N/A,FALSE,"구조2"}</definedName>
    <definedName name="BOX깨" localSheetId="18" hidden="1">{#N/A,#N/A,FALSE,"구조2"}</definedName>
    <definedName name="BOX깨" localSheetId="37" hidden="1">{#N/A,#N/A,FALSE,"구조2"}</definedName>
    <definedName name="BOX깨" localSheetId="46" hidden="1">{#N/A,#N/A,FALSE,"구조2"}</definedName>
    <definedName name="BOX깨" localSheetId="47" hidden="1">{#N/A,#N/A,FALSE,"구조2"}</definedName>
    <definedName name="BOX깨" localSheetId="38" hidden="1">{#N/A,#N/A,FALSE,"구조2"}</definedName>
    <definedName name="BOX깨" localSheetId="39" hidden="1">{#N/A,#N/A,FALSE,"구조2"}</definedName>
    <definedName name="BOX깨" localSheetId="40" hidden="1">{#N/A,#N/A,FALSE,"구조2"}</definedName>
    <definedName name="BOX깨" localSheetId="41" hidden="1">{#N/A,#N/A,FALSE,"구조2"}</definedName>
    <definedName name="BOX깨" localSheetId="42" hidden="1">{#N/A,#N/A,FALSE,"구조2"}</definedName>
    <definedName name="BOX깨" localSheetId="43" hidden="1">{#N/A,#N/A,FALSE,"구조2"}</definedName>
    <definedName name="BOX깨" localSheetId="44" hidden="1">{#N/A,#N/A,FALSE,"구조2"}</definedName>
    <definedName name="BOX깨" localSheetId="45" hidden="1">{#N/A,#N/A,FALSE,"구조2"}</definedName>
    <definedName name="BOX깨" localSheetId="16" hidden="1">{#N/A,#N/A,FALSE,"구조2"}</definedName>
    <definedName name="BOX깨" localSheetId="51" hidden="1">{#N/A,#N/A,FALSE,"구조2"}</definedName>
    <definedName name="BOX깨" localSheetId="66" hidden="1">{#N/A,#N/A,FALSE,"구조2"}</definedName>
    <definedName name="BOX깨" localSheetId="67" hidden="1">{#N/A,#N/A,FALSE,"구조2"}</definedName>
    <definedName name="BOX깨" localSheetId="57" hidden="1">{#N/A,#N/A,FALSE,"구조2"}</definedName>
    <definedName name="BOX깨" localSheetId="58" hidden="1">{#N/A,#N/A,FALSE,"구조2"}</definedName>
    <definedName name="BOX깨" localSheetId="59" hidden="1">{#N/A,#N/A,FALSE,"구조2"}</definedName>
    <definedName name="BOX깨" localSheetId="60" hidden="1">{#N/A,#N/A,FALSE,"구조2"}</definedName>
    <definedName name="BOX깨" localSheetId="61" hidden="1">{#N/A,#N/A,FALSE,"구조2"}</definedName>
    <definedName name="BOX깨" localSheetId="63" hidden="1">{#N/A,#N/A,FALSE,"구조2"}</definedName>
    <definedName name="BOX깨" localSheetId="64" hidden="1">{#N/A,#N/A,FALSE,"구조2"}</definedName>
    <definedName name="BOX깨" localSheetId="65" hidden="1">{#N/A,#N/A,FALSE,"구조2"}</definedName>
    <definedName name="BOX깨" localSheetId="62" hidden="1">{#N/A,#N/A,FALSE,"구조2"}</definedName>
    <definedName name="BOX깨" localSheetId="13" hidden="1">{#N/A,#N/A,FALSE,"구조2"}</definedName>
    <definedName name="BOX깨" localSheetId="15" hidden="1">{#N/A,#N/A,FALSE,"구조2"}</definedName>
    <definedName name="BOX깨" localSheetId="14" hidden="1">{#N/A,#N/A,FALSE,"구조2"}</definedName>
    <definedName name="BOX깨" hidden="1">{#N/A,#N/A,FALSE,"구조2"}</definedName>
    <definedName name="BR">#REF!</definedName>
    <definedName name="BS">#REF!</definedName>
    <definedName name="BSH">#REF!</definedName>
    <definedName name="Bust" localSheetId="13">#REF!</definedName>
    <definedName name="Bust" localSheetId="15">#REF!</definedName>
    <definedName name="Bust" localSheetId="14">#REF!</definedName>
    <definedName name="Bust">#REF!</definedName>
    <definedName name="BW">#REF!</definedName>
    <definedName name="bwc">#REF!</definedName>
    <definedName name="BWD">#REF!</definedName>
    <definedName name="C_" localSheetId="49">#REF!</definedName>
    <definedName name="C_" localSheetId="53">#REF!</definedName>
    <definedName name="C_" localSheetId="55">#REF!</definedName>
    <definedName name="C_" localSheetId="31">#REF!</definedName>
    <definedName name="C_" localSheetId="35">#REF!</definedName>
    <definedName name="C_" localSheetId="36">#REF!</definedName>
    <definedName name="C_" localSheetId="34">#REF!</definedName>
    <definedName name="C_" localSheetId="16">#REF!</definedName>
    <definedName name="C_" localSheetId="13">#REF!</definedName>
    <definedName name="C_" localSheetId="15">#REF!</definedName>
    <definedName name="C_" localSheetId="14">#REF!</definedName>
    <definedName name="C_" localSheetId="1">#REF!</definedName>
    <definedName name="C_">#REF!</definedName>
    <definedName name="ccc" localSheetId="17" hidden="1">#REF!</definedName>
    <definedName name="ccc" localSheetId="18" hidden="1">#REF!</definedName>
    <definedName name="ccc" localSheetId="16" hidden="1">#REF!</definedName>
    <definedName name="ccc" localSheetId="13" hidden="1">#REF!</definedName>
    <definedName name="ccc" localSheetId="15" hidden="1">#REF!</definedName>
    <definedName name="ccc" localSheetId="14" hidden="1">#REF!</definedName>
    <definedName name="ccc" hidden="1">#REF!</definedName>
    <definedName name="CONSOL" localSheetId="49">'[2]1-1'!#REF!</definedName>
    <definedName name="CONSOL" localSheetId="53">'[2]1-1'!#REF!</definedName>
    <definedName name="CONSOL" localSheetId="55">'[2]1-1'!#REF!</definedName>
    <definedName name="CONSOL" localSheetId="31">'[2]1-1'!#REF!</definedName>
    <definedName name="CONSOL" localSheetId="35">'[2]1-1'!#REF!</definedName>
    <definedName name="CONSOL" localSheetId="36">'[2]1-1'!#REF!</definedName>
    <definedName name="CONSOL" localSheetId="34">'[2]1-1'!#REF!</definedName>
    <definedName name="CONSOL" localSheetId="16">'[2]1-1'!#REF!</definedName>
    <definedName name="CONSOL" localSheetId="62">'[20]1-1'!#REF!</definedName>
    <definedName name="CONSOL" localSheetId="13">'[2]1-1'!#REF!</definedName>
    <definedName name="CONSOL" localSheetId="15">'[2]1-1'!#REF!</definedName>
    <definedName name="CONSOL" localSheetId="14">'[2]1-1'!#REF!</definedName>
    <definedName name="CONSOL" localSheetId="1">'[2]1-1'!#REF!</definedName>
    <definedName name="CONSOL">'[2]1-1'!#REF!</definedName>
    <definedName name="Continue" localSheetId="13">#REF!</definedName>
    <definedName name="Continue" localSheetId="15">#REF!</definedName>
    <definedName name="Continue" localSheetId="14">#REF!</definedName>
    <definedName name="Continue">#REF!</definedName>
    <definedName name="COPING_L">'[21]COPING-1'!#REF!</definedName>
    <definedName name="COPING_W">'[21]COPING-1'!#REF!</definedName>
    <definedName name="CPU시험사001" localSheetId="16">#REF!</definedName>
    <definedName name="CPU시험사001" localSheetId="13">#REF!</definedName>
    <definedName name="CPU시험사001" localSheetId="15">#REF!</definedName>
    <definedName name="CPU시험사001" localSheetId="14">#REF!</definedName>
    <definedName name="CPU시험사001">#REF!</definedName>
    <definedName name="CPU시험사002" localSheetId="16">#REF!</definedName>
    <definedName name="CPU시험사002" localSheetId="13">#REF!</definedName>
    <definedName name="CPU시험사002" localSheetId="15">#REF!</definedName>
    <definedName name="CPU시험사002" localSheetId="14">#REF!</definedName>
    <definedName name="CPU시험사002">#REF!</definedName>
    <definedName name="CPU시험사011" localSheetId="16">#REF!</definedName>
    <definedName name="CPU시험사011" localSheetId="13">#REF!</definedName>
    <definedName name="CPU시험사011" localSheetId="15">#REF!</definedName>
    <definedName name="CPU시험사011" localSheetId="14">#REF!</definedName>
    <definedName name="CPU시험사011">#REF!</definedName>
    <definedName name="CPU시험사982" localSheetId="16">#REF!</definedName>
    <definedName name="CPU시험사982" localSheetId="13">#REF!</definedName>
    <definedName name="CPU시험사982" localSheetId="15">#REF!</definedName>
    <definedName name="CPU시험사982" localSheetId="14">#REF!</definedName>
    <definedName name="CPU시험사982">#REF!</definedName>
    <definedName name="CPU시험사991" localSheetId="16">#REF!</definedName>
    <definedName name="CPU시험사991" localSheetId="13">#REF!</definedName>
    <definedName name="CPU시험사991" localSheetId="15">#REF!</definedName>
    <definedName name="CPU시험사991" localSheetId="14">#REF!</definedName>
    <definedName name="CPU시험사991">#REF!</definedName>
    <definedName name="CPU시험사992" localSheetId="16">#REF!</definedName>
    <definedName name="CPU시험사992" localSheetId="13">#REF!</definedName>
    <definedName name="CPU시험사992" localSheetId="15">#REF!</definedName>
    <definedName name="CPU시험사992" localSheetId="14">#REF!</definedName>
    <definedName name="CPU시험사992">#REF!</definedName>
    <definedName name="_xlnm.Criteria" localSheetId="49">[22]공통가설!#REF!</definedName>
    <definedName name="_xlnm.Criteria" localSheetId="53">[22]공통가설!#REF!</definedName>
    <definedName name="_xlnm.Criteria" localSheetId="55">[22]공통가설!#REF!</definedName>
    <definedName name="_xlnm.Criteria" localSheetId="31">[22]공통가설!#REF!</definedName>
    <definedName name="_xlnm.Criteria" localSheetId="35">[22]공통가설!#REF!</definedName>
    <definedName name="_xlnm.Criteria" localSheetId="36">[22]공통가설!#REF!</definedName>
    <definedName name="_xlnm.Criteria" localSheetId="34">[22]공통가설!#REF!</definedName>
    <definedName name="_xlnm.Criteria" localSheetId="62">[23]공통가설!#REF!</definedName>
    <definedName name="_xlnm.Criteria" localSheetId="13">[22]공통가설!#REF!</definedName>
    <definedName name="_xlnm.Criteria" localSheetId="15">[22]공통가설!#REF!</definedName>
    <definedName name="_xlnm.Criteria" localSheetId="14">[22]공통가설!#REF!</definedName>
    <definedName name="_xlnm.Criteria" localSheetId="1">[22]공통가설!#REF!</definedName>
    <definedName name="_xlnm.Criteria">[22]공통가설!#REF!</definedName>
    <definedName name="Criteria_MI" localSheetId="49">[22]공통가설!#REF!</definedName>
    <definedName name="Criteria_MI" localSheetId="53">[22]공통가설!#REF!</definedName>
    <definedName name="Criteria_MI" localSheetId="55">[22]공통가설!#REF!</definedName>
    <definedName name="Criteria_MI" localSheetId="31">[22]공통가설!#REF!</definedName>
    <definedName name="Criteria_MI" localSheetId="35">[22]공통가설!#REF!</definedName>
    <definedName name="Criteria_MI" localSheetId="36">[22]공통가설!#REF!</definedName>
    <definedName name="Criteria_MI" localSheetId="34">[22]공통가설!#REF!</definedName>
    <definedName name="Criteria_MI" localSheetId="62">[23]공통가설!#REF!</definedName>
    <definedName name="Criteria_MI" localSheetId="13">[22]공통가설!#REF!</definedName>
    <definedName name="Criteria_MI" localSheetId="15">[22]공통가설!#REF!</definedName>
    <definedName name="Criteria_MI" localSheetId="14">[22]공통가설!#REF!</definedName>
    <definedName name="Criteria_MI" localSheetId="1">[22]공통가설!#REF!</definedName>
    <definedName name="Criteria_MI">[22]공통가설!#REF!</definedName>
    <definedName name="CTC">#REF!</definedName>
    <definedName name="d" localSheetId="49">[24]대치판정!#REF!</definedName>
    <definedName name="d" localSheetId="53">[24]대치판정!#REF!</definedName>
    <definedName name="d" localSheetId="55">[24]대치판정!#REF!</definedName>
    <definedName name="d" localSheetId="31">[24]대치판정!#REF!</definedName>
    <definedName name="d" localSheetId="35">[24]대치판정!#REF!</definedName>
    <definedName name="d" localSheetId="36">[24]대치판정!#REF!</definedName>
    <definedName name="d" localSheetId="34">[24]대치판정!#REF!</definedName>
    <definedName name="d" localSheetId="13">[24]대치판정!#REF!</definedName>
    <definedName name="d" localSheetId="15">[24]대치판정!#REF!</definedName>
    <definedName name="d" localSheetId="14">[24]대치판정!#REF!</definedName>
    <definedName name="d" localSheetId="1">[24]대치판정!#REF!</definedName>
    <definedName name="d">[24]대치판정!#REF!</definedName>
    <definedName name="D400MM">#REF!</definedName>
    <definedName name="danga">[25]danga!$A$1:$M$235</definedName>
    <definedName name="DATA1" localSheetId="62">'[26]조사야장(원본)'!$AR$12:$CZ$13</definedName>
    <definedName name="DATA1" localSheetId="13">#REF!</definedName>
    <definedName name="DATA1" localSheetId="15">#REF!</definedName>
    <definedName name="DATA1" localSheetId="14">#REF!</definedName>
    <definedName name="DATA1">#REF!</definedName>
    <definedName name="DATA11" localSheetId="17">'[27]조사야장(원본)'!$AR$5:$AV$6</definedName>
    <definedName name="DATA11" localSheetId="18">'[27]조사야장(원본)'!$AR$5:$AV$6</definedName>
    <definedName name="DATA11" localSheetId="16">'[27]조사야장(원본)'!$AR$5:$AV$6</definedName>
    <definedName name="DATA11" localSheetId="62">'[28]조사야장(원본)'!$AR$5:$AV$6</definedName>
    <definedName name="DATA11" localSheetId="13">'[27]조사야장(원본)'!$AR$5:$AV$6</definedName>
    <definedName name="DATA11" localSheetId="15">'[27]조사야장(원본)'!$AR$5:$AV$6</definedName>
    <definedName name="DATA11" localSheetId="14">'[27]조사야장(원본)'!$AR$5:$AV$6</definedName>
    <definedName name="DATA11">[29]조사야장!$BA$5:$BE$6</definedName>
    <definedName name="DATA12" localSheetId="17">'[27]조사야장(원본)'!$AX$5:$AZ$6</definedName>
    <definedName name="DATA12" localSheetId="18">'[27]조사야장(원본)'!$AX$5:$AZ$6</definedName>
    <definedName name="DATA12" localSheetId="16">'[27]조사야장(원본)'!$AX$5:$AZ$6</definedName>
    <definedName name="DATA12" localSheetId="62">'[28]조사야장(원본)'!$AX$5:$AZ$6</definedName>
    <definedName name="DATA12" localSheetId="13">'[27]조사야장(원본)'!$AX$5:$AZ$6</definedName>
    <definedName name="DATA12" localSheetId="15">'[27]조사야장(원본)'!$AX$5:$AZ$6</definedName>
    <definedName name="DATA12" localSheetId="14">'[27]조사야장(원본)'!$AX$5:$AZ$6</definedName>
    <definedName name="DATA12">[29]조사야장!$BG$5:$BI$6</definedName>
    <definedName name="DATA13" localSheetId="17">'[27]조사야장(원본)'!$BB$5:$BD$6</definedName>
    <definedName name="DATA13" localSheetId="18">'[27]조사야장(원본)'!$BB$5:$BD$6</definedName>
    <definedName name="DATA13" localSheetId="16">'[27]조사야장(원본)'!$BB$5:$BD$6</definedName>
    <definedName name="DATA13" localSheetId="62">'[28]조사야장(원본)'!$BB$5:$BD$6</definedName>
    <definedName name="DATA13" localSheetId="13">'[27]조사야장(원본)'!$BB$5:$BD$6</definedName>
    <definedName name="DATA13" localSheetId="15">'[27]조사야장(원본)'!$BB$5:$BD$6</definedName>
    <definedName name="DATA13" localSheetId="14">'[27]조사야장(원본)'!$BB$5:$BD$6</definedName>
    <definedName name="DATA13">[29]조사야장!$BK$5:$BM$6</definedName>
    <definedName name="DATA14" localSheetId="17">'[27]조사야장(원본)'!$BF$5:$BH$6</definedName>
    <definedName name="DATA14" localSheetId="18">'[27]조사야장(원본)'!$BF$5:$BH$6</definedName>
    <definedName name="DATA14" localSheetId="16">'[27]조사야장(원본)'!$BF$5:$BH$6</definedName>
    <definedName name="DATA14" localSheetId="62">'[28]조사야장(원본)'!$BF$5:$BH$6</definedName>
    <definedName name="DATA14" localSheetId="13">'[27]조사야장(원본)'!$BF$5:$BH$6</definedName>
    <definedName name="DATA14" localSheetId="15">'[27]조사야장(원본)'!$BF$5:$BH$6</definedName>
    <definedName name="DATA14" localSheetId="14">'[27]조사야장(원본)'!$BF$5:$BH$6</definedName>
    <definedName name="DATA14">[29]조사야장!$BO$5:$BQ$6</definedName>
    <definedName name="DATA15" localSheetId="17">'[27]조사야장(원본)'!$BJ$5:$BL$6</definedName>
    <definedName name="DATA15" localSheetId="18">'[27]조사야장(원본)'!$BJ$5:$BL$6</definedName>
    <definedName name="DATA15" localSheetId="16">'[27]조사야장(원본)'!$BJ$5:$BL$6</definedName>
    <definedName name="DATA15" localSheetId="62">'[28]조사야장(원본)'!$BJ$5:$BL$6</definedName>
    <definedName name="DATA15" localSheetId="13">'[27]조사야장(원본)'!$BJ$5:$BL$6</definedName>
    <definedName name="DATA15" localSheetId="15">'[27]조사야장(원본)'!$BJ$5:$BL$6</definedName>
    <definedName name="DATA15" localSheetId="14">'[27]조사야장(원본)'!$BJ$5:$BL$6</definedName>
    <definedName name="DATA15">[29]조사야장!$BS$5:$BU$6</definedName>
    <definedName name="DATA16" localSheetId="17">'[27]조사야장(원본)'!$BN$5:$BP$6</definedName>
    <definedName name="DATA16" localSheetId="18">'[27]조사야장(원본)'!$BN$5:$BP$6</definedName>
    <definedName name="DATA16" localSheetId="16">'[27]조사야장(원본)'!$BN$5:$BP$6</definedName>
    <definedName name="DATA16" localSheetId="62">'[28]조사야장(원본)'!$BN$5:$BP$6</definedName>
    <definedName name="DATA16" localSheetId="13">'[27]조사야장(원본)'!$BN$5:$BP$6</definedName>
    <definedName name="DATA16" localSheetId="15">'[27]조사야장(원본)'!$BN$5:$BP$6</definedName>
    <definedName name="DATA16" localSheetId="14">'[27]조사야장(원본)'!$BN$5:$BP$6</definedName>
    <definedName name="DATA16">[29]조사야장!$BW$5:$BY$6</definedName>
    <definedName name="DATA2" localSheetId="62">'[26]조사야장(원본)'!$AR$16:$BL$17</definedName>
    <definedName name="DATA2" localSheetId="13">#REF!</definedName>
    <definedName name="DATA2" localSheetId="15">#REF!</definedName>
    <definedName name="DATA2" localSheetId="14">#REF!</definedName>
    <definedName name="DATA2">#REF!</definedName>
    <definedName name="DATA3" localSheetId="62">'[26]조사야장(원본)'!$AR$20:$BG$21</definedName>
    <definedName name="DATA3" localSheetId="13">#REF!</definedName>
    <definedName name="DATA3" localSheetId="15">#REF!</definedName>
    <definedName name="DATA3" localSheetId="14">#REF!</definedName>
    <definedName name="DATA3">#REF!</definedName>
    <definedName name="DATA4" localSheetId="62">'[26]조사야장(원본)'!$AR$23:$BB$24</definedName>
    <definedName name="DATA4" localSheetId="13">#REF!</definedName>
    <definedName name="DATA4" localSheetId="15">#REF!</definedName>
    <definedName name="DATA4" localSheetId="14">#REF!</definedName>
    <definedName name="DATA4">#REF!</definedName>
    <definedName name="_xlnm.Database" localSheetId="16">#REF!</definedName>
    <definedName name="_xlnm.Database" localSheetId="13">#REF!</definedName>
    <definedName name="_xlnm.Database" localSheetId="15">#REF!</definedName>
    <definedName name="_xlnm.Database" localSheetId="14">#REF!</definedName>
    <definedName name="_xlnm.Database">#REF!</definedName>
    <definedName name="database2" localSheetId="16">#REF!</definedName>
    <definedName name="database2" localSheetId="13">#REF!</definedName>
    <definedName name="database2" localSheetId="15">#REF!</definedName>
    <definedName name="database2" localSheetId="14">#REF!</definedName>
    <definedName name="database2">#REF!</definedName>
    <definedName name="DB">#REF!</definedName>
    <definedName name="DC">#REF!</definedName>
    <definedName name="DD">#REF!</definedName>
    <definedName name="ddd" localSheetId="16">#REF!</definedName>
    <definedName name="ddd" localSheetId="13">#REF!</definedName>
    <definedName name="ddd" localSheetId="15">#REF!</definedName>
    <definedName name="ddd" localSheetId="14">#REF!</definedName>
    <definedName name="ddd">#REF!</definedName>
    <definedName name="DDS" localSheetId="62">BlankMacro1</definedName>
    <definedName name="DDS">BlankMacro1</definedName>
    <definedName name="DDW" localSheetId="62">BlankMacro1</definedName>
    <definedName name="DDW">BlankMacro1</definedName>
    <definedName name="Dealer" localSheetId="13">#REF!</definedName>
    <definedName name="Dealer" localSheetId="15">#REF!</definedName>
    <definedName name="Dealer" localSheetId="14">#REF!</definedName>
    <definedName name="Dealer">#REF!</definedName>
    <definedName name="df" localSheetId="49">#REF!</definedName>
    <definedName name="df" localSheetId="53">#REF!</definedName>
    <definedName name="df" localSheetId="55">#REF!</definedName>
    <definedName name="df" localSheetId="31">#REF!</definedName>
    <definedName name="df" localSheetId="35">#REF!</definedName>
    <definedName name="df" localSheetId="36">#REF!</definedName>
    <definedName name="df" localSheetId="34">#REF!</definedName>
    <definedName name="df" localSheetId="16">#REF!</definedName>
    <definedName name="df" localSheetId="13">#REF!</definedName>
    <definedName name="df" localSheetId="15">#REF!</definedName>
    <definedName name="df" localSheetId="14">#REF!</definedName>
    <definedName name="df" localSheetId="1">#REF!</definedName>
    <definedName name="df">#REF!</definedName>
    <definedName name="dfasfdasfdasfasd" localSheetId="17">{"'산출근거'!$B$4:$D$8"}</definedName>
    <definedName name="dfasfdasfdasfasd" localSheetId="18">{"'산출근거'!$B$4:$D$8"}</definedName>
    <definedName name="dfasfdasfdasfasd" localSheetId="16">{"'산출근거'!$B$4:$D$8"}</definedName>
    <definedName name="dfasfdasfdasfasd" localSheetId="62">{"'산출근거'!$B$4:$D$8"}</definedName>
    <definedName name="dfasfdasfdasfasd" localSheetId="13">{"'산출근거'!$B$4:$D$8"}</definedName>
    <definedName name="dfasfdasfdasfasd" localSheetId="15">{"'산출근거'!$B$4:$D$8"}</definedName>
    <definedName name="dfasfdasfdasfasd" localSheetId="14">{"'산출근거'!$B$4:$D$8"}</definedName>
    <definedName name="dfasfdasfdasfasd">{"'산출근거'!$B$4:$D$8"}</definedName>
    <definedName name="dgasg" localSheetId="17" hidden="1">{#N/A,#N/A,FALSE,"조골재"}</definedName>
    <definedName name="dgasg" localSheetId="18" hidden="1">{#N/A,#N/A,FALSE,"조골재"}</definedName>
    <definedName name="dgasg" localSheetId="16" hidden="1">{#N/A,#N/A,FALSE,"조골재"}</definedName>
    <definedName name="dgasg" localSheetId="62" hidden="1">{#N/A,#N/A,FALSE,"조골재"}</definedName>
    <definedName name="dgasg" localSheetId="13" hidden="1">{#N/A,#N/A,FALSE,"조골재"}</definedName>
    <definedName name="dgasg" localSheetId="15" hidden="1">{#N/A,#N/A,FALSE,"조골재"}</definedName>
    <definedName name="dgasg" localSheetId="14" hidden="1">{#N/A,#N/A,FALSE,"조골재"}</definedName>
    <definedName name="dgasg" hidden="1">{#N/A,#N/A,FALSE,"조골재"}</definedName>
    <definedName name="dgf" localSheetId="17">{"'산출근거'!$B$4:$D$8"}</definedName>
    <definedName name="dgf" localSheetId="18">{"'산출근거'!$B$4:$D$8"}</definedName>
    <definedName name="dgf" localSheetId="16">{"'산출근거'!$B$4:$D$8"}</definedName>
    <definedName name="dgf" localSheetId="62">{"'산출근거'!$B$4:$D$8"}</definedName>
    <definedName name="dgf" localSheetId="13">{"'산출근거'!$B$4:$D$8"}</definedName>
    <definedName name="dgf" localSheetId="15">{"'산출근거'!$B$4:$D$8"}</definedName>
    <definedName name="dgf" localSheetId="14">{"'산출근거'!$B$4:$D$8"}</definedName>
    <definedName name="dgf">{"'산출근거'!$B$4:$D$8"}</definedName>
    <definedName name="DIA">#REF!</definedName>
    <definedName name="dk" localSheetId="17">{"Book1"}</definedName>
    <definedName name="dk" localSheetId="18">{"Book1"}</definedName>
    <definedName name="dk" localSheetId="16">{"Book1"}</definedName>
    <definedName name="dk" localSheetId="62">{"Book1"}</definedName>
    <definedName name="dk" localSheetId="13">{"Book1"}</definedName>
    <definedName name="dk" localSheetId="15">{"Book1"}</definedName>
    <definedName name="dk" localSheetId="14">{"Book1"}</definedName>
    <definedName name="dk">{"Book1"}</definedName>
    <definedName name="DKC" localSheetId="17" hidden="1">{#N/A,#N/A,FALSE,"현장 NCR 분석";#N/A,#N/A,FALSE,"현장품질감사";#N/A,#N/A,FALSE,"현장품질감사"}</definedName>
    <definedName name="DKC" localSheetId="18" hidden="1">{#N/A,#N/A,FALSE,"현장 NCR 분석";#N/A,#N/A,FALSE,"현장품질감사";#N/A,#N/A,FALSE,"현장품질감사"}</definedName>
    <definedName name="DKC" localSheetId="16" hidden="1">{#N/A,#N/A,FALSE,"현장 NCR 분석";#N/A,#N/A,FALSE,"현장품질감사";#N/A,#N/A,FALSE,"현장품질감사"}</definedName>
    <definedName name="DKC" localSheetId="62" hidden="1">{#N/A,#N/A,FALSE,"현장 NCR 분석";#N/A,#N/A,FALSE,"현장품질감사";#N/A,#N/A,FALSE,"현장품질감사"}</definedName>
    <definedName name="DKC" localSheetId="13" hidden="1">{#N/A,#N/A,FALSE,"현장 NCR 분석";#N/A,#N/A,FALSE,"현장품질감사";#N/A,#N/A,FALSE,"현장품질감사"}</definedName>
    <definedName name="DKC" localSheetId="15" hidden="1">{#N/A,#N/A,FALSE,"현장 NCR 분석";#N/A,#N/A,FALSE,"현장품질감사";#N/A,#N/A,FALSE,"현장품질감사"}</definedName>
    <definedName name="DKC" localSheetId="14" hidden="1">{#N/A,#N/A,FALSE,"현장 NCR 분석";#N/A,#N/A,FALSE,"현장품질감사";#N/A,#N/A,FALSE,"현장품질감사"}</definedName>
    <definedName name="DKC" hidden="1">{#N/A,#N/A,FALSE,"현장 NCR 분석";#N/A,#N/A,FALSE,"현장품질감사";#N/A,#N/A,FALSE,"현장품질감사"}</definedName>
    <definedName name="DKD" localSheetId="62">BlankMacro1</definedName>
    <definedName name="DKD">BlankMacro1</definedName>
    <definedName name="DKE" localSheetId="62">BlankMacro1</definedName>
    <definedName name="DKE">BlankMacro1</definedName>
    <definedName name="dl" localSheetId="6">BlankMacro1</definedName>
    <definedName name="dl" localSheetId="17">BlankMacro1</definedName>
    <definedName name="dl" localSheetId="18">BlankMacro1</definedName>
    <definedName name="dl" localSheetId="16">BlankMacro1</definedName>
    <definedName name="dl" localSheetId="62">BlankMacro1</definedName>
    <definedName name="dl" localSheetId="13">BlankMacro1</definedName>
    <definedName name="dl" localSheetId="15">BlankMacro1</definedName>
    <definedName name="dl" localSheetId="14">BlankMacro1</definedName>
    <definedName name="dl">BlankMacro1</definedName>
    <definedName name="DLD" localSheetId="17">{"'산출근거'!$B$4:$D$8"}</definedName>
    <definedName name="DLD" localSheetId="18">{"'산출근거'!$B$4:$D$8"}</definedName>
    <definedName name="DLD" localSheetId="16">{"'산출근거'!$B$4:$D$8"}</definedName>
    <definedName name="DLD" localSheetId="62">{"'산출근거'!$B$4:$D$8"}</definedName>
    <definedName name="DLD" localSheetId="13">{"'산출근거'!$B$4:$D$8"}</definedName>
    <definedName name="DLD" localSheetId="15">{"'산출근거'!$B$4:$D$8"}</definedName>
    <definedName name="DLD" localSheetId="14">{"'산출근거'!$B$4:$D$8"}</definedName>
    <definedName name="DLD">{"'산출근거'!$B$4:$D$8"}</definedName>
    <definedName name="Document_array" localSheetId="17">{"Book1"}</definedName>
    <definedName name="Document_array" localSheetId="18">{"Book1"}</definedName>
    <definedName name="Document_array" localSheetId="16">{"Book1"}</definedName>
    <definedName name="Document_array" localSheetId="62">{"Book1"}</definedName>
    <definedName name="Document_array" localSheetId="13">{"Book1"}</definedName>
    <definedName name="Document_array" localSheetId="15">{"Book1"}</definedName>
    <definedName name="Document_array" localSheetId="14">{"Book1"}</definedName>
    <definedName name="Document_array">{"Book1"}</definedName>
    <definedName name="Documents_array" localSheetId="13">#REF!</definedName>
    <definedName name="Documents_array" localSheetId="15">#REF!</definedName>
    <definedName name="Documents_array" localSheetId="14">#REF!</definedName>
    <definedName name="Documents_array">#REF!</definedName>
    <definedName name="DOGUB" localSheetId="16">#REF!</definedName>
    <definedName name="DOGUB" localSheetId="13">#REF!</definedName>
    <definedName name="DOGUB" localSheetId="15">#REF!</definedName>
    <definedName name="DOGUB" localSheetId="14">#REF!</definedName>
    <definedName name="DOGUB">#REF!</definedName>
    <definedName name="DPI">#REF!</definedName>
    <definedName name="DRYRIPRAP발파암" localSheetId="49">#REF!</definedName>
    <definedName name="DRYRIPRAP발파암" localSheetId="53">#REF!</definedName>
    <definedName name="DRYRIPRAP발파암" localSheetId="55">#REF!</definedName>
    <definedName name="DRYRIPRAP발파암" localSheetId="31">#REF!</definedName>
    <definedName name="DRYRIPRAP발파암" localSheetId="35">#REF!</definedName>
    <definedName name="DRYRIPRAP발파암" localSheetId="36">#REF!</definedName>
    <definedName name="DRYRIPRAP발파암" localSheetId="34">#REF!</definedName>
    <definedName name="DRYRIPRAP발파암" localSheetId="16">#REF!</definedName>
    <definedName name="DRYRIPRAP발파암" localSheetId="13">#REF!</definedName>
    <definedName name="DRYRIPRAP발파암" localSheetId="15">#REF!</definedName>
    <definedName name="DRYRIPRAP발파암" localSheetId="14">#REF!</definedName>
    <definedName name="DRYRIPRAP발파암" localSheetId="1">#REF!</definedName>
    <definedName name="DRYRIPRAP발파암">#REF!</definedName>
    <definedName name="DRYRIRAP" localSheetId="49">#REF!</definedName>
    <definedName name="DRYRIRAP" localSheetId="53">#REF!</definedName>
    <definedName name="DRYRIRAP" localSheetId="55">#REF!</definedName>
    <definedName name="DRYRIRAP" localSheetId="31">#REF!</definedName>
    <definedName name="DRYRIRAP" localSheetId="35">#REF!</definedName>
    <definedName name="DRYRIRAP" localSheetId="36">#REF!</definedName>
    <definedName name="DRYRIRAP" localSheetId="34">#REF!</definedName>
    <definedName name="DRYRIRAP" localSheetId="16">#REF!</definedName>
    <definedName name="DRYRIRAP" localSheetId="13">#REF!</definedName>
    <definedName name="DRYRIRAP" localSheetId="15">#REF!</definedName>
    <definedName name="DRYRIRAP" localSheetId="14">#REF!</definedName>
    <definedName name="DRYRIRAP" localSheetId="1">#REF!</definedName>
    <definedName name="DRYRIRAP">#REF!</definedName>
    <definedName name="DS" localSheetId="62">BlankMacro1</definedName>
    <definedName name="DS">BlankMacro1</definedName>
    <definedName name="dsaf" localSheetId="17" hidden="1">{#N/A,#N/A,FALSE,"조골재"}</definedName>
    <definedName name="dsaf" localSheetId="18" hidden="1">{#N/A,#N/A,FALSE,"조골재"}</definedName>
    <definedName name="dsaf" localSheetId="16" hidden="1">{#N/A,#N/A,FALSE,"조골재"}</definedName>
    <definedName name="dsaf" localSheetId="62" hidden="1">{#N/A,#N/A,FALSE,"조골재"}</definedName>
    <definedName name="dsaf" localSheetId="13" hidden="1">{#N/A,#N/A,FALSE,"조골재"}</definedName>
    <definedName name="dsaf" localSheetId="15" hidden="1">{#N/A,#N/A,FALSE,"조골재"}</definedName>
    <definedName name="dsaf" localSheetId="14" hidden="1">{#N/A,#N/A,FALSE,"조골재"}</definedName>
    <definedName name="dsaf" hidden="1">{#N/A,#N/A,FALSE,"조골재"}</definedName>
    <definedName name="dsasaf" localSheetId="62">BlankMacro1</definedName>
    <definedName name="dsasaf">BlankMacro1</definedName>
    <definedName name="DSF" localSheetId="17" hidden="1">{#N/A,#N/A,FALSE,"골재소요량";#N/A,#N/A,FALSE,"골재소요량"}</definedName>
    <definedName name="DSF" localSheetId="18" hidden="1">{#N/A,#N/A,FALSE,"골재소요량";#N/A,#N/A,FALSE,"골재소요량"}</definedName>
    <definedName name="DSF" localSheetId="16" hidden="1">{#N/A,#N/A,FALSE,"골재소요량";#N/A,#N/A,FALSE,"골재소요량"}</definedName>
    <definedName name="DSF" localSheetId="62" hidden="1">{#N/A,#N/A,FALSE,"골재소요량";#N/A,#N/A,FALSE,"골재소요량"}</definedName>
    <definedName name="DSF" localSheetId="13" hidden="1">{#N/A,#N/A,FALSE,"골재소요량";#N/A,#N/A,FALSE,"골재소요량"}</definedName>
    <definedName name="DSF" localSheetId="15" hidden="1">{#N/A,#N/A,FALSE,"골재소요량";#N/A,#N/A,FALSE,"골재소요량"}</definedName>
    <definedName name="DSF" localSheetId="14" hidden="1">{#N/A,#N/A,FALSE,"골재소요량";#N/A,#N/A,FALSE,"골재소요량"}</definedName>
    <definedName name="DSF" hidden="1">{#N/A,#N/A,FALSE,"골재소요량";#N/A,#N/A,FALSE,"골재소요량"}</definedName>
    <definedName name="DWS" localSheetId="62">BlankMacro1</definedName>
    <definedName name="DWS">BlankMacro1</definedName>
    <definedName name="E" localSheetId="49">#REF!</definedName>
    <definedName name="E" localSheetId="53">#REF!</definedName>
    <definedName name="E" localSheetId="55">#REF!</definedName>
    <definedName name="E" localSheetId="31">#REF!</definedName>
    <definedName name="E" localSheetId="35">#REF!</definedName>
    <definedName name="E" localSheetId="36">#REF!</definedName>
    <definedName name="E" localSheetId="34">#REF!</definedName>
    <definedName name="E" localSheetId="16">#REF!</definedName>
    <definedName name="E" localSheetId="13">#REF!</definedName>
    <definedName name="E" localSheetId="15">#REF!</definedName>
    <definedName name="E" localSheetId="14">#REF!</definedName>
    <definedName name="E" localSheetId="1">#REF!</definedName>
    <definedName name="E">#REF!</definedName>
    <definedName name="E14S1">[30]Sheet1!$E$14</definedName>
    <definedName name="E5S1">[30]Sheet1!$E$5</definedName>
    <definedName name="EA">#REF!</definedName>
    <definedName name="EC">#REF!</definedName>
    <definedName name="ed" localSheetId="49">[31]일위대가!#REF!</definedName>
    <definedName name="ed" localSheetId="53">[31]일위대가!#REF!</definedName>
    <definedName name="ed" localSheetId="55">[31]일위대가!#REF!</definedName>
    <definedName name="ed" localSheetId="31">[31]일위대가!#REF!</definedName>
    <definedName name="ed" localSheetId="35">[31]일위대가!#REF!</definedName>
    <definedName name="ed" localSheetId="36">[31]일위대가!#REF!</definedName>
    <definedName name="ed" localSheetId="34">[31]일위대가!#REF!</definedName>
    <definedName name="ed" localSheetId="16">[31]일위대가!#REF!</definedName>
    <definedName name="ed" localSheetId="13">[31]일위대가!#REF!</definedName>
    <definedName name="ed" localSheetId="15">[31]일위대가!#REF!</definedName>
    <definedName name="ed" localSheetId="14">[31]일위대가!#REF!</definedName>
    <definedName name="ed" localSheetId="1">[31]일위대가!#REF!</definedName>
    <definedName name="ed">[31]일위대가!#REF!</definedName>
    <definedName name="ee" localSheetId="49">[31]일위대가!#REF!</definedName>
    <definedName name="ee" localSheetId="53">[31]일위대가!#REF!</definedName>
    <definedName name="ee" localSheetId="55">[31]일위대가!#REF!</definedName>
    <definedName name="ee" localSheetId="31">[31]일위대가!#REF!</definedName>
    <definedName name="ee" localSheetId="35">[31]일위대가!#REF!</definedName>
    <definedName name="ee" localSheetId="36">[31]일위대가!#REF!</definedName>
    <definedName name="ee" localSheetId="34">[31]일위대가!#REF!</definedName>
    <definedName name="ee" localSheetId="16">[31]일위대가!#REF!</definedName>
    <definedName name="ee" localSheetId="13">[31]일위대가!#REF!</definedName>
    <definedName name="ee" localSheetId="15">[31]일위대가!#REF!</definedName>
    <definedName name="ee" localSheetId="14">[31]일위대가!#REF!</definedName>
    <definedName name="ee" localSheetId="1">[31]일위대가!#REF!</definedName>
    <definedName name="ee">[31]일위대가!#REF!</definedName>
    <definedName name="eee" localSheetId="17" hidden="1">{#N/A,#N/A,FALSE,"2~8번"}</definedName>
    <definedName name="eee" localSheetId="18" hidden="1">{#N/A,#N/A,FALSE,"2~8번"}</definedName>
    <definedName name="eee" localSheetId="16" hidden="1">{#N/A,#N/A,FALSE,"2~8번"}</definedName>
    <definedName name="eee" localSheetId="62" hidden="1">{#N/A,#N/A,FALSE,"2~8번"}</definedName>
    <definedName name="eee" localSheetId="13" hidden="1">{#N/A,#N/A,FALSE,"2~8번"}</definedName>
    <definedName name="eee" localSheetId="15" hidden="1">{#N/A,#N/A,FALSE,"2~8번"}</definedName>
    <definedName name="eee" localSheetId="14" hidden="1">{#N/A,#N/A,FALSE,"2~8번"}</definedName>
    <definedName name="eee" hidden="1">{#N/A,#N/A,FALSE,"2~8번"}</definedName>
    <definedName name="EEEE">#REF!</definedName>
    <definedName name="ES">#REF!</definedName>
    <definedName name="EXE" localSheetId="62">BlankMacro1</definedName>
    <definedName name="EXE">BlankMacro1</definedName>
    <definedName name="_xlnm.Extract" localSheetId="49">#REF!</definedName>
    <definedName name="_xlnm.Extract" localSheetId="53">#REF!</definedName>
    <definedName name="_xlnm.Extract" localSheetId="55">#REF!</definedName>
    <definedName name="_xlnm.Extract" localSheetId="31">#REF!</definedName>
    <definedName name="_xlnm.Extract" localSheetId="35">#REF!</definedName>
    <definedName name="_xlnm.Extract" localSheetId="36">#REF!</definedName>
    <definedName name="_xlnm.Extract" localSheetId="34">#REF!</definedName>
    <definedName name="_xlnm.Extract" localSheetId="16">#REF!</definedName>
    <definedName name="_xlnm.Extract" localSheetId="13">#REF!</definedName>
    <definedName name="_xlnm.Extract" localSheetId="15">#REF!</definedName>
    <definedName name="_xlnm.Extract" localSheetId="14">#REF!</definedName>
    <definedName name="_xlnm.Extract" localSheetId="1">#REF!</definedName>
    <definedName name="_xlnm.Extract">#REF!</definedName>
    <definedName name="F" localSheetId="49">#REF!</definedName>
    <definedName name="F" localSheetId="53">#REF!</definedName>
    <definedName name="F" localSheetId="55">#REF!</definedName>
    <definedName name="F" localSheetId="31">#REF!</definedName>
    <definedName name="F" localSheetId="35">#REF!</definedName>
    <definedName name="F" localSheetId="36">#REF!</definedName>
    <definedName name="F" localSheetId="34">#REF!</definedName>
    <definedName name="F" localSheetId="16">#REF!</definedName>
    <definedName name="F" localSheetId="13">#REF!</definedName>
    <definedName name="F" localSheetId="15">#REF!</definedName>
    <definedName name="F" localSheetId="14">#REF!</definedName>
    <definedName name="F" localSheetId="1">#REF!</definedName>
    <definedName name="F">#REF!</definedName>
    <definedName name="F1F">#REF!</definedName>
    <definedName name="F2F">#REF!</definedName>
    <definedName name="F3F">#REF!</definedName>
    <definedName name="FC_B">#REF!</definedName>
    <definedName name="Fck">#REF!</definedName>
    <definedName name="FEEL">#REF!</definedName>
    <definedName name="fff" localSheetId="16">#REF!</definedName>
    <definedName name="fff" localSheetId="13">#REF!</definedName>
    <definedName name="fff" localSheetId="15">#REF!</definedName>
    <definedName name="fff" localSheetId="14">#REF!</definedName>
    <definedName name="fff">#REF!</definedName>
    <definedName name="FFFFF" localSheetId="17" hidden="1">{#N/A,#N/A,FALSE,"골재소요량";#N/A,#N/A,FALSE,"골재소요량"}</definedName>
    <definedName name="FFFFF" localSheetId="18" hidden="1">{#N/A,#N/A,FALSE,"골재소요량";#N/A,#N/A,FALSE,"골재소요량"}</definedName>
    <definedName name="FFFFF" localSheetId="16" hidden="1">{#N/A,#N/A,FALSE,"골재소요량";#N/A,#N/A,FALSE,"골재소요량"}</definedName>
    <definedName name="FFFFF" localSheetId="62" hidden="1">{#N/A,#N/A,FALSE,"골재소요량";#N/A,#N/A,FALSE,"골재소요량"}</definedName>
    <definedName name="FFFFF" localSheetId="13" hidden="1">{#N/A,#N/A,FALSE,"골재소요량";#N/A,#N/A,FALSE,"골재소요량"}</definedName>
    <definedName name="FFFFF" localSheetId="15" hidden="1">{#N/A,#N/A,FALSE,"골재소요량";#N/A,#N/A,FALSE,"골재소요량"}</definedName>
    <definedName name="FFFFF" localSheetId="14" hidden="1">{#N/A,#N/A,FALSE,"골재소요량";#N/A,#N/A,FALSE,"골재소요량"}</definedName>
    <definedName name="FFFFF" hidden="1">{#N/A,#N/A,FALSE,"골재소요량";#N/A,#N/A,FALSE,"골재소요량"}</definedName>
    <definedName name="FG">#REF!</definedName>
    <definedName name="FN">#REF!</definedName>
    <definedName name="ford2">'[21]역T형교대-2수량'!#REF!</definedName>
    <definedName name="ft">[19]말뚝물량!#REF!</definedName>
    <definedName name="FX">#REF!</definedName>
    <definedName name="Fy">#REF!</definedName>
    <definedName name="FZ">#REF!</definedName>
    <definedName name="G" localSheetId="16">#REF!</definedName>
    <definedName name="G" localSheetId="13">#REF!</definedName>
    <definedName name="G" localSheetId="15">#REF!</definedName>
    <definedName name="G" localSheetId="14">#REF!</definedName>
    <definedName name="G">#REF!</definedName>
    <definedName name="G14S1">[30]Sheet1!$G$14</definedName>
    <definedName name="G5S1">[30]Sheet1!$G$5</definedName>
    <definedName name="GEMCO" localSheetId="49" hidden="1">#REF!</definedName>
    <definedName name="GEMCO" localSheetId="53" hidden="1">#REF!</definedName>
    <definedName name="GEMCO" localSheetId="55" hidden="1">#REF!</definedName>
    <definedName name="GEMCO" localSheetId="31" hidden="1">#REF!</definedName>
    <definedName name="GEMCO" localSheetId="17" hidden="1">#REF!</definedName>
    <definedName name="GEMCO" localSheetId="18" hidden="1">#REF!</definedName>
    <definedName name="GEMCO" localSheetId="35" hidden="1">#REF!</definedName>
    <definedName name="GEMCO" localSheetId="36" hidden="1">#REF!</definedName>
    <definedName name="GEMCO" localSheetId="34" hidden="1">#REF!</definedName>
    <definedName name="GEMCO" localSheetId="16" hidden="1">#REF!</definedName>
    <definedName name="GEMCO" localSheetId="13" hidden="1">#REF!</definedName>
    <definedName name="GEMCO" localSheetId="15" hidden="1">#REF!</definedName>
    <definedName name="GEMCO" localSheetId="14" hidden="1">#REF!</definedName>
    <definedName name="GEMCO" localSheetId="1" hidden="1">#REF!</definedName>
    <definedName name="GEMCO" localSheetId="3" hidden="1">#REF!</definedName>
    <definedName name="GEMCO" hidden="1">#REF!</definedName>
    <definedName name="gg" localSheetId="6">BlankMacro1</definedName>
    <definedName name="gg" localSheetId="17">BlankMacro1</definedName>
    <definedName name="gg" localSheetId="18">BlankMacro1</definedName>
    <definedName name="gg" localSheetId="16">BlankMacro1</definedName>
    <definedName name="gg" localSheetId="62">BlankMacro1</definedName>
    <definedName name="gg" localSheetId="13">BlankMacro1</definedName>
    <definedName name="gg" localSheetId="15">BlankMacro1</definedName>
    <definedName name="gg" localSheetId="14">BlankMacro1</definedName>
    <definedName name="gg">BlankMacro1</definedName>
    <definedName name="ggg">#REF!</definedName>
    <definedName name="GGGG">#REF!</definedName>
    <definedName name="GH">#REF!</definedName>
    <definedName name="gps">'[32]12.GPS'!$F$5:$H$165</definedName>
    <definedName name="gs" localSheetId="17">{"Book1"}</definedName>
    <definedName name="gs" localSheetId="18">{"Book1"}</definedName>
    <definedName name="gs" localSheetId="16">{"Book1"}</definedName>
    <definedName name="gs" localSheetId="62">{"Book1"}</definedName>
    <definedName name="gs" localSheetId="13">{"Book1"}</definedName>
    <definedName name="gs" localSheetId="15">{"Book1"}</definedName>
    <definedName name="gs" localSheetId="14">{"Book1"}</definedName>
    <definedName name="gs">{"Book1"}</definedName>
    <definedName name="gtttt" localSheetId="6">BlankMacro1</definedName>
    <definedName name="gtttt" localSheetId="17">BlankMacro1</definedName>
    <definedName name="gtttt" localSheetId="18">BlankMacro1</definedName>
    <definedName name="gtttt" localSheetId="16">BlankMacro1</definedName>
    <definedName name="gtttt" localSheetId="62">BlankMacro1</definedName>
    <definedName name="gtttt" localSheetId="13">BlankMacro1</definedName>
    <definedName name="gtttt" localSheetId="15">BlankMacro1</definedName>
    <definedName name="gtttt" localSheetId="14">BlankMacro1</definedName>
    <definedName name="gtttt">BlankMacro1</definedName>
    <definedName name="GuBae">#REF!</definedName>
    <definedName name="H">[19]말뚝물량!$D$12</definedName>
    <definedName name="H1.0m이하">#REF!</definedName>
    <definedName name="H1.2m">#REF!</definedName>
    <definedName name="H1.5m">#REF!</definedName>
    <definedName name="H1.8m">#REF!</definedName>
    <definedName name="H1C">#REF!</definedName>
    <definedName name="H1D">#REF!</definedName>
    <definedName name="H1H">#REF!</definedName>
    <definedName name="H1L">#REF!</definedName>
    <definedName name="H1R">#REF!</definedName>
    <definedName name="H1WL">#REF!</definedName>
    <definedName name="H1WR">#REF!</definedName>
    <definedName name="H2.0m">#REF!</definedName>
    <definedName name="H2.5m">#REF!</definedName>
    <definedName name="H2C">#REF!</definedName>
    <definedName name="H2D">#REF!</definedName>
    <definedName name="H2H">#REF!</definedName>
    <definedName name="H2L">#REF!</definedName>
    <definedName name="H2R">#REF!</definedName>
    <definedName name="H2WL">#REF!</definedName>
    <definedName name="H2WR">#REF!</definedName>
    <definedName name="H3.0m">#REF!</definedName>
    <definedName name="H3.5m">#REF!</definedName>
    <definedName name="H3C">#REF!</definedName>
    <definedName name="H3H">#REF!</definedName>
    <definedName name="H3L">#REF!</definedName>
    <definedName name="H3R">#REF!</definedName>
    <definedName name="H3WL">#REF!</definedName>
    <definedName name="H3WR">#REF!</definedName>
    <definedName name="H4.0m">#REF!</definedName>
    <definedName name="H4.5m">#REF!</definedName>
    <definedName name="H4H">#REF!</definedName>
    <definedName name="H4L">#REF!</definedName>
    <definedName name="H4R">#REF!</definedName>
    <definedName name="H5.0m">#REF!</definedName>
    <definedName name="H5L">#REF!</definedName>
    <definedName name="H5R">#REF!</definedName>
    <definedName name="H6L">#REF!</definedName>
    <definedName name="H6R">#REF!</definedName>
    <definedName name="H7L">#REF!</definedName>
    <definedName name="H7R">#REF!</definedName>
    <definedName name="H9A">#REF!</definedName>
    <definedName name="HAM_200" localSheetId="17">[33]자료!$B$19</definedName>
    <definedName name="HAM_200" localSheetId="18">[33]자료!$B$19</definedName>
    <definedName name="HAM_200" localSheetId="16">[34]자료!$B$19</definedName>
    <definedName name="HAM_200" localSheetId="62">[32]자료!$B$19</definedName>
    <definedName name="HAM_200">[35]자료!$B$19</definedName>
    <definedName name="ham200운특보" localSheetId="17">[36]산1!$I$76</definedName>
    <definedName name="ham200운특보" localSheetId="18">[36]산1!$I$76</definedName>
    <definedName name="ham200운특보" localSheetId="16">[36]산1!$I$76</definedName>
    <definedName name="ham200운특보" localSheetId="62">[37]산1!$I$76</definedName>
    <definedName name="ham200운특보" localSheetId="13">#REF!</definedName>
    <definedName name="ham200운특보" localSheetId="15">#REF!</definedName>
    <definedName name="ham200운특보" localSheetId="14">#REF!</definedName>
    <definedName name="ham200운특보">[36]산1!$I$76</definedName>
    <definedName name="hardwar" localSheetId="49" hidden="1">#REF!</definedName>
    <definedName name="hardwar" localSheetId="53" hidden="1">#REF!</definedName>
    <definedName name="hardwar" localSheetId="55" hidden="1">#REF!</definedName>
    <definedName name="hardwar" localSheetId="31" hidden="1">#REF!</definedName>
    <definedName name="hardwar" localSheetId="17" hidden="1">#REF!</definedName>
    <definedName name="hardwar" localSheetId="18" hidden="1">#REF!</definedName>
    <definedName name="hardwar" localSheetId="35" hidden="1">#REF!</definedName>
    <definedName name="hardwar" localSheetId="36" hidden="1">#REF!</definedName>
    <definedName name="hardwar" localSheetId="34" hidden="1">#REF!</definedName>
    <definedName name="hardwar" localSheetId="16" hidden="1">#REF!</definedName>
    <definedName name="hardwar" localSheetId="13" hidden="1">#REF!</definedName>
    <definedName name="hardwar" localSheetId="15" hidden="1">#REF!</definedName>
    <definedName name="hardwar" localSheetId="14" hidden="1">#REF!</definedName>
    <definedName name="hardwar" localSheetId="1" hidden="1">#REF!</definedName>
    <definedName name="hardwar" localSheetId="3" hidden="1">#REF!</definedName>
    <definedName name="hardwar" hidden="1">#REF!</definedName>
    <definedName name="ha당입목축적">#REF!</definedName>
    <definedName name="HC">#REF!</definedName>
    <definedName name="HE">#REF!</definedName>
    <definedName name="Hello" localSheetId="13">#REF!</definedName>
    <definedName name="Hello" localSheetId="15">#REF!</definedName>
    <definedName name="Hello" localSheetId="14">#REF!</definedName>
    <definedName name="Hello">#REF!</definedName>
    <definedName name="HF">#REF!</definedName>
    <definedName name="hfiytf" localSheetId="62">BlankMacro1</definedName>
    <definedName name="hfiytf">BlankMacro1</definedName>
    <definedName name="hh" localSheetId="17" hidden="1">#REF!</definedName>
    <definedName name="hh" localSheetId="18" hidden="1">#REF!</definedName>
    <definedName name="HH" localSheetId="16">#REF!</definedName>
    <definedName name="HH" localSheetId="13">#REF!</definedName>
    <definedName name="HH" localSheetId="15">#REF!</definedName>
    <definedName name="HH" localSheetId="14">#REF!</definedName>
    <definedName name="hh" hidden="1">#REF!</definedName>
    <definedName name="HL">#REF!</definedName>
    <definedName name="HP">#REF!</definedName>
    <definedName name="HR">#REF!</definedName>
    <definedName name="HS">#REF!</definedName>
    <definedName name="HSH">#REF!</definedName>
    <definedName name="HSO">#REF!</definedName>
    <definedName name="HSP">#REF!</definedName>
    <definedName name="HTML_CodePage" hidden="1">949</definedName>
    <definedName name="HTML_Control" localSheetId="17" hidden="1">{"'Sheet1'!$A$4","'Sheet1'!$A$9:$G$28"}</definedName>
    <definedName name="HTML_Control" localSheetId="18" hidden="1">{"'Sheet1'!$A$4","'Sheet1'!$A$9:$G$28"}</definedName>
    <definedName name="HTML_Control" localSheetId="16">{"'별표'!$N$220"}</definedName>
    <definedName name="HTML_Control" localSheetId="62" hidden="1">{"'Sheet1'!$A$4","'Sheet1'!$A$9:$G$28"}</definedName>
    <definedName name="HTML_Control" localSheetId="13">{"'별표'!$N$220"}</definedName>
    <definedName name="HTML_Control" localSheetId="15">{"'별표'!$N$220"}</definedName>
    <definedName name="HTML_Control" localSheetId="14">{"'별표'!$N$220"}</definedName>
    <definedName name="HTML_Control" hidden="1">{"'Sheet1'!$A$4","'Sheet1'!$A$9:$G$28"}</definedName>
    <definedName name="HTML_Description" hidden="1">""</definedName>
    <definedName name="HTML_Email" hidden="1">""</definedName>
    <definedName name="HTML_Header" hidden="1">"별표"</definedName>
    <definedName name="HTML_LastUpdate" hidden="1">"98-03-12"</definedName>
    <definedName name="HTML_LineAfter" hidden="1">FALSE</definedName>
    <definedName name="HTML_LineBefore" hidden="1">FALSE</definedName>
    <definedName name="HTML_Name" hidden="1">"나승온"</definedName>
    <definedName name="HTML_OBDlg2" hidden="1">TRUE</definedName>
    <definedName name="HTML_OBDlg4" hidden="1">TRUE</definedName>
    <definedName name="HTML_OS" hidden="1">0</definedName>
    <definedName name="HTML_PathFile" hidden="1">"C:\WINDOWS\Favorites\MyHTML.htm"</definedName>
    <definedName name="HTML_Title" hidden="1">"한전감포"</definedName>
    <definedName name="HWL">#REF!</definedName>
    <definedName name="HWR">#REF!</definedName>
    <definedName name="HW설치사001" localSheetId="16">#REF!</definedName>
    <definedName name="HW설치사001" localSheetId="13">#REF!</definedName>
    <definedName name="HW설치사001" localSheetId="15">#REF!</definedName>
    <definedName name="HW설치사001" localSheetId="14">#REF!</definedName>
    <definedName name="HW설치사001">#REF!</definedName>
    <definedName name="HW설치사002" localSheetId="16">#REF!</definedName>
    <definedName name="HW설치사002" localSheetId="13">#REF!</definedName>
    <definedName name="HW설치사002" localSheetId="15">#REF!</definedName>
    <definedName name="HW설치사002" localSheetId="14">#REF!</definedName>
    <definedName name="HW설치사002">#REF!</definedName>
    <definedName name="HW설치사011" localSheetId="16">#REF!</definedName>
    <definedName name="HW설치사011" localSheetId="13">#REF!</definedName>
    <definedName name="HW설치사011" localSheetId="15">#REF!</definedName>
    <definedName name="HW설치사011" localSheetId="14">#REF!</definedName>
    <definedName name="HW설치사011">#REF!</definedName>
    <definedName name="HW설치사982" localSheetId="16">#REF!</definedName>
    <definedName name="HW설치사982" localSheetId="13">#REF!</definedName>
    <definedName name="HW설치사982" localSheetId="15">#REF!</definedName>
    <definedName name="HW설치사982" localSheetId="14">#REF!</definedName>
    <definedName name="HW설치사982">#REF!</definedName>
    <definedName name="HW설치사991" localSheetId="16">#REF!</definedName>
    <definedName name="HW설치사991" localSheetId="13">#REF!</definedName>
    <definedName name="HW설치사991" localSheetId="15">#REF!</definedName>
    <definedName name="HW설치사991" localSheetId="14">#REF!</definedName>
    <definedName name="HW설치사991">#REF!</definedName>
    <definedName name="HW설치사992" localSheetId="16">#REF!</definedName>
    <definedName name="HW설치사992" localSheetId="13">#REF!</definedName>
    <definedName name="HW설치사992" localSheetId="15">#REF!</definedName>
    <definedName name="HW설치사992" localSheetId="14">#REF!</definedName>
    <definedName name="HW설치사992">#REF!</definedName>
    <definedName name="HW시험사001" localSheetId="16">#REF!</definedName>
    <definedName name="HW시험사001" localSheetId="13">#REF!</definedName>
    <definedName name="HW시험사001" localSheetId="15">#REF!</definedName>
    <definedName name="HW시험사001" localSheetId="14">#REF!</definedName>
    <definedName name="HW시험사001">#REF!</definedName>
    <definedName name="HW시험사002" localSheetId="16">#REF!</definedName>
    <definedName name="HW시험사002" localSheetId="13">#REF!</definedName>
    <definedName name="HW시험사002" localSheetId="15">#REF!</definedName>
    <definedName name="HW시험사002" localSheetId="14">#REF!</definedName>
    <definedName name="HW시험사002">#REF!</definedName>
    <definedName name="HW시험사011" localSheetId="16">#REF!</definedName>
    <definedName name="HW시험사011" localSheetId="13">#REF!</definedName>
    <definedName name="HW시험사011" localSheetId="15">#REF!</definedName>
    <definedName name="HW시험사011" localSheetId="14">#REF!</definedName>
    <definedName name="HW시험사011">#REF!</definedName>
    <definedName name="HW시험사982" localSheetId="16">#REF!</definedName>
    <definedName name="HW시험사982" localSheetId="13">#REF!</definedName>
    <definedName name="HW시험사982" localSheetId="15">#REF!</definedName>
    <definedName name="HW시험사982" localSheetId="14">#REF!</definedName>
    <definedName name="HW시험사982">#REF!</definedName>
    <definedName name="HW시험사991" localSheetId="16">#REF!</definedName>
    <definedName name="HW시험사991" localSheetId="13">#REF!</definedName>
    <definedName name="HW시험사991" localSheetId="15">#REF!</definedName>
    <definedName name="HW시험사991" localSheetId="14">#REF!</definedName>
    <definedName name="HW시험사991">#REF!</definedName>
    <definedName name="HW시험사992" localSheetId="16">#REF!</definedName>
    <definedName name="HW시험사992" localSheetId="13">#REF!</definedName>
    <definedName name="HW시험사992" localSheetId="15">#REF!</definedName>
    <definedName name="HW시험사992" localSheetId="14">#REF!</definedName>
    <definedName name="HW시험사992">#REF!</definedName>
    <definedName name="i">#REF!</definedName>
    <definedName name="ilch">[25]ilch!$A$3:$M$25</definedName>
    <definedName name="J10L2" localSheetId="13">#REF!</definedName>
    <definedName name="J10L2" localSheetId="15">#REF!</definedName>
    <definedName name="J10L2" localSheetId="14">#REF!</definedName>
    <definedName name="J10L2">#REF!</definedName>
    <definedName name="J11L2" localSheetId="13">#REF!</definedName>
    <definedName name="J11L2" localSheetId="15">#REF!</definedName>
    <definedName name="J11L2" localSheetId="14">#REF!</definedName>
    <definedName name="J11L2">#REF!</definedName>
    <definedName name="J12L2" localSheetId="13">#REF!</definedName>
    <definedName name="J12L2" localSheetId="15">#REF!</definedName>
    <definedName name="J12L2" localSheetId="14">#REF!</definedName>
    <definedName name="J12L2">#REF!</definedName>
    <definedName name="J13L2" localSheetId="13">#REF!</definedName>
    <definedName name="J13L2" localSheetId="15">#REF!</definedName>
    <definedName name="J13L2" localSheetId="14">#REF!</definedName>
    <definedName name="J13L2">#REF!</definedName>
    <definedName name="J14L2" localSheetId="13">#REF!</definedName>
    <definedName name="J14L2" localSheetId="15">#REF!</definedName>
    <definedName name="J14L2" localSheetId="14">#REF!</definedName>
    <definedName name="J14L2">#REF!</definedName>
    <definedName name="J15L2" localSheetId="13">#REF!</definedName>
    <definedName name="J15L2" localSheetId="15">#REF!</definedName>
    <definedName name="J15L2" localSheetId="14">#REF!</definedName>
    <definedName name="J15L2">#REF!</definedName>
    <definedName name="J16L2" localSheetId="13">#REF!</definedName>
    <definedName name="J16L2" localSheetId="15">#REF!</definedName>
    <definedName name="J16L2" localSheetId="14">#REF!</definedName>
    <definedName name="J16L2">#REF!</definedName>
    <definedName name="J17L2" localSheetId="13">#REF!</definedName>
    <definedName name="J17L2" localSheetId="15">#REF!</definedName>
    <definedName name="J17L2" localSheetId="14">#REF!</definedName>
    <definedName name="J17L2">#REF!</definedName>
    <definedName name="J18L2" localSheetId="13">#REF!</definedName>
    <definedName name="J18L2" localSheetId="15">#REF!</definedName>
    <definedName name="J18L2" localSheetId="14">#REF!</definedName>
    <definedName name="J18L2">#REF!</definedName>
    <definedName name="J19L2" localSheetId="13">#REF!</definedName>
    <definedName name="J19L2" localSheetId="15">#REF!</definedName>
    <definedName name="J19L2" localSheetId="14">#REF!</definedName>
    <definedName name="J19L2">#REF!</definedName>
    <definedName name="J1L2" localSheetId="13">#REF!</definedName>
    <definedName name="J1L2" localSheetId="15">#REF!</definedName>
    <definedName name="J1L2" localSheetId="14">#REF!</definedName>
    <definedName name="J1L2">#REF!</definedName>
    <definedName name="J20L2" localSheetId="13">#REF!</definedName>
    <definedName name="J20L2" localSheetId="15">#REF!</definedName>
    <definedName name="J20L2" localSheetId="14">#REF!</definedName>
    <definedName name="J20L2">#REF!</definedName>
    <definedName name="J2L2" localSheetId="13">#REF!</definedName>
    <definedName name="J2L2" localSheetId="15">#REF!</definedName>
    <definedName name="J2L2" localSheetId="14">#REF!</definedName>
    <definedName name="J2L2">#REF!</definedName>
    <definedName name="J3L2" localSheetId="13">#REF!</definedName>
    <definedName name="J3L2" localSheetId="15">#REF!</definedName>
    <definedName name="J3L2" localSheetId="14">#REF!</definedName>
    <definedName name="J3L2">#REF!</definedName>
    <definedName name="J4L2" localSheetId="13">#REF!</definedName>
    <definedName name="J4L2" localSheetId="15">#REF!</definedName>
    <definedName name="J4L2" localSheetId="14">#REF!</definedName>
    <definedName name="J4L2">#REF!</definedName>
    <definedName name="J5L2" localSheetId="13">#REF!</definedName>
    <definedName name="J5L2" localSheetId="15">#REF!</definedName>
    <definedName name="J5L2" localSheetId="14">#REF!</definedName>
    <definedName name="J5L2">#REF!</definedName>
    <definedName name="J6L2" localSheetId="13">#REF!</definedName>
    <definedName name="J6L2" localSheetId="15">#REF!</definedName>
    <definedName name="J6L2" localSheetId="14">#REF!</definedName>
    <definedName name="J6L2">#REF!</definedName>
    <definedName name="J7L2" localSheetId="13">#REF!</definedName>
    <definedName name="J7L2" localSheetId="15">#REF!</definedName>
    <definedName name="J7L2" localSheetId="14">#REF!</definedName>
    <definedName name="J7L2">#REF!</definedName>
    <definedName name="J8L2" localSheetId="13">#REF!</definedName>
    <definedName name="J8L2" localSheetId="15">#REF!</definedName>
    <definedName name="J8L2" localSheetId="14">#REF!</definedName>
    <definedName name="J8L2">#REF!</definedName>
    <definedName name="J9L2" localSheetId="13">#REF!</definedName>
    <definedName name="J9L2" localSheetId="15">#REF!</definedName>
    <definedName name="J9L2" localSheetId="14">#REF!</definedName>
    <definedName name="J9L2">#REF!</definedName>
    <definedName name="JH" localSheetId="16">#REF!</definedName>
    <definedName name="JH" localSheetId="13">#REF!</definedName>
    <definedName name="JH" localSheetId="15">#REF!</definedName>
    <definedName name="JH" localSheetId="14">#REF!</definedName>
    <definedName name="JH">#REF!</definedName>
    <definedName name="JJ" localSheetId="16">#REF!</definedName>
    <definedName name="JJ" localSheetId="13">#REF!</definedName>
    <definedName name="JJ" localSheetId="15">#REF!</definedName>
    <definedName name="JJ" localSheetId="14">#REF!</definedName>
    <definedName name="JJ">#REF!</definedName>
    <definedName name="JJJ" localSheetId="17" hidden="1">#REF!</definedName>
    <definedName name="JJJ" localSheetId="18" hidden="1">#REF!</definedName>
    <definedName name="JJJ" localSheetId="16" hidden="1">#REF!</definedName>
    <definedName name="JJJ" localSheetId="13" hidden="1">#REF!</definedName>
    <definedName name="JJJ" localSheetId="15" hidden="1">#REF!</definedName>
    <definedName name="JJJ" localSheetId="14" hidden="1">#REF!</definedName>
    <definedName name="JJJ" hidden="1">#REF!</definedName>
    <definedName name="JT">#REF!</definedName>
    <definedName name="J형옹벽" localSheetId="16">#REF!</definedName>
    <definedName name="J형옹벽" localSheetId="13">#REF!</definedName>
    <definedName name="J형옹벽" localSheetId="15">#REF!</definedName>
    <definedName name="J형옹벽" localSheetId="14">#REF!</definedName>
    <definedName name="J형옹벽">#REF!</definedName>
    <definedName name="K" localSheetId="13">#REF!</definedName>
    <definedName name="K" localSheetId="15">#REF!</definedName>
    <definedName name="K" localSheetId="14">#REF!</definedName>
    <definedName name="K">#REF!</definedName>
    <definedName name="kim" localSheetId="49">'[20]001'!#REF!</definedName>
    <definedName name="kim" localSheetId="53">'[20]001'!#REF!</definedName>
    <definedName name="kim" localSheetId="55">'[20]001'!#REF!</definedName>
    <definedName name="kim" localSheetId="31">'[20]001'!#REF!</definedName>
    <definedName name="kim" localSheetId="35">'[20]001'!#REF!</definedName>
    <definedName name="kim" localSheetId="36">'[20]001'!#REF!</definedName>
    <definedName name="kim" localSheetId="34">'[20]001'!#REF!</definedName>
    <definedName name="kim" localSheetId="16">'[20]001'!#REF!</definedName>
    <definedName name="kim" localSheetId="62">'[38]001'!#REF!</definedName>
    <definedName name="kim" localSheetId="13">'[20]001'!#REF!</definedName>
    <definedName name="kim" localSheetId="15">'[20]001'!#REF!</definedName>
    <definedName name="kim" localSheetId="14">'[20]001'!#REF!</definedName>
    <definedName name="kim" localSheetId="1">'[20]001'!#REF!</definedName>
    <definedName name="kim">'[20]001'!#REF!</definedName>
    <definedName name="KIMJT" localSheetId="17" hidden="1">{#N/A,#N/A,FALSE,"골재소요량";#N/A,#N/A,FALSE,"골재소요량"}</definedName>
    <definedName name="KIMJT" localSheetId="18" hidden="1">{#N/A,#N/A,FALSE,"골재소요량";#N/A,#N/A,FALSE,"골재소요량"}</definedName>
    <definedName name="KIMJT" localSheetId="16" hidden="1">{#N/A,#N/A,FALSE,"골재소요량";#N/A,#N/A,FALSE,"골재소요량"}</definedName>
    <definedName name="KIMJT" localSheetId="62" hidden="1">{#N/A,#N/A,FALSE,"골재소요량";#N/A,#N/A,FALSE,"골재소요량"}</definedName>
    <definedName name="KIMJT" localSheetId="13" hidden="1">{#N/A,#N/A,FALSE,"골재소요량";#N/A,#N/A,FALSE,"골재소요량"}</definedName>
    <definedName name="KIMJT" localSheetId="15" hidden="1">{#N/A,#N/A,FALSE,"골재소요량";#N/A,#N/A,FALSE,"골재소요량"}</definedName>
    <definedName name="KIMJT" localSheetId="14" hidden="1">{#N/A,#N/A,FALSE,"골재소요량";#N/A,#N/A,FALSE,"골재소요량"}</definedName>
    <definedName name="KIMJT" hidden="1">{#N/A,#N/A,FALSE,"골재소요량";#N/A,#N/A,FALSE,"골재소요량"}</definedName>
    <definedName name="KK" localSheetId="16">#REF!</definedName>
    <definedName name="KK" localSheetId="13">#REF!</definedName>
    <definedName name="KK" localSheetId="15">#REF!</definedName>
    <definedName name="KK" localSheetId="14">#REF!</definedName>
    <definedName name="KK">#REF!</definedName>
    <definedName name="kkk" localSheetId="17">#REF!</definedName>
    <definedName name="kkk" localSheetId="18">#REF!</definedName>
    <definedName name="kkk" localSheetId="16">#REF!</definedName>
    <definedName name="kkk" localSheetId="62">#REF!</definedName>
    <definedName name="kkk" localSheetId="13">#REF!</definedName>
    <definedName name="kkk" localSheetId="15">#REF!</definedName>
    <definedName name="kkk" localSheetId="14">#REF!</definedName>
    <definedName name="KKK" hidden="1">[39]날개벽수량표!#REF!</definedName>
    <definedName name="kkkkk" localSheetId="17" hidden="1">[40]날개벽수량표!#REF!</definedName>
    <definedName name="kkkkk" localSheetId="18" hidden="1">[40]날개벽수량표!#REF!</definedName>
    <definedName name="kkkkk" localSheetId="16" hidden="1">[40]날개벽수량표!#REF!</definedName>
    <definedName name="kkkkk" localSheetId="13" hidden="1">[40]날개벽수량표!#REF!</definedName>
    <definedName name="kkkkk" localSheetId="15" hidden="1">[40]날개벽수량표!#REF!</definedName>
    <definedName name="kkkkk" localSheetId="14" hidden="1">[40]날개벽수량표!#REF!</definedName>
    <definedName name="kkkkk" hidden="1">[40]날개벽수량표!#REF!</definedName>
    <definedName name="klkkk" localSheetId="17" hidden="1">[9]날개벽수량표!#REF!</definedName>
    <definedName name="klkkk" localSheetId="18" hidden="1">[9]날개벽수량표!#REF!</definedName>
    <definedName name="klkkk" localSheetId="16" hidden="1">[9]날개벽수량표!#REF!</definedName>
    <definedName name="klkkk" localSheetId="13" hidden="1">[9]날개벽수량표!#REF!</definedName>
    <definedName name="klkkk" localSheetId="15" hidden="1">[9]날개벽수량표!#REF!</definedName>
    <definedName name="klkkk" localSheetId="14" hidden="1">[9]날개벽수량표!#REF!</definedName>
    <definedName name="klkkk" hidden="1">[9]날개벽수량표!#REF!</definedName>
    <definedName name="kv" localSheetId="16">#REF!</definedName>
    <definedName name="kv" localSheetId="13">#REF!</definedName>
    <definedName name="kv" localSheetId="15">#REF!</definedName>
    <definedName name="kv" localSheetId="14">#REF!</definedName>
    <definedName name="kv">#REF!</definedName>
    <definedName name="L" localSheetId="62">[41]BID!$A$3:$F$293</definedName>
    <definedName name="L">[42]BID!$A$3:$F$293</definedName>
    <definedName name="L1F">[43]FOOTING단면력!#REF!</definedName>
    <definedName name="L1L">#REF!</definedName>
    <definedName name="L2L">#REF!</definedName>
    <definedName name="L3L">#REF!</definedName>
    <definedName name="L4L">#REF!</definedName>
    <definedName name="la" localSheetId="13">#REF!</definedName>
    <definedName name="la" localSheetId="15">#REF!</definedName>
    <definedName name="la" localSheetId="14">#REF!</definedName>
    <definedName name="la">#REF!</definedName>
    <definedName name="lb" localSheetId="13">#REF!</definedName>
    <definedName name="lb" localSheetId="15">#REF!</definedName>
    <definedName name="lb" localSheetId="14">#REF!</definedName>
    <definedName name="lb">#REF!</definedName>
    <definedName name="lc" localSheetId="13">#REF!</definedName>
    <definedName name="lc" localSheetId="15">#REF!</definedName>
    <definedName name="lc" localSheetId="14">#REF!</definedName>
    <definedName name="lc">#REF!</definedName>
    <definedName name="LCC">'[18]도장수량(하1)'!#REF!</definedName>
    <definedName name="ld" localSheetId="13">#REF!</definedName>
    <definedName name="ld" localSheetId="15">#REF!</definedName>
    <definedName name="ld" localSheetId="14">#REF!</definedName>
    <definedName name="ld">#REF!</definedName>
    <definedName name="LEE" localSheetId="49">'[2]1-1'!#REF!</definedName>
    <definedName name="LEE" localSheetId="53">'[2]1-1'!#REF!</definedName>
    <definedName name="LEE" localSheetId="55">'[2]1-1'!#REF!</definedName>
    <definedName name="LEE" localSheetId="31">'[2]1-1'!#REF!</definedName>
    <definedName name="LEE" localSheetId="35">'[2]1-1'!#REF!</definedName>
    <definedName name="LEE" localSheetId="36">'[2]1-1'!#REF!</definedName>
    <definedName name="LEE" localSheetId="34">'[2]1-1'!#REF!</definedName>
    <definedName name="LEE" localSheetId="62">'[20]1-1'!#REF!</definedName>
    <definedName name="LEE" localSheetId="13">'[2]1-1'!#REF!</definedName>
    <definedName name="LEE" localSheetId="15">'[2]1-1'!#REF!</definedName>
    <definedName name="LEE" localSheetId="14">'[2]1-1'!#REF!</definedName>
    <definedName name="LEE" localSheetId="1">'[2]1-1'!#REF!</definedName>
    <definedName name="LEE">'[2]1-1'!#REF!</definedName>
    <definedName name="Len">#REF!</definedName>
    <definedName name="LF">#REF!</definedName>
    <definedName name="line토공" localSheetId="17" hidden="1">{#N/A,#N/A,FALSE,"2~8번"}</definedName>
    <definedName name="line토공" localSheetId="18" hidden="1">{#N/A,#N/A,FALSE,"2~8번"}</definedName>
    <definedName name="line토공" localSheetId="16" hidden="1">{#N/A,#N/A,FALSE,"2~8번"}</definedName>
    <definedName name="line토공" localSheetId="62" hidden="1">{#N/A,#N/A,FALSE,"2~8번"}</definedName>
    <definedName name="line토공" localSheetId="13" hidden="1">{#N/A,#N/A,FALSE,"2~8번"}</definedName>
    <definedName name="line토공" localSheetId="15" hidden="1">{#N/A,#N/A,FALSE,"2~8번"}</definedName>
    <definedName name="line토공" localSheetId="14" hidden="1">{#N/A,#N/A,FALSE,"2~8번"}</definedName>
    <definedName name="line토공" hidden="1">{#N/A,#N/A,FALSE,"2~8번"}</definedName>
    <definedName name="lll" localSheetId="49">#REF!</definedName>
    <definedName name="lll" localSheetId="53">#REF!</definedName>
    <definedName name="lll" localSheetId="55">#REF!</definedName>
    <definedName name="lll" localSheetId="31">#REF!</definedName>
    <definedName name="lll" localSheetId="35">#REF!</definedName>
    <definedName name="lll" localSheetId="36">#REF!</definedName>
    <definedName name="lll" localSheetId="34">#REF!</definedName>
    <definedName name="lll" localSheetId="16">#REF!</definedName>
    <definedName name="lll" localSheetId="13">#REF!</definedName>
    <definedName name="lll" localSheetId="15">#REF!</definedName>
    <definedName name="lll" localSheetId="14">#REF!</definedName>
    <definedName name="lll" localSheetId="1">#REF!</definedName>
    <definedName name="lll">#REF!</definedName>
    <definedName name="lllllll" localSheetId="49">#REF!</definedName>
    <definedName name="lllllll" localSheetId="53">#REF!</definedName>
    <definedName name="lllllll" localSheetId="55">#REF!</definedName>
    <definedName name="lllllll" localSheetId="31">#REF!</definedName>
    <definedName name="lllllll" localSheetId="35">#REF!</definedName>
    <definedName name="lllllll" localSheetId="36">#REF!</definedName>
    <definedName name="lllllll" localSheetId="34">#REF!</definedName>
    <definedName name="lllllll" localSheetId="16">#REF!</definedName>
    <definedName name="lllllll" localSheetId="13">#REF!</definedName>
    <definedName name="lllllll" localSheetId="15">#REF!</definedName>
    <definedName name="lllllll" localSheetId="14">#REF!</definedName>
    <definedName name="lllllll" localSheetId="1">#REF!</definedName>
    <definedName name="lllllll">#REF!</definedName>
    <definedName name="LMO">#REF!</definedName>
    <definedName name="LPI">#REF!</definedName>
    <definedName name="LSE">'[18]도장수량(하1)'!#REF!</definedName>
    <definedName name="LSH">#REF!</definedName>
    <definedName name="LST">#REF!</definedName>
    <definedName name="MaH">#REF!</definedName>
    <definedName name="MI_BANG">#REF!</definedName>
    <definedName name="MI_BU">#REF!</definedName>
    <definedName name="MI_GT">#REF!</definedName>
    <definedName name="MI_HAN">#REF!</definedName>
    <definedName name="MI_HP">#REF!</definedName>
    <definedName name="MI_RC1">#REF!</definedName>
    <definedName name="MI_RC2">#REF!</definedName>
    <definedName name="MI_TI">#REF!</definedName>
    <definedName name="MM" localSheetId="17" hidden="1">{#N/A,#N/A,FALSE,"단가표지"}</definedName>
    <definedName name="MM" localSheetId="18" hidden="1">{#N/A,#N/A,FALSE,"단가표지"}</definedName>
    <definedName name="MM" localSheetId="16" hidden="1">{#N/A,#N/A,FALSE,"단가표지"}</definedName>
    <definedName name="MM" localSheetId="62" hidden="1">{#N/A,#N/A,FALSE,"단가표지"}</definedName>
    <definedName name="MM" localSheetId="13" hidden="1">{#N/A,#N/A,FALSE,"단가표지"}</definedName>
    <definedName name="MM" localSheetId="15" hidden="1">{#N/A,#N/A,FALSE,"단가표지"}</definedName>
    <definedName name="MM" localSheetId="14" hidden="1">{#N/A,#N/A,FALSE,"단가표지"}</definedName>
    <definedName name="MM" hidden="1">{#N/A,#N/A,FALSE,"단가표지"}</definedName>
    <definedName name="MO">#REF!</definedName>
    <definedName name="MOO">[44]우각부보강!#REF!</definedName>
    <definedName name="MRD">#REF!</definedName>
    <definedName name="MRL">#REF!</definedName>
    <definedName name="MU">#REF!</definedName>
    <definedName name="MX">#REF!</definedName>
    <definedName name="MZ">#REF!</definedName>
    <definedName name="N">#REF!</definedName>
    <definedName name="N1S">#REF!</definedName>
    <definedName name="N2S">#REF!</definedName>
    <definedName name="N3S">#REF!</definedName>
    <definedName name="NC">'[18]도장수량(하1)'!#REF!</definedName>
    <definedName name="NDO">#REF!</definedName>
    <definedName name="NN">#REF!</definedName>
    <definedName name="NNN">#REF!</definedName>
    <definedName name="NNNN">'[17]ABUT수량-A1'!$T$25</definedName>
    <definedName name="NP">#REF!</definedName>
    <definedName name="NPI">#REF!</definedName>
    <definedName name="NPZ">[43]FOOTING단면력!#REF!</definedName>
    <definedName name="NSC">'[18]도장수량(하1)'!#REF!</definedName>
    <definedName name="NSE">'[18]도장수량(하1)'!#REF!</definedName>
    <definedName name="NSH">#REF!</definedName>
    <definedName name="NSO">#REF!</definedName>
    <definedName name="ooo" localSheetId="17" hidden="1">#REF!</definedName>
    <definedName name="ooo" localSheetId="18" hidden="1">#REF!</definedName>
    <definedName name="ooo" localSheetId="16" hidden="1">#REF!</definedName>
    <definedName name="ooo" localSheetId="13" hidden="1">#REF!</definedName>
    <definedName name="ooo" localSheetId="15" hidden="1">#REF!</definedName>
    <definedName name="ooo" localSheetId="14" hidden="1">#REF!</definedName>
    <definedName name="ooo" hidden="1">#REF!</definedName>
    <definedName name="oooo" localSheetId="17" hidden="1">[16]날개벽수량표!#REF!</definedName>
    <definedName name="oooo" localSheetId="18" hidden="1">[16]날개벽수량표!#REF!</definedName>
    <definedName name="oooo" localSheetId="16" hidden="1">[16]날개벽수량표!#REF!</definedName>
    <definedName name="oooo" localSheetId="13" hidden="1">[16]날개벽수량표!#REF!</definedName>
    <definedName name="oooo" localSheetId="15" hidden="1">[16]날개벽수량표!#REF!</definedName>
    <definedName name="oooo" localSheetId="14" hidden="1">[16]날개벽수량표!#REF!</definedName>
    <definedName name="oooo" hidden="1">[16]날개벽수량표!#REF!</definedName>
    <definedName name="P_H2">#REF!</definedName>
    <definedName name="P1X">#REF!</definedName>
    <definedName name="P1Z">[43]FOOTING단면력!#REF!</definedName>
    <definedName name="P2X">#REF!</definedName>
    <definedName name="P2Z">[43]FOOTING단면력!#REF!</definedName>
    <definedName name="PCO">#REF!</definedName>
    <definedName name="PEA">#REF!</definedName>
    <definedName name="pe빗물받이" localSheetId="17" hidden="1">{#N/A,#N/A,FALSE,"현장 NCR 분석";#N/A,#N/A,FALSE,"현장품질감사";#N/A,#N/A,FALSE,"현장품질감사"}</definedName>
    <definedName name="pe빗물받이" localSheetId="18" hidden="1">{#N/A,#N/A,FALSE,"현장 NCR 분석";#N/A,#N/A,FALSE,"현장품질감사";#N/A,#N/A,FALSE,"현장품질감사"}</definedName>
    <definedName name="pe빗물받이" localSheetId="16" hidden="1">{#N/A,#N/A,FALSE,"현장 NCR 분석";#N/A,#N/A,FALSE,"현장품질감사";#N/A,#N/A,FALSE,"현장품질감사"}</definedName>
    <definedName name="pe빗물받이" localSheetId="62" hidden="1">{#N/A,#N/A,FALSE,"현장 NCR 분석";#N/A,#N/A,FALSE,"현장품질감사";#N/A,#N/A,FALSE,"현장품질감사"}</definedName>
    <definedName name="pe빗물받이" localSheetId="13" hidden="1">{#N/A,#N/A,FALSE,"현장 NCR 분석";#N/A,#N/A,FALSE,"현장품질감사";#N/A,#N/A,FALSE,"현장품질감사"}</definedName>
    <definedName name="pe빗물받이" localSheetId="15" hidden="1">{#N/A,#N/A,FALSE,"현장 NCR 분석";#N/A,#N/A,FALSE,"현장품질감사";#N/A,#N/A,FALSE,"현장품질감사"}</definedName>
    <definedName name="pe빗물받이" localSheetId="14" hidden="1">{#N/A,#N/A,FALSE,"현장 NCR 분석";#N/A,#N/A,FALSE,"현장품질감사";#N/A,#N/A,FALSE,"현장품질감사"}</definedName>
    <definedName name="pe빗물받이" hidden="1">{#N/A,#N/A,FALSE,"현장 NCR 분석";#N/A,#N/A,FALSE,"현장품질감사";#N/A,#N/A,FALSE,"현장품질감사"}</definedName>
    <definedName name="PF">#REF!</definedName>
    <definedName name="PHG">#REF!</definedName>
    <definedName name="picture26">'[45]#REF'!$B$24</definedName>
    <definedName name="PL">#REF!</definedName>
    <definedName name="PN">#REF!</definedName>
    <definedName name="popo" localSheetId="17" hidden="1">#REF!</definedName>
    <definedName name="popo" localSheetId="18" hidden="1">#REF!</definedName>
    <definedName name="popo" localSheetId="16" hidden="1">#REF!</definedName>
    <definedName name="popo" localSheetId="13" hidden="1">#REF!</definedName>
    <definedName name="popo" localSheetId="15" hidden="1">#REF!</definedName>
    <definedName name="popo" localSheetId="14" hidden="1">#REF!</definedName>
    <definedName name="popo" hidden="1">#REF!</definedName>
    <definedName name="pp" localSheetId="17" hidden="1">#REF!</definedName>
    <definedName name="pp" localSheetId="18" hidden="1">#REF!</definedName>
    <definedName name="pp" localSheetId="16" hidden="1">#REF!</definedName>
    <definedName name="pp" localSheetId="13" hidden="1">#REF!</definedName>
    <definedName name="pp" localSheetId="15" hidden="1">#REF!</definedName>
    <definedName name="pp" localSheetId="14" hidden="1">#REF!</definedName>
    <definedName name="pp" hidden="1">#REF!</definedName>
    <definedName name="PPP">#REF!</definedName>
    <definedName name="PQ">#REF!</definedName>
    <definedName name="PR">#REF!</definedName>
    <definedName name="print">#REF!</definedName>
    <definedName name="_xlnm.Print_Area" localSheetId="2">'0.겉표지'!$A$1:$Q$23</definedName>
    <definedName name="_xlnm.Print_Area" localSheetId="4">'1.위치도'!$A$1:$L$34</definedName>
    <definedName name="_xlnm.Print_Area" localSheetId="48">'11.1수량산출서'!$A$1:$K$20</definedName>
    <definedName name="_xlnm.Print_Area" localSheetId="49">'11.1수량산출서 (산물수집)'!$A$1:$AI$20</definedName>
    <definedName name="_xlnm.Print_Area" localSheetId="50">'12.GPS좌표값'!$A$1:$D$26</definedName>
    <definedName name="_xlnm.Print_Area" localSheetId="5">'2.현장사진'!$A$1:$O$70</definedName>
    <definedName name="_xlnm.Print_Area" localSheetId="6">'2.현장사진 (2)'!$A$1:$O$35</definedName>
    <definedName name="_xlnm.Print_Area" localSheetId="7">'3.설계설명서'!$A$1:$I$55</definedName>
    <definedName name="_xlnm.Print_Area" localSheetId="8">'3-1.기초자료'!$A$1:$F$37</definedName>
    <definedName name="_xlnm.Print_Area" localSheetId="9">'4.예정공정표'!$A$1:$AZ$15</definedName>
    <definedName name="_xlnm.Print_Area" localSheetId="10">'4-1.공정별소요인력'!$A$1:$W$24</definedName>
    <definedName name="_xlnm.Print_Area" localSheetId="11">'5.필지별'!$A$1:$Q$34</definedName>
    <definedName name="_xlnm.Print_Area" localSheetId="12">'5-1.소반별'!$A$1:$P$128</definedName>
    <definedName name="_xlnm.Print_Area" localSheetId="30">'8.원가계산서'!$A$1:$T$27</definedName>
    <definedName name="_xlnm.Print_Area" localSheetId="33">'9.1내역서(풀베기)'!$A$1:$K$17</definedName>
    <definedName name="_xlnm.Print_Area" localSheetId="32">'9.총괄설계내역서'!$A$1:$K$16</definedName>
    <definedName name="_xlnm.Print_Area" localSheetId="17">MSDS1!$A$1:$L$512</definedName>
    <definedName name="_xlnm.Print_Area" localSheetId="18">MSDS2!$A$1:$Q$108</definedName>
    <definedName name="_xlnm.Print_Area" localSheetId="35">'내역서(모두베기)'!$A$1:$K$16</definedName>
    <definedName name="_xlnm.Print_Area" localSheetId="36">'내역서(산물수집)'!$A$1:$K$16</definedName>
    <definedName name="_xlnm.Print_Area" localSheetId="34">'내역서(어린나무)'!$A$1:$K$14</definedName>
    <definedName name="_xlnm.Print_Area" localSheetId="37">단1!$A$1:$K$47</definedName>
    <definedName name="_xlnm.Print_Area" localSheetId="46">단10!$A$1:$K$47</definedName>
    <definedName name="_xlnm.Print_Area" localSheetId="47">단11!$A$1:$K$47</definedName>
    <definedName name="_xlnm.Print_Area" localSheetId="38">단2!$A$1:$K$47</definedName>
    <definedName name="_xlnm.Print_Area" localSheetId="39">단3!$A$1:$K$47</definedName>
    <definedName name="_xlnm.Print_Area" localSheetId="40">단4!$A$1:$K$47</definedName>
    <definedName name="_xlnm.Print_Area" localSheetId="41">단5!$A$1:$K$47</definedName>
    <definedName name="_xlnm.Print_Area" localSheetId="42">단6!$A$1:$K$47</definedName>
    <definedName name="_xlnm.Print_Area" localSheetId="43">단7!$A$1:$K$47</definedName>
    <definedName name="_xlnm.Print_Area" localSheetId="44">단8!$A$1:$K$47</definedName>
    <definedName name="_xlnm.Print_Area" localSheetId="45">단9!$A$1:$K$47</definedName>
    <definedName name="_xlnm.Print_Area" localSheetId="19">시1!$A$1:$I$57</definedName>
    <definedName name="_xlnm.Print_Area" localSheetId="28">시10!$A$1:$I$57</definedName>
    <definedName name="_xlnm.Print_Area" localSheetId="29">시11!$A$1:$I$57</definedName>
    <definedName name="_xlnm.Print_Area" localSheetId="20">시2!$A$1:$I$57</definedName>
    <definedName name="_xlnm.Print_Area" localSheetId="21">시3!$A$1:$I$57</definedName>
    <definedName name="_xlnm.Print_Area" localSheetId="22">시4!$A$1:$I$57</definedName>
    <definedName name="_xlnm.Print_Area" localSheetId="23">시5!$A$1:$I$57</definedName>
    <definedName name="_xlnm.Print_Area" localSheetId="24">시6!$A$1:$I$57</definedName>
    <definedName name="_xlnm.Print_Area" localSheetId="25">시7!$A$1:$I$57</definedName>
    <definedName name="_xlnm.Print_Area" localSheetId="26">시8!$A$1:$I$57</definedName>
    <definedName name="_xlnm.Print_Area" localSheetId="27">시9!$A$1:$I$57</definedName>
    <definedName name="_xlnm.Print_Area" localSheetId="16">안전보건관리!$A$1:$L$29</definedName>
    <definedName name="_xlnm.Print_Area" localSheetId="51">야1!$A$1:$G$17</definedName>
    <definedName name="_xlnm.Print_Area" localSheetId="66">야10!$A$1:$G$17</definedName>
    <definedName name="_xlnm.Print_Area" localSheetId="67">야11!$A$1:$G$68</definedName>
    <definedName name="_xlnm.Print_Area" localSheetId="57">야2!$A$1:$G$68</definedName>
    <definedName name="_xlnm.Print_Area" localSheetId="58">야3!$A$1:$G$51</definedName>
    <definedName name="_xlnm.Print_Area" localSheetId="59">야4!$A$1:$G$17</definedName>
    <definedName name="_xlnm.Print_Area" localSheetId="60">야5!$A$1:$G$34</definedName>
    <definedName name="_xlnm.Print_Area" localSheetId="61">야6!$A$1:$G$187</definedName>
    <definedName name="_xlnm.Print_Area" localSheetId="63">야7!$A$1:$G$51</definedName>
    <definedName name="_xlnm.Print_Area" localSheetId="64">야8!$A$1:$G$102</definedName>
    <definedName name="_xlnm.Print_Area" localSheetId="65">야9!$A$1:$G$119</definedName>
    <definedName name="_xlnm.Print_Area" localSheetId="62">예취기견적!$A$1:$AD$31</definedName>
    <definedName name="_xlnm.Print_Area" localSheetId="13">#REF!</definedName>
    <definedName name="_xlnm.Print_Area" localSheetId="15">전문!$A$1:$P$134</definedName>
    <definedName name="_xlnm.Print_Area" localSheetId="14">특별!$A$1:$M$116</definedName>
    <definedName name="_xlnm.Print_Area">#REF!</definedName>
    <definedName name="PRINT_AREA_MI" localSheetId="16">#REF!</definedName>
    <definedName name="PRINT_AREA_MI" localSheetId="13">#REF!</definedName>
    <definedName name="PRINT_AREA_MI" localSheetId="15">#REF!</definedName>
    <definedName name="PRINT_AREA_MI" localSheetId="14">#REF!</definedName>
    <definedName name="PRINT_AREA_MI">#REF!</definedName>
    <definedName name="PRINT_AREA_MI1">#REF!</definedName>
    <definedName name="PRINT_TITLE" localSheetId="16">#REF!</definedName>
    <definedName name="PRINT_TITLE" localSheetId="13">#REF!</definedName>
    <definedName name="PRINT_TITLE" localSheetId="15">#REF!</definedName>
    <definedName name="PRINT_TITLE" localSheetId="14">#REF!</definedName>
    <definedName name="PRINT_TITLE">#REF!</definedName>
    <definedName name="_xlnm.Print_Titles" localSheetId="50">'12.GPS좌표값'!$2:$4</definedName>
    <definedName name="_xlnm.Print_Titles" localSheetId="11">'5.필지별'!$1:$5</definedName>
    <definedName name="_xlnm.Print_Titles" localSheetId="12">'5-1.소반별'!$1:$5</definedName>
    <definedName name="_xlnm.Print_Titles" localSheetId="62">#REF!</definedName>
    <definedName name="_xlnm.Print_Titles">#N/A</definedName>
    <definedName name="PRINT_TITLES_MI" localSheetId="16">#REF!</definedName>
    <definedName name="PRINT_TITLES_MI" localSheetId="13">#REF!</definedName>
    <definedName name="PRINT_TITLES_MI" localSheetId="15">#REF!</definedName>
    <definedName name="PRINT_TITLES_MI" localSheetId="14">#REF!</definedName>
    <definedName name="PRINT_TITLES_MI">#REF!</definedName>
    <definedName name="PRINT_TITLES_MI1">#REF!</definedName>
    <definedName name="PT">#REF!</definedName>
    <definedName name="PWP">#REF!</definedName>
    <definedName name="PWS">#REF!</definedName>
    <definedName name="PWW">#REF!</definedName>
    <definedName name="Q" localSheetId="62">BlankMacro1</definedName>
    <definedName name="Q">BlankMacro1</definedName>
    <definedName name="Q3WEE" localSheetId="17" hidden="1">{#N/A,#N/A,FALSE,"조골재"}</definedName>
    <definedName name="Q3WEE" localSheetId="18" hidden="1">{#N/A,#N/A,FALSE,"조골재"}</definedName>
    <definedName name="Q3WEE" localSheetId="16" hidden="1">{#N/A,#N/A,FALSE,"조골재"}</definedName>
    <definedName name="Q3WEE" localSheetId="62" hidden="1">{#N/A,#N/A,FALSE,"조골재"}</definedName>
    <definedName name="Q3WEE" localSheetId="13" hidden="1">{#N/A,#N/A,FALSE,"조골재"}</definedName>
    <definedName name="Q3WEE" localSheetId="15" hidden="1">{#N/A,#N/A,FALSE,"조골재"}</definedName>
    <definedName name="Q3WEE" localSheetId="14" hidden="1">{#N/A,#N/A,FALSE,"조골재"}</definedName>
    <definedName name="Q3WEE" hidden="1">{#N/A,#N/A,FALSE,"조골재"}</definedName>
    <definedName name="QA">#REF!</definedName>
    <definedName name="QAE">#REF!</definedName>
    <definedName name="QAQA">'[46]ABUT수량-A1'!$T$25</definedName>
    <definedName name="qk" localSheetId="17">{"'자리배치도'!$AG$1:$CI$28"}</definedName>
    <definedName name="qk" localSheetId="18">{"'자리배치도'!$AG$1:$CI$28"}</definedName>
    <definedName name="qk" localSheetId="16">{"'자리배치도'!$AG$1:$CI$28"}</definedName>
    <definedName name="qk" localSheetId="62">{"'자리배치도'!$AG$1:$CI$28"}</definedName>
    <definedName name="qk" localSheetId="13">{"'자리배치도'!$AG$1:$CI$28"}</definedName>
    <definedName name="qk" localSheetId="15">{"'자리배치도'!$AG$1:$CI$28"}</definedName>
    <definedName name="qk" localSheetId="14">{"'자리배치도'!$AG$1:$CI$28"}</definedName>
    <definedName name="qk">{"'자리배치도'!$AG$1:$CI$28"}</definedName>
    <definedName name="qq">#REF!</definedName>
    <definedName name="qqaa">'[47]ABUT수량-A1'!$T$25</definedName>
    <definedName name="qqq" localSheetId="13">#REF!</definedName>
    <definedName name="qqq" localSheetId="15">#REF!</definedName>
    <definedName name="qqq" localSheetId="14">#REF!</definedName>
    <definedName name="qqq">#REF!</definedName>
    <definedName name="QQQQ">'[48]ABUT수량-A1'!$T$25</definedName>
    <definedName name="QWQW">'[46]ABUT수량-A1'!$T$25</definedName>
    <definedName name="R_" localSheetId="49">#REF!</definedName>
    <definedName name="R_" localSheetId="53">#REF!</definedName>
    <definedName name="R_" localSheetId="55">#REF!</definedName>
    <definedName name="R_" localSheetId="31">#REF!</definedName>
    <definedName name="R_" localSheetId="35">#REF!</definedName>
    <definedName name="R_" localSheetId="36">#REF!</definedName>
    <definedName name="R_" localSheetId="34">#REF!</definedName>
    <definedName name="R_" localSheetId="16">#REF!</definedName>
    <definedName name="R_" localSheetId="13">#REF!</definedName>
    <definedName name="R_" localSheetId="15">#REF!</definedName>
    <definedName name="R_" localSheetId="14">#REF!</definedName>
    <definedName name="R_" localSheetId="1">#REF!</definedName>
    <definedName name="R_">#REF!</definedName>
    <definedName name="RC_B">#REF!</definedName>
    <definedName name="RD">#REF!</definedName>
    <definedName name="_xlnm.Recorder" localSheetId="16">#REF!</definedName>
    <definedName name="_xlnm.Recorder" localSheetId="13">#REF!</definedName>
    <definedName name="_xlnm.Recorder" localSheetId="15">#REF!</definedName>
    <definedName name="_xlnm.Recorder" localSheetId="14">#REF!</definedName>
    <definedName name="_xlnm.Recorder">#REF!</definedName>
    <definedName name="rererere" localSheetId="17" hidden="1">#REF!</definedName>
    <definedName name="rererere" localSheetId="18" hidden="1">#REF!</definedName>
    <definedName name="rererere" localSheetId="16" hidden="1">#REF!</definedName>
    <definedName name="rererere" localSheetId="13" hidden="1">#REF!</definedName>
    <definedName name="rererere" localSheetId="15" hidden="1">#REF!</definedName>
    <definedName name="rererere" localSheetId="14" hidden="1">#REF!</definedName>
    <definedName name="rererere" hidden="1">#REF!</definedName>
    <definedName name="RL">#REF!</definedName>
    <definedName name="RL1D">#REF!</definedName>
    <definedName name="RL2D">#REF!</definedName>
    <definedName name="RL3D">#REF!</definedName>
    <definedName name="RL4D">#REF!</definedName>
    <definedName name="RL5D">#REF!</definedName>
    <definedName name="RL6D">#REF!</definedName>
    <definedName name="RL7D">#REF!</definedName>
    <definedName name="RLD">#REF!</definedName>
    <definedName name="rr" localSheetId="17" hidden="1">#REF!</definedName>
    <definedName name="rr" localSheetId="18" hidden="1">#REF!</definedName>
    <definedName name="rr" localSheetId="16" hidden="1">#REF!</definedName>
    <definedName name="rr" localSheetId="13" hidden="1">#REF!</definedName>
    <definedName name="rr" localSheetId="15" hidden="1">#REF!</definedName>
    <definedName name="rr" localSheetId="14" hidden="1">#REF!</definedName>
    <definedName name="rr" hidden="1">#REF!</definedName>
    <definedName name="RRR">#REF!</definedName>
    <definedName name="rrrj" localSheetId="17" hidden="1">#REF!</definedName>
    <definedName name="rrrj" localSheetId="18" hidden="1">#REF!</definedName>
    <definedName name="rrrj" localSheetId="16" hidden="1">#REF!</definedName>
    <definedName name="rrrj" localSheetId="13" hidden="1">#REF!</definedName>
    <definedName name="rrrj" localSheetId="15" hidden="1">#REF!</definedName>
    <definedName name="rrrj" localSheetId="14" hidden="1">#REF!</definedName>
    <definedName name="rrrj" hidden="1">#REF!</definedName>
    <definedName name="rrrr" localSheetId="6">BlankMacro1</definedName>
    <definedName name="rrrr" localSheetId="17">BlankMacro1</definedName>
    <definedName name="rrrr" localSheetId="18">BlankMacro1</definedName>
    <definedName name="rrrr" localSheetId="16">BlankMacro1</definedName>
    <definedName name="rrrr" localSheetId="62">BlankMacro1</definedName>
    <definedName name="rrrr" localSheetId="13">BlankMacro1</definedName>
    <definedName name="rrrr" localSheetId="15">BlankMacro1</definedName>
    <definedName name="rrrr" localSheetId="14">BlankMacro1</definedName>
    <definedName name="rrrr">BlankMacro1</definedName>
    <definedName name="RTR">[18]주형!#REF!</definedName>
    <definedName name="rtrtr" localSheetId="17" hidden="1">#REF!</definedName>
    <definedName name="rtrtr" localSheetId="18" hidden="1">#REF!</definedName>
    <definedName name="rtrtr" localSheetId="16" hidden="1">#REF!</definedName>
    <definedName name="rtrtr" localSheetId="13" hidden="1">#REF!</definedName>
    <definedName name="rtrtr" localSheetId="15" hidden="1">#REF!</definedName>
    <definedName name="rtrtr" localSheetId="14" hidden="1">#REF!</definedName>
    <definedName name="rtrtr" hidden="1">#REF!</definedName>
    <definedName name="RTS">[18]주형!#REF!</definedName>
    <definedName name="ru" localSheetId="13">#REF!</definedName>
    <definedName name="ru" localSheetId="15">#REF!</definedName>
    <definedName name="ru" localSheetId="14">#REF!</definedName>
    <definedName name="ru">#REF!</definedName>
    <definedName name="S">#REF!</definedName>
    <definedName name="S2L">#REF!</definedName>
    <definedName name="sanch_2">#REF!</definedName>
    <definedName name="sanch_3">#REF!</definedName>
    <definedName name="sanch_4">#REF!</definedName>
    <definedName name="SCK">#REF!</definedName>
    <definedName name="SDCFG\" localSheetId="17" hidden="1">{#N/A,#N/A,FALSE,"운반시간"}</definedName>
    <definedName name="SDCFG\" localSheetId="18" hidden="1">{#N/A,#N/A,FALSE,"운반시간"}</definedName>
    <definedName name="SDCFG\" localSheetId="37" hidden="1">{#N/A,#N/A,FALSE,"운반시간"}</definedName>
    <definedName name="SDCFG\" localSheetId="46" hidden="1">{#N/A,#N/A,FALSE,"운반시간"}</definedName>
    <definedName name="SDCFG\" localSheetId="47" hidden="1">{#N/A,#N/A,FALSE,"운반시간"}</definedName>
    <definedName name="SDCFG\" localSheetId="38" hidden="1">{#N/A,#N/A,FALSE,"운반시간"}</definedName>
    <definedName name="SDCFG\" localSheetId="39" hidden="1">{#N/A,#N/A,FALSE,"운반시간"}</definedName>
    <definedName name="SDCFG\" localSheetId="40" hidden="1">{#N/A,#N/A,FALSE,"운반시간"}</definedName>
    <definedName name="SDCFG\" localSheetId="41" hidden="1">{#N/A,#N/A,FALSE,"운반시간"}</definedName>
    <definedName name="SDCFG\" localSheetId="42" hidden="1">{#N/A,#N/A,FALSE,"운반시간"}</definedName>
    <definedName name="SDCFG\" localSheetId="43" hidden="1">{#N/A,#N/A,FALSE,"운반시간"}</definedName>
    <definedName name="SDCFG\" localSheetId="44" hidden="1">{#N/A,#N/A,FALSE,"운반시간"}</definedName>
    <definedName name="SDCFG\" localSheetId="45" hidden="1">{#N/A,#N/A,FALSE,"운반시간"}</definedName>
    <definedName name="SDCFG\" localSheetId="16" hidden="1">{#N/A,#N/A,FALSE,"운반시간"}</definedName>
    <definedName name="SDCFG\" localSheetId="51" hidden="1">{#N/A,#N/A,FALSE,"운반시간"}</definedName>
    <definedName name="SDCFG\" localSheetId="66" hidden="1">{#N/A,#N/A,FALSE,"운반시간"}</definedName>
    <definedName name="SDCFG\" localSheetId="67" hidden="1">{#N/A,#N/A,FALSE,"운반시간"}</definedName>
    <definedName name="SDCFG\" localSheetId="57" hidden="1">{#N/A,#N/A,FALSE,"운반시간"}</definedName>
    <definedName name="SDCFG\" localSheetId="58" hidden="1">{#N/A,#N/A,FALSE,"운반시간"}</definedName>
    <definedName name="SDCFG\" localSheetId="59" hidden="1">{#N/A,#N/A,FALSE,"운반시간"}</definedName>
    <definedName name="SDCFG\" localSheetId="60" hidden="1">{#N/A,#N/A,FALSE,"운반시간"}</definedName>
    <definedName name="SDCFG\" localSheetId="61" hidden="1">{#N/A,#N/A,FALSE,"운반시간"}</definedName>
    <definedName name="SDCFG\" localSheetId="63" hidden="1">{#N/A,#N/A,FALSE,"운반시간"}</definedName>
    <definedName name="SDCFG\" localSheetId="64" hidden="1">{#N/A,#N/A,FALSE,"운반시간"}</definedName>
    <definedName name="SDCFG\" localSheetId="65" hidden="1">{#N/A,#N/A,FALSE,"운반시간"}</definedName>
    <definedName name="SDCFG\" localSheetId="62" hidden="1">{#N/A,#N/A,FALSE,"운반시간"}</definedName>
    <definedName name="SDCFG\" localSheetId="13" hidden="1">{#N/A,#N/A,FALSE,"운반시간"}</definedName>
    <definedName name="SDCFG\" localSheetId="15" hidden="1">{#N/A,#N/A,FALSE,"운반시간"}</definedName>
    <definedName name="SDCFG\" localSheetId="14" hidden="1">{#N/A,#N/A,FALSE,"운반시간"}</definedName>
    <definedName name="SDCFG\" hidden="1">{#N/A,#N/A,FALSE,"운반시간"}</definedName>
    <definedName name="sdfg">'[47]ABUT수량-A1'!$T$25</definedName>
    <definedName name="SDFGFGDFGDFGDFG" localSheetId="16">#REF!</definedName>
    <definedName name="SDFGFGDFGDFGDFG" localSheetId="13">#REF!</definedName>
    <definedName name="SDFGFGDFGDFGDFG" localSheetId="15">#REF!</definedName>
    <definedName name="SDFGFGDFGDFGDFG" localSheetId="14">#REF!</definedName>
    <definedName name="SDFGFGDFGDFGDFG">#REF!</definedName>
    <definedName name="SDS" localSheetId="17" hidden="1">{#N/A,#N/A,FALSE,"2~8번"}</definedName>
    <definedName name="SDS" localSheetId="18" hidden="1">{#N/A,#N/A,FALSE,"2~8번"}</definedName>
    <definedName name="SDS" localSheetId="16" hidden="1">{#N/A,#N/A,FALSE,"2~8번"}</definedName>
    <definedName name="SDS" localSheetId="62" hidden="1">{#N/A,#N/A,FALSE,"2~8번"}</definedName>
    <definedName name="SDS" localSheetId="13" hidden="1">{#N/A,#N/A,FALSE,"2~8번"}</definedName>
    <definedName name="SDS" localSheetId="15" hidden="1">{#N/A,#N/A,FALSE,"2~8번"}</definedName>
    <definedName name="SDS" localSheetId="14" hidden="1">{#N/A,#N/A,FALSE,"2~8번"}</definedName>
    <definedName name="SDS" hidden="1">{#N/A,#N/A,FALSE,"2~8번"}</definedName>
    <definedName name="sdsds" localSheetId="49">[49]단재적표!#REF!</definedName>
    <definedName name="sdsds" localSheetId="31">[49]단재적표!#REF!</definedName>
    <definedName name="sdsds" localSheetId="35">[49]단재적표!#REF!</definedName>
    <definedName name="sdsds" localSheetId="36">[49]단재적표!#REF!</definedName>
    <definedName name="sdsds" localSheetId="34">[49]단재적표!#REF!</definedName>
    <definedName name="sdsds" localSheetId="62">[50]단재적표!#REF!</definedName>
    <definedName name="sdsds" localSheetId="1">[49]단재적표!#REF!</definedName>
    <definedName name="sdsds">[49]단재적표!#REF!</definedName>
    <definedName name="sdsss" localSheetId="49">#REF!</definedName>
    <definedName name="sdsss" localSheetId="53">#REF!</definedName>
    <definedName name="sdsss" localSheetId="55">#REF!</definedName>
    <definedName name="sdsss" localSheetId="31">#REF!</definedName>
    <definedName name="sdsss" localSheetId="35">#REF!</definedName>
    <definedName name="sdsss" localSheetId="36">#REF!</definedName>
    <definedName name="sdsss" localSheetId="34">#REF!</definedName>
    <definedName name="sdsss" localSheetId="16">#REF!</definedName>
    <definedName name="sdsss" localSheetId="13">#REF!</definedName>
    <definedName name="sdsss" localSheetId="15">#REF!</definedName>
    <definedName name="sdsss" localSheetId="14">#REF!</definedName>
    <definedName name="sdsss" localSheetId="1">#REF!</definedName>
    <definedName name="sdsss">#REF!</definedName>
    <definedName name="sheet" localSheetId="17" hidden="1">{#N/A,#N/A,FALSE,"골재소요량";#N/A,#N/A,FALSE,"골재소요량"}</definedName>
    <definedName name="sheet" localSheetId="18" hidden="1">{#N/A,#N/A,FALSE,"골재소요량";#N/A,#N/A,FALSE,"골재소요량"}</definedName>
    <definedName name="sheet" localSheetId="16" hidden="1">{#N/A,#N/A,FALSE,"골재소요량";#N/A,#N/A,FALSE,"골재소요량"}</definedName>
    <definedName name="sheet" localSheetId="62" hidden="1">{#N/A,#N/A,FALSE,"골재소요량";#N/A,#N/A,FALSE,"골재소요량"}</definedName>
    <definedName name="sheet" localSheetId="13" hidden="1">{#N/A,#N/A,FALSE,"골재소요량";#N/A,#N/A,FALSE,"골재소요량"}</definedName>
    <definedName name="sheet" localSheetId="15" hidden="1">{#N/A,#N/A,FALSE,"골재소요량";#N/A,#N/A,FALSE,"골재소요량"}</definedName>
    <definedName name="sheet" localSheetId="14" hidden="1">{#N/A,#N/A,FALSE,"골재소요량";#N/A,#N/A,FALSE,"골재소요량"}</definedName>
    <definedName name="sheet" hidden="1">{#N/A,#N/A,FALSE,"골재소요량";#N/A,#N/A,FALSE,"골재소요량"}</definedName>
    <definedName name="SHT">#REF!</definedName>
    <definedName name="SK">#REF!</definedName>
    <definedName name="SKE">#REF!</definedName>
    <definedName name="slo">#REF!</definedName>
    <definedName name="solver_drv">1</definedName>
    <definedName name="solver_est">1</definedName>
    <definedName name="solver_itr">100</definedName>
    <definedName name="solver_lin">0</definedName>
    <definedName name="solver_num">0</definedName>
    <definedName name="solver_nwt">1</definedName>
    <definedName name="solver_pre">0.000001</definedName>
    <definedName name="solver_scl">0</definedName>
    <definedName name="solver_sho">0</definedName>
    <definedName name="solver_tim">100</definedName>
    <definedName name="solver_tol">0.05</definedName>
    <definedName name="solver_typ">1</definedName>
    <definedName name="solver_val">0</definedName>
    <definedName name="ss" localSheetId="17" hidden="1">#REF!</definedName>
    <definedName name="ss" localSheetId="18" hidden="1">#REF!</definedName>
    <definedName name="ss" localSheetId="16" hidden="1">#REF!</definedName>
    <definedName name="ss" localSheetId="13" hidden="1">#REF!</definedName>
    <definedName name="ss" localSheetId="15" hidden="1">#REF!</definedName>
    <definedName name="ss" localSheetId="14" hidden="1">#REF!</definedName>
    <definedName name="ss" hidden="1">#REF!</definedName>
    <definedName name="SSS">#REF!</definedName>
    <definedName name="SSSS" localSheetId="17" hidden="1">[51]날개벽수량표!#REF!</definedName>
    <definedName name="SSSS" localSheetId="18" hidden="1">[51]날개벽수량표!#REF!</definedName>
    <definedName name="SSSS" localSheetId="16" hidden="1">[51]날개벽수량표!#REF!</definedName>
    <definedName name="SSSS" localSheetId="13" hidden="1">[51]날개벽수량표!#REF!</definedName>
    <definedName name="SSSS" localSheetId="15" hidden="1">[51]날개벽수량표!#REF!</definedName>
    <definedName name="SSSS" localSheetId="14" hidden="1">[51]날개벽수량표!#REF!</definedName>
    <definedName name="SSSS" hidden="1">[51]날개벽수량표!#REF!</definedName>
    <definedName name="SSSSS" localSheetId="17" hidden="1">[16]날개벽수량표!#REF!</definedName>
    <definedName name="SSSSS" localSheetId="18" hidden="1">[16]날개벽수량표!#REF!</definedName>
    <definedName name="SSSSS" localSheetId="16" hidden="1">[16]날개벽수량표!#REF!</definedName>
    <definedName name="SSSSS" localSheetId="13" hidden="1">[16]날개벽수량표!#REF!</definedName>
    <definedName name="SSSSS" localSheetId="15" hidden="1">[16]날개벽수량표!#REF!</definedName>
    <definedName name="SSSSS" localSheetId="14" hidden="1">[16]날개벽수량표!#REF!</definedName>
    <definedName name="SSSSS" hidden="1">[16]날개벽수량표!#REF!</definedName>
    <definedName name="SU">#REF!</definedName>
    <definedName name="svsdvsvsv" localSheetId="17">{"Book1"}</definedName>
    <definedName name="svsdvsvsv" localSheetId="18">{"Book1"}</definedName>
    <definedName name="svsdvsvsv" localSheetId="16">{"Book1"}</definedName>
    <definedName name="svsdvsvsv" localSheetId="62">{"Book1"}</definedName>
    <definedName name="svsdvsvsv" localSheetId="13">{"Book1"}</definedName>
    <definedName name="svsdvsvsv" localSheetId="15">{"Book1"}</definedName>
    <definedName name="svsdvsvsv" localSheetId="14">{"Book1"}</definedName>
    <definedName name="svsdvsvsv">{"Book1"}</definedName>
    <definedName name="svsvvbs" localSheetId="17">{"Book1"}</definedName>
    <definedName name="svsvvbs" localSheetId="18">{"Book1"}</definedName>
    <definedName name="svsvvbs" localSheetId="16">{"Book1"}</definedName>
    <definedName name="svsvvbs" localSheetId="62">{"Book1"}</definedName>
    <definedName name="svsvvbs" localSheetId="13">{"Book1"}</definedName>
    <definedName name="svsvvbs" localSheetId="15">{"Book1"}</definedName>
    <definedName name="svsvvbs" localSheetId="14">{"Book1"}</definedName>
    <definedName name="svsvvbs">{"Book1"}</definedName>
    <definedName name="SWL">#REF!</definedName>
    <definedName name="SWR">#REF!</definedName>
    <definedName name="SW시험사001" localSheetId="16">#REF!</definedName>
    <definedName name="SW시험사001" localSheetId="13">#REF!</definedName>
    <definedName name="SW시험사001" localSheetId="15">#REF!</definedName>
    <definedName name="SW시험사001" localSheetId="14">#REF!</definedName>
    <definedName name="SW시험사001">#REF!</definedName>
    <definedName name="SW시험사002" localSheetId="16">#REF!</definedName>
    <definedName name="SW시험사002" localSheetId="13">#REF!</definedName>
    <definedName name="SW시험사002" localSheetId="15">#REF!</definedName>
    <definedName name="SW시험사002" localSheetId="14">#REF!</definedName>
    <definedName name="SW시험사002">#REF!</definedName>
    <definedName name="SW시험사011" localSheetId="16">#REF!</definedName>
    <definedName name="SW시험사011" localSheetId="13">#REF!</definedName>
    <definedName name="SW시험사011" localSheetId="15">#REF!</definedName>
    <definedName name="SW시험사011" localSheetId="14">#REF!</definedName>
    <definedName name="SW시험사011">#REF!</definedName>
    <definedName name="SW시험사982" localSheetId="16">#REF!</definedName>
    <definedName name="SW시험사982" localSheetId="13">#REF!</definedName>
    <definedName name="SW시험사982" localSheetId="15">#REF!</definedName>
    <definedName name="SW시험사982" localSheetId="14">#REF!</definedName>
    <definedName name="SW시험사982">#REF!</definedName>
    <definedName name="SW시험사991" localSheetId="16">#REF!</definedName>
    <definedName name="SW시험사991" localSheetId="13">#REF!</definedName>
    <definedName name="SW시험사991" localSheetId="15">#REF!</definedName>
    <definedName name="SW시험사991" localSheetId="14">#REF!</definedName>
    <definedName name="SW시험사991">#REF!</definedName>
    <definedName name="SW시험사992" localSheetId="16">#REF!</definedName>
    <definedName name="SW시험사992" localSheetId="13">#REF!</definedName>
    <definedName name="SW시험사992" localSheetId="15">#REF!</definedName>
    <definedName name="SW시험사992" localSheetId="14">#REF!</definedName>
    <definedName name="SW시험사992">#REF!</definedName>
    <definedName name="SY">#REF!</definedName>
    <definedName name="t" localSheetId="16">#REF!</definedName>
    <definedName name="t" localSheetId="13">#REF!</definedName>
    <definedName name="t" localSheetId="15">#REF!</definedName>
    <definedName name="t" localSheetId="14">#REF!</definedName>
    <definedName name="t">#REF!</definedName>
    <definedName name="T10B" localSheetId="13">#REF!</definedName>
    <definedName name="T10B" localSheetId="15">#REF!</definedName>
    <definedName name="T10B" localSheetId="14">#REF!</definedName>
    <definedName name="T10B">#REF!</definedName>
    <definedName name="T10B1" localSheetId="13">#REF!</definedName>
    <definedName name="T10B1" localSheetId="15">#REF!</definedName>
    <definedName name="T10B1" localSheetId="14">#REF!</definedName>
    <definedName name="T10B1">#REF!</definedName>
    <definedName name="T10B2" localSheetId="13">#REF!</definedName>
    <definedName name="T10B2" localSheetId="15">#REF!</definedName>
    <definedName name="T10B2" localSheetId="14">#REF!</definedName>
    <definedName name="T10B2">#REF!</definedName>
    <definedName name="T10B3" localSheetId="13">#REF!</definedName>
    <definedName name="T10B3" localSheetId="15">#REF!</definedName>
    <definedName name="T10B3" localSheetId="14">#REF!</definedName>
    <definedName name="T10B3">#REF!</definedName>
    <definedName name="T10B4" localSheetId="13">#REF!</definedName>
    <definedName name="T10B4" localSheetId="15">#REF!</definedName>
    <definedName name="T10B4" localSheetId="14">#REF!</definedName>
    <definedName name="T10B4">#REF!</definedName>
    <definedName name="T10B5" localSheetId="13">#REF!</definedName>
    <definedName name="T10B5" localSheetId="15">#REF!</definedName>
    <definedName name="T10B5" localSheetId="14">#REF!</definedName>
    <definedName name="T10B5">#REF!</definedName>
    <definedName name="T10B6" localSheetId="13">#REF!</definedName>
    <definedName name="T10B6" localSheetId="15">#REF!</definedName>
    <definedName name="T10B6" localSheetId="14">#REF!</definedName>
    <definedName name="T10B6">#REF!</definedName>
    <definedName name="T10B7" localSheetId="13">#REF!</definedName>
    <definedName name="T10B7" localSheetId="15">#REF!</definedName>
    <definedName name="T10B7" localSheetId="14">#REF!</definedName>
    <definedName name="T10B7">#REF!</definedName>
    <definedName name="T10D13" localSheetId="13">#REF!</definedName>
    <definedName name="T10D13" localSheetId="15">#REF!</definedName>
    <definedName name="T10D13" localSheetId="14">#REF!</definedName>
    <definedName name="T10D13">#REF!</definedName>
    <definedName name="T10D16" localSheetId="13">#REF!</definedName>
    <definedName name="T10D16" localSheetId="15">#REF!</definedName>
    <definedName name="T10D16" localSheetId="14">#REF!</definedName>
    <definedName name="T10D16">#REF!</definedName>
    <definedName name="T10D19" localSheetId="13">#REF!</definedName>
    <definedName name="T10D19" localSheetId="15">#REF!</definedName>
    <definedName name="T10D19" localSheetId="14">#REF!</definedName>
    <definedName name="T10D19">#REF!</definedName>
    <definedName name="T10D22" localSheetId="13">#REF!</definedName>
    <definedName name="T10D22" localSheetId="15">#REF!</definedName>
    <definedName name="T10D22" localSheetId="14">#REF!</definedName>
    <definedName name="T10D22">#REF!</definedName>
    <definedName name="T10D25" localSheetId="13">#REF!</definedName>
    <definedName name="T10D25" localSheetId="15">#REF!</definedName>
    <definedName name="T10D25" localSheetId="14">#REF!</definedName>
    <definedName name="T10D25">#REF!</definedName>
    <definedName name="T10D29" localSheetId="13">#REF!</definedName>
    <definedName name="T10D29" localSheetId="15">#REF!</definedName>
    <definedName name="T10D29" localSheetId="14">#REF!</definedName>
    <definedName name="T10D29">#REF!</definedName>
    <definedName name="T10D32" localSheetId="13">#REF!</definedName>
    <definedName name="T10D32" localSheetId="15">#REF!</definedName>
    <definedName name="T10D32" localSheetId="14">#REF!</definedName>
    <definedName name="T10D32">#REF!</definedName>
    <definedName name="T10H" localSheetId="13">#REF!</definedName>
    <definedName name="T10H" localSheetId="15">#REF!</definedName>
    <definedName name="T10H" localSheetId="14">#REF!</definedName>
    <definedName name="T10H">#REF!</definedName>
    <definedName name="T10H1" localSheetId="13">#REF!</definedName>
    <definedName name="T10H1" localSheetId="15">#REF!</definedName>
    <definedName name="T10H1" localSheetId="14">#REF!</definedName>
    <definedName name="T10H1">#REF!</definedName>
    <definedName name="T10H2" localSheetId="13">#REF!</definedName>
    <definedName name="T10H2" localSheetId="15">#REF!</definedName>
    <definedName name="T10H2" localSheetId="14">#REF!</definedName>
    <definedName name="T10H2">#REF!</definedName>
    <definedName name="T10H3" localSheetId="13">#REF!</definedName>
    <definedName name="T10H3" localSheetId="15">#REF!</definedName>
    <definedName name="T10H3" localSheetId="14">#REF!</definedName>
    <definedName name="T10H3">#REF!</definedName>
    <definedName name="T10H4" localSheetId="13">#REF!</definedName>
    <definedName name="T10H4" localSheetId="15">#REF!</definedName>
    <definedName name="T10H4" localSheetId="14">#REF!</definedName>
    <definedName name="T10H4">#REF!</definedName>
    <definedName name="T10HANCH" localSheetId="13">#REF!</definedName>
    <definedName name="T10HANCH" localSheetId="15">#REF!</definedName>
    <definedName name="T10HANCH" localSheetId="14">#REF!</definedName>
    <definedName name="T10HANCH">#REF!</definedName>
    <definedName name="T10P" localSheetId="13">#REF!</definedName>
    <definedName name="T10P" localSheetId="15">#REF!</definedName>
    <definedName name="T10P" localSheetId="14">#REF!</definedName>
    <definedName name="T10P">#REF!</definedName>
    <definedName name="T10Q" localSheetId="13">#REF!</definedName>
    <definedName name="T10Q" localSheetId="15">#REF!</definedName>
    <definedName name="T10Q" localSheetId="14">#REF!</definedName>
    <definedName name="T10Q">#REF!</definedName>
    <definedName name="T10뒷채움" localSheetId="13">#REF!</definedName>
    <definedName name="T10뒷채움" localSheetId="15">#REF!</definedName>
    <definedName name="T10뒷채움" localSheetId="14">#REF!</definedName>
    <definedName name="T10뒷채움">#REF!</definedName>
    <definedName name="T1B" localSheetId="13">#REF!</definedName>
    <definedName name="T1B" localSheetId="15">#REF!</definedName>
    <definedName name="T1B" localSheetId="14">#REF!</definedName>
    <definedName name="T1B">#REF!</definedName>
    <definedName name="T1B1" localSheetId="13">#REF!</definedName>
    <definedName name="T1B1" localSheetId="15">#REF!</definedName>
    <definedName name="T1B1" localSheetId="14">#REF!</definedName>
    <definedName name="T1B1">#REF!</definedName>
    <definedName name="T1B2" localSheetId="13">#REF!</definedName>
    <definedName name="T1B2" localSheetId="15">#REF!</definedName>
    <definedName name="T1B2" localSheetId="14">#REF!</definedName>
    <definedName name="T1B2">#REF!</definedName>
    <definedName name="T1B3" localSheetId="13">#REF!</definedName>
    <definedName name="T1B3" localSheetId="15">#REF!</definedName>
    <definedName name="T1B3" localSheetId="14">#REF!</definedName>
    <definedName name="T1B3">#REF!</definedName>
    <definedName name="T1B4" localSheetId="13">#REF!</definedName>
    <definedName name="T1B4" localSheetId="15">#REF!</definedName>
    <definedName name="T1B4" localSheetId="14">#REF!</definedName>
    <definedName name="T1B4">#REF!</definedName>
    <definedName name="T1B5" localSheetId="13">#REF!</definedName>
    <definedName name="T1B5" localSheetId="15">#REF!</definedName>
    <definedName name="T1B5" localSheetId="14">#REF!</definedName>
    <definedName name="T1B5">#REF!</definedName>
    <definedName name="T1B6" localSheetId="13">#REF!</definedName>
    <definedName name="T1B6" localSheetId="15">#REF!</definedName>
    <definedName name="T1B6" localSheetId="14">#REF!</definedName>
    <definedName name="T1B6">#REF!</definedName>
    <definedName name="T1B7" localSheetId="13">#REF!</definedName>
    <definedName name="T1B7" localSheetId="15">#REF!</definedName>
    <definedName name="T1B7" localSheetId="14">#REF!</definedName>
    <definedName name="T1B7">#REF!</definedName>
    <definedName name="T1D13" localSheetId="13">#REF!</definedName>
    <definedName name="T1D13" localSheetId="15">#REF!</definedName>
    <definedName name="T1D13" localSheetId="14">#REF!</definedName>
    <definedName name="T1D13">#REF!</definedName>
    <definedName name="T1D16" localSheetId="13">#REF!</definedName>
    <definedName name="T1D16" localSheetId="15">#REF!</definedName>
    <definedName name="T1D16" localSheetId="14">#REF!</definedName>
    <definedName name="T1D16">#REF!</definedName>
    <definedName name="T1D19" localSheetId="13">#REF!</definedName>
    <definedName name="T1D19" localSheetId="15">#REF!</definedName>
    <definedName name="T1D19" localSheetId="14">#REF!</definedName>
    <definedName name="T1D19">#REF!</definedName>
    <definedName name="T1D22" localSheetId="13">#REF!</definedName>
    <definedName name="T1D22" localSheetId="15">#REF!</definedName>
    <definedName name="T1D22" localSheetId="14">#REF!</definedName>
    <definedName name="T1D22">#REF!</definedName>
    <definedName name="T1D25" localSheetId="13">#REF!</definedName>
    <definedName name="T1D25" localSheetId="15">#REF!</definedName>
    <definedName name="T1D25" localSheetId="14">#REF!</definedName>
    <definedName name="T1D25">#REF!</definedName>
    <definedName name="T1D26" localSheetId="13">#REF!</definedName>
    <definedName name="T1D26" localSheetId="15">#REF!</definedName>
    <definedName name="T1D26" localSheetId="14">#REF!</definedName>
    <definedName name="T1D26">#REF!</definedName>
    <definedName name="T1D29" localSheetId="13">#REF!</definedName>
    <definedName name="T1D29" localSheetId="15">#REF!</definedName>
    <definedName name="T1D29" localSheetId="14">#REF!</definedName>
    <definedName name="T1D29">#REF!</definedName>
    <definedName name="T1D32" localSheetId="13">#REF!</definedName>
    <definedName name="T1D32" localSheetId="15">#REF!</definedName>
    <definedName name="T1D32" localSheetId="14">#REF!</definedName>
    <definedName name="T1D32">#REF!</definedName>
    <definedName name="T1H" localSheetId="13">#REF!</definedName>
    <definedName name="T1H" localSheetId="15">#REF!</definedName>
    <definedName name="T1H" localSheetId="14">#REF!</definedName>
    <definedName name="T1H">#REF!</definedName>
    <definedName name="T1H1" localSheetId="13">#REF!</definedName>
    <definedName name="T1H1" localSheetId="15">#REF!</definedName>
    <definedName name="T1H1" localSheetId="14">#REF!</definedName>
    <definedName name="T1H1">#REF!</definedName>
    <definedName name="T1H2" localSheetId="13">#REF!</definedName>
    <definedName name="T1H2" localSheetId="15">#REF!</definedName>
    <definedName name="T1H2" localSheetId="14">#REF!</definedName>
    <definedName name="T1H2">#REF!</definedName>
    <definedName name="T1H3" localSheetId="13">#REF!</definedName>
    <definedName name="T1H3" localSheetId="15">#REF!</definedName>
    <definedName name="T1H3" localSheetId="14">#REF!</definedName>
    <definedName name="T1H3">#REF!</definedName>
    <definedName name="T1H4" localSheetId="13">#REF!</definedName>
    <definedName name="T1H4" localSheetId="15">#REF!</definedName>
    <definedName name="T1H4" localSheetId="14">#REF!</definedName>
    <definedName name="T1H4">#REF!</definedName>
    <definedName name="T1HANCH" localSheetId="13">#REF!</definedName>
    <definedName name="T1HANCH" localSheetId="15">#REF!</definedName>
    <definedName name="T1HANCH" localSheetId="14">#REF!</definedName>
    <definedName name="T1HANCH">#REF!</definedName>
    <definedName name="T1HC" localSheetId="13">#REF!</definedName>
    <definedName name="T1HC" localSheetId="15">#REF!</definedName>
    <definedName name="T1HC" localSheetId="14">#REF!</definedName>
    <definedName name="T1HC">#REF!</definedName>
    <definedName name="T1HUNCH" localSheetId="13">#REF!</definedName>
    <definedName name="T1HUNCH" localSheetId="15">#REF!</definedName>
    <definedName name="T1HUNCH" localSheetId="14">#REF!</definedName>
    <definedName name="T1HUNCH">#REF!</definedName>
    <definedName name="t1p" localSheetId="13">#REF!</definedName>
    <definedName name="t1p" localSheetId="15">#REF!</definedName>
    <definedName name="t1p" localSheetId="14">#REF!</definedName>
    <definedName name="t1p">#REF!</definedName>
    <definedName name="t1q" localSheetId="13">#REF!</definedName>
    <definedName name="t1q" localSheetId="15">#REF!</definedName>
    <definedName name="t1q" localSheetId="14">#REF!</definedName>
    <definedName name="t1q">#REF!</definedName>
    <definedName name="T1S">#REF!</definedName>
    <definedName name="T1뒷채움" localSheetId="13">#REF!</definedName>
    <definedName name="T1뒷채움" localSheetId="15">#REF!</definedName>
    <definedName name="T1뒷채움" localSheetId="14">#REF!</definedName>
    <definedName name="T1뒷채움">#REF!</definedName>
    <definedName name="T2B" localSheetId="13">#REF!</definedName>
    <definedName name="T2B" localSheetId="15">#REF!</definedName>
    <definedName name="T2B" localSheetId="14">#REF!</definedName>
    <definedName name="T2B">#REF!</definedName>
    <definedName name="T2B1" localSheetId="13">#REF!</definedName>
    <definedName name="T2B1" localSheetId="15">#REF!</definedName>
    <definedName name="T2B1" localSheetId="14">#REF!</definedName>
    <definedName name="T2B1">#REF!</definedName>
    <definedName name="T2B2" localSheetId="13">#REF!</definedName>
    <definedName name="T2B2" localSheetId="15">#REF!</definedName>
    <definedName name="T2B2" localSheetId="14">#REF!</definedName>
    <definedName name="T2B2">#REF!</definedName>
    <definedName name="T2B3" localSheetId="13">#REF!</definedName>
    <definedName name="T2B3" localSheetId="15">#REF!</definedName>
    <definedName name="T2B3" localSheetId="14">#REF!</definedName>
    <definedName name="T2B3">#REF!</definedName>
    <definedName name="T2B4" localSheetId="13">#REF!</definedName>
    <definedName name="T2B4" localSheetId="15">#REF!</definedName>
    <definedName name="T2B4" localSheetId="14">#REF!</definedName>
    <definedName name="T2B4">#REF!</definedName>
    <definedName name="T2B5" localSheetId="13">#REF!</definedName>
    <definedName name="T2B5" localSheetId="15">#REF!</definedName>
    <definedName name="T2B5" localSheetId="14">#REF!</definedName>
    <definedName name="T2B5">#REF!</definedName>
    <definedName name="T2B6" localSheetId="13">#REF!</definedName>
    <definedName name="T2B6" localSheetId="15">#REF!</definedName>
    <definedName name="T2B6" localSheetId="14">#REF!</definedName>
    <definedName name="T2B6">#REF!</definedName>
    <definedName name="T2B7" localSheetId="13">#REF!</definedName>
    <definedName name="T2B7" localSheetId="15">#REF!</definedName>
    <definedName name="T2B7" localSheetId="14">#REF!</definedName>
    <definedName name="T2B7">#REF!</definedName>
    <definedName name="T2D13" localSheetId="13">#REF!</definedName>
    <definedName name="T2D13" localSheetId="15">#REF!</definedName>
    <definedName name="T2D13" localSheetId="14">#REF!</definedName>
    <definedName name="T2D13">#REF!</definedName>
    <definedName name="T2D16" localSheetId="13">#REF!</definedName>
    <definedName name="T2D16" localSheetId="15">#REF!</definedName>
    <definedName name="T2D16" localSheetId="14">#REF!</definedName>
    <definedName name="T2D16">#REF!</definedName>
    <definedName name="T2D19" localSheetId="13">#REF!</definedName>
    <definedName name="T2D19" localSheetId="15">#REF!</definedName>
    <definedName name="T2D19" localSheetId="14">#REF!</definedName>
    <definedName name="T2D19">#REF!</definedName>
    <definedName name="T2D22" localSheetId="13">#REF!</definedName>
    <definedName name="T2D22" localSheetId="15">#REF!</definedName>
    <definedName name="T2D22" localSheetId="14">#REF!</definedName>
    <definedName name="T2D22">#REF!</definedName>
    <definedName name="T2D25" localSheetId="13">#REF!</definedName>
    <definedName name="T2D25" localSheetId="15">#REF!</definedName>
    <definedName name="T2D25" localSheetId="14">#REF!</definedName>
    <definedName name="T2D25">#REF!</definedName>
    <definedName name="T2D29" localSheetId="13">#REF!</definedName>
    <definedName name="T2D29" localSheetId="15">#REF!</definedName>
    <definedName name="T2D29" localSheetId="14">#REF!</definedName>
    <definedName name="T2D29">#REF!</definedName>
    <definedName name="T2D32" localSheetId="13">#REF!</definedName>
    <definedName name="T2D32" localSheetId="15">#REF!</definedName>
    <definedName name="T2D32" localSheetId="14">#REF!</definedName>
    <definedName name="T2D32">#REF!</definedName>
    <definedName name="T2H" localSheetId="13">#REF!</definedName>
    <definedName name="T2H" localSheetId="15">#REF!</definedName>
    <definedName name="T2H" localSheetId="14">#REF!</definedName>
    <definedName name="T2H">#REF!</definedName>
    <definedName name="T2H1" localSheetId="13">#REF!</definedName>
    <definedName name="T2H1" localSheetId="15">#REF!</definedName>
    <definedName name="T2H1" localSheetId="14">#REF!</definedName>
    <definedName name="T2H1">#REF!</definedName>
    <definedName name="T2H2" localSheetId="13">#REF!</definedName>
    <definedName name="T2H2" localSheetId="15">#REF!</definedName>
    <definedName name="T2H2" localSheetId="14">#REF!</definedName>
    <definedName name="T2H2">#REF!</definedName>
    <definedName name="T2H3" localSheetId="13">#REF!</definedName>
    <definedName name="T2H3" localSheetId="15">#REF!</definedName>
    <definedName name="T2H3" localSheetId="14">#REF!</definedName>
    <definedName name="T2H3">#REF!</definedName>
    <definedName name="T2H4" localSheetId="13">#REF!</definedName>
    <definedName name="T2H4" localSheetId="15">#REF!</definedName>
    <definedName name="T2H4" localSheetId="14">#REF!</definedName>
    <definedName name="T2H4">#REF!</definedName>
    <definedName name="T2HANCH" localSheetId="13">#REF!</definedName>
    <definedName name="T2HANCH" localSheetId="15">#REF!</definedName>
    <definedName name="T2HANCH" localSheetId="14">#REF!</definedName>
    <definedName name="T2HANCH">#REF!</definedName>
    <definedName name="T2HC" localSheetId="13">#REF!</definedName>
    <definedName name="T2HC" localSheetId="15">#REF!</definedName>
    <definedName name="T2HC" localSheetId="14">#REF!</definedName>
    <definedName name="T2HC">#REF!</definedName>
    <definedName name="t2p" localSheetId="13">#REF!</definedName>
    <definedName name="t2p" localSheetId="15">#REF!</definedName>
    <definedName name="t2p" localSheetId="14">#REF!</definedName>
    <definedName name="t2p">#REF!</definedName>
    <definedName name="T2Q" localSheetId="13">#REF!</definedName>
    <definedName name="T2Q" localSheetId="15">#REF!</definedName>
    <definedName name="T2Q" localSheetId="14">#REF!</definedName>
    <definedName name="T2Q">#REF!</definedName>
    <definedName name="T2S">#REF!</definedName>
    <definedName name="T2뒷채움" localSheetId="13">#REF!</definedName>
    <definedName name="T2뒷채움" localSheetId="15">#REF!</definedName>
    <definedName name="T2뒷채움" localSheetId="14">#REF!</definedName>
    <definedName name="T2뒷채움">#REF!</definedName>
    <definedName name="T3B" localSheetId="13">#REF!</definedName>
    <definedName name="T3B" localSheetId="15">#REF!</definedName>
    <definedName name="T3B" localSheetId="14">#REF!</definedName>
    <definedName name="T3B">#REF!</definedName>
    <definedName name="T3B1" localSheetId="13">#REF!</definedName>
    <definedName name="T3B1" localSheetId="15">#REF!</definedName>
    <definedName name="T3B1" localSheetId="14">#REF!</definedName>
    <definedName name="T3B1">#REF!</definedName>
    <definedName name="T3B2" localSheetId="13">#REF!</definedName>
    <definedName name="T3B2" localSheetId="15">#REF!</definedName>
    <definedName name="T3B2" localSheetId="14">#REF!</definedName>
    <definedName name="T3B2">#REF!</definedName>
    <definedName name="T3B3" localSheetId="13">#REF!</definedName>
    <definedName name="T3B3" localSheetId="15">#REF!</definedName>
    <definedName name="T3B3" localSheetId="14">#REF!</definedName>
    <definedName name="T3B3">#REF!</definedName>
    <definedName name="T3B4" localSheetId="13">#REF!</definedName>
    <definedName name="T3B4" localSheetId="15">#REF!</definedName>
    <definedName name="T3B4" localSheetId="14">#REF!</definedName>
    <definedName name="T3B4">#REF!</definedName>
    <definedName name="T3B5" localSheetId="13">#REF!</definedName>
    <definedName name="T3B5" localSheetId="15">#REF!</definedName>
    <definedName name="T3B5" localSheetId="14">#REF!</definedName>
    <definedName name="T3B5">#REF!</definedName>
    <definedName name="T3B6" localSheetId="13">#REF!</definedName>
    <definedName name="T3B6" localSheetId="15">#REF!</definedName>
    <definedName name="T3B6" localSheetId="14">#REF!</definedName>
    <definedName name="T3B6">#REF!</definedName>
    <definedName name="T3B7" localSheetId="13">#REF!</definedName>
    <definedName name="T3B7" localSheetId="15">#REF!</definedName>
    <definedName name="T3B7" localSheetId="14">#REF!</definedName>
    <definedName name="T3B7">#REF!</definedName>
    <definedName name="T3D13" localSheetId="13">#REF!</definedName>
    <definedName name="T3D13" localSheetId="15">#REF!</definedName>
    <definedName name="T3D13" localSheetId="14">#REF!</definedName>
    <definedName name="T3D13">#REF!</definedName>
    <definedName name="T3D16" localSheetId="13">#REF!</definedName>
    <definedName name="T3D16" localSheetId="15">#REF!</definedName>
    <definedName name="T3D16" localSheetId="14">#REF!</definedName>
    <definedName name="T3D16">#REF!</definedName>
    <definedName name="T3D19" localSheetId="13">#REF!</definedName>
    <definedName name="T3D19" localSheetId="15">#REF!</definedName>
    <definedName name="T3D19" localSheetId="14">#REF!</definedName>
    <definedName name="T3D19">#REF!</definedName>
    <definedName name="T3D22" localSheetId="13">#REF!</definedName>
    <definedName name="T3D22" localSheetId="15">#REF!</definedName>
    <definedName name="T3D22" localSheetId="14">#REF!</definedName>
    <definedName name="T3D22">#REF!</definedName>
    <definedName name="T3D25" localSheetId="13">#REF!</definedName>
    <definedName name="T3D25" localSheetId="15">#REF!</definedName>
    <definedName name="T3D25" localSheetId="14">#REF!</definedName>
    <definedName name="T3D25">#REF!</definedName>
    <definedName name="T3D29" localSheetId="13">#REF!</definedName>
    <definedName name="T3D29" localSheetId="15">#REF!</definedName>
    <definedName name="T3D29" localSheetId="14">#REF!</definedName>
    <definedName name="T3D29">#REF!</definedName>
    <definedName name="T3D32" localSheetId="13">#REF!</definedName>
    <definedName name="T3D32" localSheetId="15">#REF!</definedName>
    <definedName name="T3D32" localSheetId="14">#REF!</definedName>
    <definedName name="T3D32">#REF!</definedName>
    <definedName name="T3H" localSheetId="13">#REF!</definedName>
    <definedName name="T3H" localSheetId="15">#REF!</definedName>
    <definedName name="T3H" localSheetId="14">#REF!</definedName>
    <definedName name="T3H">#REF!</definedName>
    <definedName name="T3H1" localSheetId="13">#REF!</definedName>
    <definedName name="T3H1" localSheetId="15">#REF!</definedName>
    <definedName name="T3H1" localSheetId="14">#REF!</definedName>
    <definedName name="T3H1">#REF!</definedName>
    <definedName name="T3H2" localSheetId="13">#REF!</definedName>
    <definedName name="T3H2" localSheetId="15">#REF!</definedName>
    <definedName name="T3H2" localSheetId="14">#REF!</definedName>
    <definedName name="T3H2">#REF!</definedName>
    <definedName name="T3H3" localSheetId="13">#REF!</definedName>
    <definedName name="T3H3" localSheetId="15">#REF!</definedName>
    <definedName name="T3H3" localSheetId="14">#REF!</definedName>
    <definedName name="T3H3">#REF!</definedName>
    <definedName name="T3H4" localSheetId="13">#REF!</definedName>
    <definedName name="T3H4" localSheetId="15">#REF!</definedName>
    <definedName name="T3H4" localSheetId="14">#REF!</definedName>
    <definedName name="T3H4">#REF!</definedName>
    <definedName name="T3HANCH" localSheetId="13">#REF!</definedName>
    <definedName name="T3HANCH" localSheetId="15">#REF!</definedName>
    <definedName name="T3HANCH" localSheetId="14">#REF!</definedName>
    <definedName name="T3HANCH">#REF!</definedName>
    <definedName name="t3p" localSheetId="13">#REF!</definedName>
    <definedName name="t3p" localSheetId="15">#REF!</definedName>
    <definedName name="t3p" localSheetId="14">#REF!</definedName>
    <definedName name="t3p">#REF!</definedName>
    <definedName name="T3Q" localSheetId="13">#REF!</definedName>
    <definedName name="T3Q" localSheetId="15">#REF!</definedName>
    <definedName name="T3Q" localSheetId="14">#REF!</definedName>
    <definedName name="T3Q">#REF!</definedName>
    <definedName name="T3S">#REF!</definedName>
    <definedName name="T3뒷채움" localSheetId="13">#REF!</definedName>
    <definedName name="T3뒷채움" localSheetId="15">#REF!</definedName>
    <definedName name="T3뒷채움" localSheetId="14">#REF!</definedName>
    <definedName name="T3뒷채움">#REF!</definedName>
    <definedName name="T4B" localSheetId="13">#REF!</definedName>
    <definedName name="T4B" localSheetId="15">#REF!</definedName>
    <definedName name="T4B" localSheetId="14">#REF!</definedName>
    <definedName name="T4B">#REF!</definedName>
    <definedName name="T4B1" localSheetId="13">#REF!</definedName>
    <definedName name="T4B1" localSheetId="15">#REF!</definedName>
    <definedName name="T4B1" localSheetId="14">#REF!</definedName>
    <definedName name="T4B1">#REF!</definedName>
    <definedName name="T4B2" localSheetId="13">#REF!</definedName>
    <definedName name="T4B2" localSheetId="15">#REF!</definedName>
    <definedName name="T4B2" localSheetId="14">#REF!</definedName>
    <definedName name="T4B2">#REF!</definedName>
    <definedName name="T4B3" localSheetId="13">#REF!</definedName>
    <definedName name="T4B3" localSheetId="15">#REF!</definedName>
    <definedName name="T4B3" localSheetId="14">#REF!</definedName>
    <definedName name="T4B3">#REF!</definedName>
    <definedName name="T4B4" localSheetId="13">#REF!</definedName>
    <definedName name="T4B4" localSheetId="15">#REF!</definedName>
    <definedName name="T4B4" localSheetId="14">#REF!</definedName>
    <definedName name="T4B4">#REF!</definedName>
    <definedName name="T4B5" localSheetId="13">#REF!</definedName>
    <definedName name="T4B5" localSheetId="15">#REF!</definedName>
    <definedName name="T4B5" localSheetId="14">#REF!</definedName>
    <definedName name="T4B5">#REF!</definedName>
    <definedName name="T4B6" localSheetId="13">#REF!</definedName>
    <definedName name="T4B6" localSheetId="15">#REF!</definedName>
    <definedName name="T4B6" localSheetId="14">#REF!</definedName>
    <definedName name="T4B6">#REF!</definedName>
    <definedName name="T4B7" localSheetId="13">#REF!</definedName>
    <definedName name="T4B7" localSheetId="15">#REF!</definedName>
    <definedName name="T4B7" localSheetId="14">#REF!</definedName>
    <definedName name="T4B7">#REF!</definedName>
    <definedName name="T4D13" localSheetId="13">#REF!</definedName>
    <definedName name="T4D13" localSheetId="15">#REF!</definedName>
    <definedName name="T4D13" localSheetId="14">#REF!</definedName>
    <definedName name="T4D13">#REF!</definedName>
    <definedName name="T4D16" localSheetId="13">#REF!</definedName>
    <definedName name="T4D16" localSheetId="15">#REF!</definedName>
    <definedName name="T4D16" localSheetId="14">#REF!</definedName>
    <definedName name="T4D16">#REF!</definedName>
    <definedName name="T4D19" localSheetId="13">#REF!</definedName>
    <definedName name="T4D19" localSheetId="15">#REF!</definedName>
    <definedName name="T4D19" localSheetId="14">#REF!</definedName>
    <definedName name="T4D19">#REF!</definedName>
    <definedName name="T4D22" localSheetId="13">#REF!</definedName>
    <definedName name="T4D22" localSheetId="15">#REF!</definedName>
    <definedName name="T4D22" localSheetId="14">#REF!</definedName>
    <definedName name="T4D22">#REF!</definedName>
    <definedName name="T4D25" localSheetId="13">#REF!</definedName>
    <definedName name="T4D25" localSheetId="15">#REF!</definedName>
    <definedName name="T4D25" localSheetId="14">#REF!</definedName>
    <definedName name="T4D25">#REF!</definedName>
    <definedName name="T4D29" localSheetId="13">#REF!</definedName>
    <definedName name="T4D29" localSheetId="15">#REF!</definedName>
    <definedName name="T4D29" localSheetId="14">#REF!</definedName>
    <definedName name="T4D29">#REF!</definedName>
    <definedName name="T4D32" localSheetId="13">#REF!</definedName>
    <definedName name="T4D32" localSheetId="15">#REF!</definedName>
    <definedName name="T4D32" localSheetId="14">#REF!</definedName>
    <definedName name="T4D32">#REF!</definedName>
    <definedName name="T4H" localSheetId="13">#REF!</definedName>
    <definedName name="T4H" localSheetId="15">#REF!</definedName>
    <definedName name="T4H" localSheetId="14">#REF!</definedName>
    <definedName name="T4H">#REF!</definedName>
    <definedName name="T4H1" localSheetId="13">#REF!</definedName>
    <definedName name="T4H1" localSheetId="15">#REF!</definedName>
    <definedName name="T4H1" localSheetId="14">#REF!</definedName>
    <definedName name="T4H1">#REF!</definedName>
    <definedName name="T4H2" localSheetId="13">#REF!</definedName>
    <definedName name="T4H2" localSheetId="15">#REF!</definedName>
    <definedName name="T4H2" localSheetId="14">#REF!</definedName>
    <definedName name="T4H2">#REF!</definedName>
    <definedName name="T4H3" localSheetId="13">#REF!</definedName>
    <definedName name="T4H3" localSheetId="15">#REF!</definedName>
    <definedName name="T4H3" localSheetId="14">#REF!</definedName>
    <definedName name="T4H3">#REF!</definedName>
    <definedName name="T4H4" localSheetId="13">#REF!</definedName>
    <definedName name="T4H4" localSheetId="15">#REF!</definedName>
    <definedName name="T4H4" localSheetId="14">#REF!</definedName>
    <definedName name="T4H4">#REF!</definedName>
    <definedName name="T4HANCH" localSheetId="13">#REF!</definedName>
    <definedName name="T4HANCH" localSheetId="15">#REF!</definedName>
    <definedName name="T4HANCH" localSheetId="14">#REF!</definedName>
    <definedName name="T4HANCH">#REF!</definedName>
    <definedName name="t4p" localSheetId="13">#REF!</definedName>
    <definedName name="t4p" localSheetId="15">#REF!</definedName>
    <definedName name="t4p" localSheetId="14">#REF!</definedName>
    <definedName name="t4p">#REF!</definedName>
    <definedName name="T4Q" localSheetId="13">#REF!</definedName>
    <definedName name="T4Q" localSheetId="15">#REF!</definedName>
    <definedName name="T4Q" localSheetId="14">#REF!</definedName>
    <definedName name="T4Q">#REF!</definedName>
    <definedName name="T4뒷채움" localSheetId="13">#REF!</definedName>
    <definedName name="T4뒷채움" localSheetId="15">#REF!</definedName>
    <definedName name="T4뒷채움" localSheetId="14">#REF!</definedName>
    <definedName name="T4뒷채움">#REF!</definedName>
    <definedName name="T5B" localSheetId="13">#REF!</definedName>
    <definedName name="T5B" localSheetId="15">#REF!</definedName>
    <definedName name="T5B" localSheetId="14">#REF!</definedName>
    <definedName name="T5B">#REF!</definedName>
    <definedName name="T5B1" localSheetId="13">#REF!</definedName>
    <definedName name="T5B1" localSheetId="15">#REF!</definedName>
    <definedName name="T5B1" localSheetId="14">#REF!</definedName>
    <definedName name="T5B1">#REF!</definedName>
    <definedName name="T5B2" localSheetId="13">#REF!</definedName>
    <definedName name="T5B2" localSheetId="15">#REF!</definedName>
    <definedName name="T5B2" localSheetId="14">#REF!</definedName>
    <definedName name="T5B2">#REF!</definedName>
    <definedName name="T5B3" localSheetId="13">#REF!</definedName>
    <definedName name="T5B3" localSheetId="15">#REF!</definedName>
    <definedName name="T5B3" localSheetId="14">#REF!</definedName>
    <definedName name="T5B3">#REF!</definedName>
    <definedName name="T5B4" localSheetId="13">#REF!</definedName>
    <definedName name="T5B4" localSheetId="15">#REF!</definedName>
    <definedName name="T5B4" localSheetId="14">#REF!</definedName>
    <definedName name="T5B4">#REF!</definedName>
    <definedName name="T5B5" localSheetId="13">#REF!</definedName>
    <definedName name="T5B5" localSheetId="15">#REF!</definedName>
    <definedName name="T5B5" localSheetId="14">#REF!</definedName>
    <definedName name="T5B5">#REF!</definedName>
    <definedName name="T5B6" localSheetId="13">#REF!</definedName>
    <definedName name="T5B6" localSheetId="15">#REF!</definedName>
    <definedName name="T5B6" localSheetId="14">#REF!</definedName>
    <definedName name="T5B6">#REF!</definedName>
    <definedName name="T5B7" localSheetId="13">#REF!</definedName>
    <definedName name="T5B7" localSheetId="15">#REF!</definedName>
    <definedName name="T5B7" localSheetId="14">#REF!</definedName>
    <definedName name="T5B7">#REF!</definedName>
    <definedName name="T5D13" localSheetId="13">#REF!</definedName>
    <definedName name="T5D13" localSheetId="15">#REF!</definedName>
    <definedName name="T5D13" localSheetId="14">#REF!</definedName>
    <definedName name="T5D13">#REF!</definedName>
    <definedName name="T5D16" localSheetId="13">#REF!</definedName>
    <definedName name="T5D16" localSheetId="15">#REF!</definedName>
    <definedName name="T5D16" localSheetId="14">#REF!</definedName>
    <definedName name="T5D16">#REF!</definedName>
    <definedName name="T5D19" localSheetId="13">#REF!</definedName>
    <definedName name="T5D19" localSheetId="15">#REF!</definedName>
    <definedName name="T5D19" localSheetId="14">#REF!</definedName>
    <definedName name="T5D19">#REF!</definedName>
    <definedName name="T5D22" localSheetId="13">#REF!</definedName>
    <definedName name="T5D22" localSheetId="15">#REF!</definedName>
    <definedName name="T5D22" localSheetId="14">#REF!</definedName>
    <definedName name="T5D22">#REF!</definedName>
    <definedName name="T5D25" localSheetId="13">#REF!</definedName>
    <definedName name="T5D25" localSheetId="15">#REF!</definedName>
    <definedName name="T5D25" localSheetId="14">#REF!</definedName>
    <definedName name="T5D25">#REF!</definedName>
    <definedName name="T5D29" localSheetId="13">#REF!</definedName>
    <definedName name="T5D29" localSheetId="15">#REF!</definedName>
    <definedName name="T5D29" localSheetId="14">#REF!</definedName>
    <definedName name="T5D29">#REF!</definedName>
    <definedName name="T5D32" localSheetId="13">#REF!</definedName>
    <definedName name="T5D32" localSheetId="15">#REF!</definedName>
    <definedName name="T5D32" localSheetId="14">#REF!</definedName>
    <definedName name="T5D32">#REF!</definedName>
    <definedName name="T5H" localSheetId="13">#REF!</definedName>
    <definedName name="T5H" localSheetId="15">#REF!</definedName>
    <definedName name="T5H" localSheetId="14">#REF!</definedName>
    <definedName name="T5H">#REF!</definedName>
    <definedName name="T5H1" localSheetId="13">#REF!</definedName>
    <definedName name="T5H1" localSheetId="15">#REF!</definedName>
    <definedName name="T5H1" localSheetId="14">#REF!</definedName>
    <definedName name="T5H1">#REF!</definedName>
    <definedName name="T5H2" localSheetId="13">#REF!</definedName>
    <definedName name="T5H2" localSheetId="15">#REF!</definedName>
    <definedName name="T5H2" localSheetId="14">#REF!</definedName>
    <definedName name="T5H2">#REF!</definedName>
    <definedName name="T5H3" localSheetId="13">#REF!</definedName>
    <definedName name="T5H3" localSheetId="15">#REF!</definedName>
    <definedName name="T5H3" localSheetId="14">#REF!</definedName>
    <definedName name="T5H3">#REF!</definedName>
    <definedName name="T5H4" localSheetId="13">#REF!</definedName>
    <definedName name="T5H4" localSheetId="15">#REF!</definedName>
    <definedName name="T5H4" localSheetId="14">#REF!</definedName>
    <definedName name="T5H4">#REF!</definedName>
    <definedName name="T5HANCH" localSheetId="13">#REF!</definedName>
    <definedName name="T5HANCH" localSheetId="15">#REF!</definedName>
    <definedName name="T5HANCH" localSheetId="14">#REF!</definedName>
    <definedName name="T5HANCH">#REF!</definedName>
    <definedName name="t5p" localSheetId="13">#REF!</definedName>
    <definedName name="t5p" localSheetId="15">#REF!</definedName>
    <definedName name="t5p" localSheetId="14">#REF!</definedName>
    <definedName name="t5p">#REF!</definedName>
    <definedName name="T5Q" localSheetId="13">#REF!</definedName>
    <definedName name="T5Q" localSheetId="15">#REF!</definedName>
    <definedName name="T5Q" localSheetId="14">#REF!</definedName>
    <definedName name="T5Q">#REF!</definedName>
    <definedName name="T5뒷채움" localSheetId="13">#REF!</definedName>
    <definedName name="T5뒷채움" localSheetId="15">#REF!</definedName>
    <definedName name="T5뒷채움" localSheetId="14">#REF!</definedName>
    <definedName name="T5뒷채움">#REF!</definedName>
    <definedName name="T6B" localSheetId="13">#REF!</definedName>
    <definedName name="T6B" localSheetId="15">#REF!</definedName>
    <definedName name="T6B" localSheetId="14">#REF!</definedName>
    <definedName name="T6B">#REF!</definedName>
    <definedName name="T6B1" localSheetId="13">#REF!</definedName>
    <definedName name="T6B1" localSheetId="15">#REF!</definedName>
    <definedName name="T6B1" localSheetId="14">#REF!</definedName>
    <definedName name="T6B1">#REF!</definedName>
    <definedName name="T6B2" localSheetId="13">#REF!</definedName>
    <definedName name="T6B2" localSheetId="15">#REF!</definedName>
    <definedName name="T6B2" localSheetId="14">#REF!</definedName>
    <definedName name="T6B2">#REF!</definedName>
    <definedName name="T6B3" localSheetId="13">#REF!</definedName>
    <definedName name="T6B3" localSheetId="15">#REF!</definedName>
    <definedName name="T6B3" localSheetId="14">#REF!</definedName>
    <definedName name="T6B3">#REF!</definedName>
    <definedName name="T6B4" localSheetId="13">#REF!</definedName>
    <definedName name="T6B4" localSheetId="15">#REF!</definedName>
    <definedName name="T6B4" localSheetId="14">#REF!</definedName>
    <definedName name="T6B4">#REF!</definedName>
    <definedName name="T6B5" localSheetId="13">#REF!</definedName>
    <definedName name="T6B5" localSheetId="15">#REF!</definedName>
    <definedName name="T6B5" localSheetId="14">#REF!</definedName>
    <definedName name="T6B5">#REF!</definedName>
    <definedName name="T6B6" localSheetId="13">#REF!</definedName>
    <definedName name="T6B6" localSheetId="15">#REF!</definedName>
    <definedName name="T6B6" localSheetId="14">#REF!</definedName>
    <definedName name="T6B6">#REF!</definedName>
    <definedName name="T6B7" localSheetId="13">#REF!</definedName>
    <definedName name="T6B7" localSheetId="15">#REF!</definedName>
    <definedName name="T6B7" localSheetId="14">#REF!</definedName>
    <definedName name="T6B7">#REF!</definedName>
    <definedName name="T6D13" localSheetId="13">#REF!</definedName>
    <definedName name="T6D13" localSheetId="15">#REF!</definedName>
    <definedName name="T6D13" localSheetId="14">#REF!</definedName>
    <definedName name="T6D13">#REF!</definedName>
    <definedName name="T6D16" localSheetId="13">#REF!</definedName>
    <definedName name="T6D16" localSheetId="15">#REF!</definedName>
    <definedName name="T6D16" localSheetId="14">#REF!</definedName>
    <definedName name="T6D16">#REF!</definedName>
    <definedName name="T6D169" localSheetId="13">#REF!</definedName>
    <definedName name="T6D169" localSheetId="15">#REF!</definedName>
    <definedName name="T6D169" localSheetId="14">#REF!</definedName>
    <definedName name="T6D169">#REF!</definedName>
    <definedName name="T6D19" localSheetId="13">#REF!</definedName>
    <definedName name="T6D19" localSheetId="15">#REF!</definedName>
    <definedName name="T6D19" localSheetId="14">#REF!</definedName>
    <definedName name="T6D19">#REF!</definedName>
    <definedName name="T6D22" localSheetId="13">#REF!</definedName>
    <definedName name="T6D22" localSheetId="15">#REF!</definedName>
    <definedName name="T6D22" localSheetId="14">#REF!</definedName>
    <definedName name="T6D22">#REF!</definedName>
    <definedName name="T6D25" localSheetId="13">#REF!</definedName>
    <definedName name="T6D25" localSheetId="15">#REF!</definedName>
    <definedName name="T6D25" localSheetId="14">#REF!</definedName>
    <definedName name="T6D25">#REF!</definedName>
    <definedName name="T6D29" localSheetId="13">#REF!</definedName>
    <definedName name="T6D29" localSheetId="15">#REF!</definedName>
    <definedName name="T6D29" localSheetId="14">#REF!</definedName>
    <definedName name="T6D29">#REF!</definedName>
    <definedName name="T6D32" localSheetId="13">#REF!</definedName>
    <definedName name="T6D32" localSheetId="15">#REF!</definedName>
    <definedName name="T6D32" localSheetId="14">#REF!</definedName>
    <definedName name="T6D32">#REF!</definedName>
    <definedName name="T6H" localSheetId="13">#REF!</definedName>
    <definedName name="T6H" localSheetId="15">#REF!</definedName>
    <definedName name="T6H" localSheetId="14">#REF!</definedName>
    <definedName name="T6H">#REF!</definedName>
    <definedName name="T6H1" localSheetId="13">#REF!</definedName>
    <definedName name="T6H1" localSheetId="15">#REF!</definedName>
    <definedName name="T6H1" localSheetId="14">#REF!</definedName>
    <definedName name="T6H1">#REF!</definedName>
    <definedName name="T6H2" localSheetId="13">#REF!</definedName>
    <definedName name="T6H2" localSheetId="15">#REF!</definedName>
    <definedName name="T6H2" localSheetId="14">#REF!</definedName>
    <definedName name="T6H2">#REF!</definedName>
    <definedName name="T6H3" localSheetId="13">#REF!</definedName>
    <definedName name="T6H3" localSheetId="15">#REF!</definedName>
    <definedName name="T6H3" localSheetId="14">#REF!</definedName>
    <definedName name="T6H3">#REF!</definedName>
    <definedName name="T6H4" localSheetId="13">#REF!</definedName>
    <definedName name="T6H4" localSheetId="15">#REF!</definedName>
    <definedName name="T6H4" localSheetId="14">#REF!</definedName>
    <definedName name="T6H4">#REF!</definedName>
    <definedName name="T6HANCH" localSheetId="13">#REF!</definedName>
    <definedName name="T6HANCH" localSheetId="15">#REF!</definedName>
    <definedName name="T6HANCH" localSheetId="14">#REF!</definedName>
    <definedName name="T6HANCH">#REF!</definedName>
    <definedName name="t6p" localSheetId="13">#REF!</definedName>
    <definedName name="t6p" localSheetId="15">#REF!</definedName>
    <definedName name="t6p" localSheetId="14">#REF!</definedName>
    <definedName name="t6p">#REF!</definedName>
    <definedName name="T6Q" localSheetId="13">#REF!</definedName>
    <definedName name="T6Q" localSheetId="15">#REF!</definedName>
    <definedName name="T6Q" localSheetId="14">#REF!</definedName>
    <definedName name="T6Q">#REF!</definedName>
    <definedName name="T6뒷채움" localSheetId="13">#REF!</definedName>
    <definedName name="T6뒷채움" localSheetId="15">#REF!</definedName>
    <definedName name="T6뒷채움" localSheetId="14">#REF!</definedName>
    <definedName name="T6뒷채움">#REF!</definedName>
    <definedName name="T7B" localSheetId="13">#REF!</definedName>
    <definedName name="T7B" localSheetId="15">#REF!</definedName>
    <definedName name="T7B" localSheetId="14">#REF!</definedName>
    <definedName name="T7B">#REF!</definedName>
    <definedName name="T7B1" localSheetId="13">#REF!</definedName>
    <definedName name="T7B1" localSheetId="15">#REF!</definedName>
    <definedName name="T7B1" localSheetId="14">#REF!</definedName>
    <definedName name="T7B1">#REF!</definedName>
    <definedName name="T7B2" localSheetId="13">#REF!</definedName>
    <definedName name="T7B2" localSheetId="15">#REF!</definedName>
    <definedName name="T7B2" localSheetId="14">#REF!</definedName>
    <definedName name="T7B2">#REF!</definedName>
    <definedName name="T7B3" localSheetId="13">#REF!</definedName>
    <definedName name="T7B3" localSheetId="15">#REF!</definedName>
    <definedName name="T7B3" localSheetId="14">#REF!</definedName>
    <definedName name="T7B3">#REF!</definedName>
    <definedName name="T7B4" localSheetId="13">#REF!</definedName>
    <definedName name="T7B4" localSheetId="15">#REF!</definedName>
    <definedName name="T7B4" localSheetId="14">#REF!</definedName>
    <definedName name="T7B4">#REF!</definedName>
    <definedName name="T7B5" localSheetId="13">#REF!</definedName>
    <definedName name="T7B5" localSheetId="15">#REF!</definedName>
    <definedName name="T7B5" localSheetId="14">#REF!</definedName>
    <definedName name="T7B5">#REF!</definedName>
    <definedName name="T7B6" localSheetId="13">#REF!</definedName>
    <definedName name="T7B6" localSheetId="15">#REF!</definedName>
    <definedName name="T7B6" localSheetId="14">#REF!</definedName>
    <definedName name="T7B6">#REF!</definedName>
    <definedName name="T7B7" localSheetId="13">#REF!</definedName>
    <definedName name="T7B7" localSheetId="15">#REF!</definedName>
    <definedName name="T7B7" localSheetId="14">#REF!</definedName>
    <definedName name="T7B7">#REF!</definedName>
    <definedName name="T7D13" localSheetId="13">#REF!</definedName>
    <definedName name="T7D13" localSheetId="15">#REF!</definedName>
    <definedName name="T7D13" localSheetId="14">#REF!</definedName>
    <definedName name="T7D13">#REF!</definedName>
    <definedName name="T7D16" localSheetId="13">#REF!</definedName>
    <definedName name="T7D16" localSheetId="15">#REF!</definedName>
    <definedName name="T7D16" localSheetId="14">#REF!</definedName>
    <definedName name="T7D16">#REF!</definedName>
    <definedName name="T7D19" localSheetId="13">#REF!</definedName>
    <definedName name="T7D19" localSheetId="15">#REF!</definedName>
    <definedName name="T7D19" localSheetId="14">#REF!</definedName>
    <definedName name="T7D19">#REF!</definedName>
    <definedName name="T7D22" localSheetId="13">#REF!</definedName>
    <definedName name="T7D22" localSheetId="15">#REF!</definedName>
    <definedName name="T7D22" localSheetId="14">#REF!</definedName>
    <definedName name="T7D22">#REF!</definedName>
    <definedName name="T7D25" localSheetId="13">#REF!</definedName>
    <definedName name="T7D25" localSheetId="15">#REF!</definedName>
    <definedName name="T7D25" localSheetId="14">#REF!</definedName>
    <definedName name="T7D25">#REF!</definedName>
    <definedName name="T7D29" localSheetId="13">#REF!</definedName>
    <definedName name="T7D29" localSheetId="15">#REF!</definedName>
    <definedName name="T7D29" localSheetId="14">#REF!</definedName>
    <definedName name="T7D29">#REF!</definedName>
    <definedName name="T7D32" localSheetId="13">#REF!</definedName>
    <definedName name="T7D32" localSheetId="15">#REF!</definedName>
    <definedName name="T7D32" localSheetId="14">#REF!</definedName>
    <definedName name="T7D32">#REF!</definedName>
    <definedName name="T7H" localSheetId="13">#REF!</definedName>
    <definedName name="T7H" localSheetId="15">#REF!</definedName>
    <definedName name="T7H" localSheetId="14">#REF!</definedName>
    <definedName name="T7H">#REF!</definedName>
    <definedName name="T7H1" localSheetId="13">#REF!</definedName>
    <definedName name="T7H1" localSheetId="15">#REF!</definedName>
    <definedName name="T7H1" localSheetId="14">#REF!</definedName>
    <definedName name="T7H1">#REF!</definedName>
    <definedName name="T7H2" localSheetId="13">#REF!</definedName>
    <definedName name="T7H2" localSheetId="15">#REF!</definedName>
    <definedName name="T7H2" localSheetId="14">#REF!</definedName>
    <definedName name="T7H2">#REF!</definedName>
    <definedName name="T7H3" localSheetId="13">#REF!</definedName>
    <definedName name="T7H3" localSheetId="15">#REF!</definedName>
    <definedName name="T7H3" localSheetId="14">#REF!</definedName>
    <definedName name="T7H3">#REF!</definedName>
    <definedName name="T7H4" localSheetId="13">#REF!</definedName>
    <definedName name="T7H4" localSheetId="15">#REF!</definedName>
    <definedName name="T7H4" localSheetId="14">#REF!</definedName>
    <definedName name="T7H4">#REF!</definedName>
    <definedName name="T7HANCH" localSheetId="13">#REF!</definedName>
    <definedName name="T7HANCH" localSheetId="15">#REF!</definedName>
    <definedName name="T7HANCH" localSheetId="14">#REF!</definedName>
    <definedName name="T7HANCH">#REF!</definedName>
    <definedName name="t7p" localSheetId="13">#REF!</definedName>
    <definedName name="t7p" localSheetId="15">#REF!</definedName>
    <definedName name="t7p" localSheetId="14">#REF!</definedName>
    <definedName name="t7p">#REF!</definedName>
    <definedName name="T7Q" localSheetId="13">#REF!</definedName>
    <definedName name="T7Q" localSheetId="15">#REF!</definedName>
    <definedName name="T7Q" localSheetId="14">#REF!</definedName>
    <definedName name="T7Q">#REF!</definedName>
    <definedName name="T7뒷채움" localSheetId="13">#REF!</definedName>
    <definedName name="T7뒷채움" localSheetId="15">#REF!</definedName>
    <definedName name="T7뒷채움" localSheetId="14">#REF!</definedName>
    <definedName name="T7뒷채움">#REF!</definedName>
    <definedName name="T8B" localSheetId="13">#REF!</definedName>
    <definedName name="T8B" localSheetId="15">#REF!</definedName>
    <definedName name="T8B" localSheetId="14">#REF!</definedName>
    <definedName name="T8B">#REF!</definedName>
    <definedName name="T8B1" localSheetId="13">#REF!</definedName>
    <definedName name="T8B1" localSheetId="15">#REF!</definedName>
    <definedName name="T8B1" localSheetId="14">#REF!</definedName>
    <definedName name="T8B1">#REF!</definedName>
    <definedName name="T8B2" localSheetId="13">#REF!</definedName>
    <definedName name="T8B2" localSheetId="15">#REF!</definedName>
    <definedName name="T8B2" localSheetId="14">#REF!</definedName>
    <definedName name="T8B2">#REF!</definedName>
    <definedName name="T8B3" localSheetId="13">#REF!</definedName>
    <definedName name="T8B3" localSheetId="15">#REF!</definedName>
    <definedName name="T8B3" localSheetId="14">#REF!</definedName>
    <definedName name="T8B3">#REF!</definedName>
    <definedName name="T8B4" localSheetId="13">#REF!</definedName>
    <definedName name="T8B4" localSheetId="15">#REF!</definedName>
    <definedName name="T8B4" localSheetId="14">#REF!</definedName>
    <definedName name="T8B4">#REF!</definedName>
    <definedName name="T8B5" localSheetId="13">#REF!</definedName>
    <definedName name="T8B5" localSheetId="15">#REF!</definedName>
    <definedName name="T8B5" localSheetId="14">#REF!</definedName>
    <definedName name="T8B5">#REF!</definedName>
    <definedName name="T8B6" localSheetId="13">#REF!</definedName>
    <definedName name="T8B6" localSheetId="15">#REF!</definedName>
    <definedName name="T8B6" localSheetId="14">#REF!</definedName>
    <definedName name="T8B6">#REF!</definedName>
    <definedName name="T8B7" localSheetId="13">#REF!</definedName>
    <definedName name="T8B7" localSheetId="15">#REF!</definedName>
    <definedName name="T8B7" localSheetId="14">#REF!</definedName>
    <definedName name="T8B7">#REF!</definedName>
    <definedName name="T8D13" localSheetId="13">#REF!</definedName>
    <definedName name="T8D13" localSheetId="15">#REF!</definedName>
    <definedName name="T8D13" localSheetId="14">#REF!</definedName>
    <definedName name="T8D13">#REF!</definedName>
    <definedName name="T8D16" localSheetId="13">#REF!</definedName>
    <definedName name="T8D16" localSheetId="15">#REF!</definedName>
    <definedName name="T8D16" localSheetId="14">#REF!</definedName>
    <definedName name="T8D16">#REF!</definedName>
    <definedName name="T8D19" localSheetId="13">#REF!</definedName>
    <definedName name="T8D19" localSheetId="15">#REF!</definedName>
    <definedName name="T8D19" localSheetId="14">#REF!</definedName>
    <definedName name="T8D19">#REF!</definedName>
    <definedName name="T8D22" localSheetId="13">#REF!</definedName>
    <definedName name="T8D22" localSheetId="15">#REF!</definedName>
    <definedName name="T8D22" localSheetId="14">#REF!</definedName>
    <definedName name="T8D22">#REF!</definedName>
    <definedName name="T8D25" localSheetId="13">#REF!</definedName>
    <definedName name="T8D25" localSheetId="15">#REF!</definedName>
    <definedName name="T8D25" localSheetId="14">#REF!</definedName>
    <definedName name="T8D25">#REF!</definedName>
    <definedName name="T8D29" localSheetId="13">#REF!</definedName>
    <definedName name="T8D29" localSheetId="15">#REF!</definedName>
    <definedName name="T8D29" localSheetId="14">#REF!</definedName>
    <definedName name="T8D29">#REF!</definedName>
    <definedName name="T8D32" localSheetId="13">#REF!</definedName>
    <definedName name="T8D32" localSheetId="15">#REF!</definedName>
    <definedName name="T8D32" localSheetId="14">#REF!</definedName>
    <definedName name="T8D32">#REF!</definedName>
    <definedName name="T8H" localSheetId="13">#REF!</definedName>
    <definedName name="T8H" localSheetId="15">#REF!</definedName>
    <definedName name="T8H" localSheetId="14">#REF!</definedName>
    <definedName name="T8H">#REF!</definedName>
    <definedName name="T8H1" localSheetId="13">#REF!</definedName>
    <definedName name="T8H1" localSheetId="15">#REF!</definedName>
    <definedName name="T8H1" localSheetId="14">#REF!</definedName>
    <definedName name="T8H1">#REF!</definedName>
    <definedName name="T8H2" localSheetId="13">#REF!</definedName>
    <definedName name="T8H2" localSheetId="15">#REF!</definedName>
    <definedName name="T8H2" localSheetId="14">#REF!</definedName>
    <definedName name="T8H2">#REF!</definedName>
    <definedName name="T8H3" localSheetId="13">#REF!</definedName>
    <definedName name="T8H3" localSheetId="15">#REF!</definedName>
    <definedName name="T8H3" localSheetId="14">#REF!</definedName>
    <definedName name="T8H3">#REF!</definedName>
    <definedName name="T8H4" localSheetId="13">#REF!</definedName>
    <definedName name="T8H4" localSheetId="15">#REF!</definedName>
    <definedName name="T8H4" localSheetId="14">#REF!</definedName>
    <definedName name="T8H4">#REF!</definedName>
    <definedName name="T8HANCH" localSheetId="13">#REF!</definedName>
    <definedName name="T8HANCH" localSheetId="15">#REF!</definedName>
    <definedName name="T8HANCH" localSheetId="14">#REF!</definedName>
    <definedName name="T8HANCH">#REF!</definedName>
    <definedName name="t8p" localSheetId="13">#REF!</definedName>
    <definedName name="t8p" localSheetId="15">#REF!</definedName>
    <definedName name="t8p" localSheetId="14">#REF!</definedName>
    <definedName name="t8p">#REF!</definedName>
    <definedName name="T8Q" localSheetId="13">#REF!</definedName>
    <definedName name="T8Q" localSheetId="15">#REF!</definedName>
    <definedName name="T8Q" localSheetId="14">#REF!</definedName>
    <definedName name="T8Q">#REF!</definedName>
    <definedName name="T8뒷채움" localSheetId="13">#REF!</definedName>
    <definedName name="T8뒷채움" localSheetId="15">#REF!</definedName>
    <definedName name="T8뒷채움" localSheetId="14">#REF!</definedName>
    <definedName name="T8뒷채움">#REF!</definedName>
    <definedName name="T9B" localSheetId="13">#REF!</definedName>
    <definedName name="T9B" localSheetId="15">#REF!</definedName>
    <definedName name="T9B" localSheetId="14">#REF!</definedName>
    <definedName name="T9B">#REF!</definedName>
    <definedName name="T9B1" localSheetId="13">#REF!</definedName>
    <definedName name="T9B1" localSheetId="15">#REF!</definedName>
    <definedName name="T9B1" localSheetId="14">#REF!</definedName>
    <definedName name="T9B1">#REF!</definedName>
    <definedName name="T9B2" localSheetId="13">#REF!</definedName>
    <definedName name="T9B2" localSheetId="15">#REF!</definedName>
    <definedName name="T9B2" localSheetId="14">#REF!</definedName>
    <definedName name="T9B2">#REF!</definedName>
    <definedName name="T9B3" localSheetId="13">#REF!</definedName>
    <definedName name="T9B3" localSheetId="15">#REF!</definedName>
    <definedName name="T9B3" localSheetId="14">#REF!</definedName>
    <definedName name="T9B3">#REF!</definedName>
    <definedName name="T9B4" localSheetId="13">#REF!</definedName>
    <definedName name="T9B4" localSheetId="15">#REF!</definedName>
    <definedName name="T9B4" localSheetId="14">#REF!</definedName>
    <definedName name="T9B4">#REF!</definedName>
    <definedName name="T9B5" localSheetId="13">#REF!</definedName>
    <definedName name="T9B5" localSheetId="15">#REF!</definedName>
    <definedName name="T9B5" localSheetId="14">#REF!</definedName>
    <definedName name="T9B5">#REF!</definedName>
    <definedName name="T9B6" localSheetId="13">#REF!</definedName>
    <definedName name="T9B6" localSheetId="15">#REF!</definedName>
    <definedName name="T9B6" localSheetId="14">#REF!</definedName>
    <definedName name="T9B6">#REF!</definedName>
    <definedName name="T9B7" localSheetId="13">#REF!</definedName>
    <definedName name="T9B7" localSheetId="15">#REF!</definedName>
    <definedName name="T9B7" localSheetId="14">#REF!</definedName>
    <definedName name="T9B7">#REF!</definedName>
    <definedName name="T9D13" localSheetId="13">#REF!</definedName>
    <definedName name="T9D13" localSheetId="15">#REF!</definedName>
    <definedName name="T9D13" localSheetId="14">#REF!</definedName>
    <definedName name="T9D13">#REF!</definedName>
    <definedName name="T9D16" localSheetId="13">#REF!</definedName>
    <definedName name="T9D16" localSheetId="15">#REF!</definedName>
    <definedName name="T9D16" localSheetId="14">#REF!</definedName>
    <definedName name="T9D16">#REF!</definedName>
    <definedName name="T9D19" localSheetId="13">#REF!</definedName>
    <definedName name="T9D19" localSheetId="15">#REF!</definedName>
    <definedName name="T9D19" localSheetId="14">#REF!</definedName>
    <definedName name="T9D19">#REF!</definedName>
    <definedName name="T9D202" localSheetId="13">#REF!</definedName>
    <definedName name="T9D202" localSheetId="15">#REF!</definedName>
    <definedName name="T9D202" localSheetId="14">#REF!</definedName>
    <definedName name="T9D202">#REF!</definedName>
    <definedName name="T9D211" localSheetId="13">#REF!</definedName>
    <definedName name="T9D211" localSheetId="15">#REF!</definedName>
    <definedName name="T9D211" localSheetId="14">#REF!</definedName>
    <definedName name="T9D211">#REF!</definedName>
    <definedName name="T9D22" localSheetId="13">#REF!</definedName>
    <definedName name="T9D22" localSheetId="15">#REF!</definedName>
    <definedName name="T9D22" localSheetId="14">#REF!</definedName>
    <definedName name="T9D22">#REF!</definedName>
    <definedName name="T9D25" localSheetId="13">#REF!</definedName>
    <definedName name="T9D25" localSheetId="15">#REF!</definedName>
    <definedName name="T9D25" localSheetId="14">#REF!</definedName>
    <definedName name="T9D25">#REF!</definedName>
    <definedName name="T9D250" localSheetId="13">#REF!</definedName>
    <definedName name="T9D250" localSheetId="15">#REF!</definedName>
    <definedName name="T9D250" localSheetId="14">#REF!</definedName>
    <definedName name="T9D250">#REF!</definedName>
    <definedName name="T9D29" localSheetId="13">#REF!</definedName>
    <definedName name="T9D29" localSheetId="15">#REF!</definedName>
    <definedName name="T9D29" localSheetId="14">#REF!</definedName>
    <definedName name="T9D29">#REF!</definedName>
    <definedName name="T9D32" localSheetId="13">#REF!</definedName>
    <definedName name="T9D32" localSheetId="15">#REF!</definedName>
    <definedName name="T9D32" localSheetId="14">#REF!</definedName>
    <definedName name="T9D32">#REF!</definedName>
    <definedName name="T9H" localSheetId="13">#REF!</definedName>
    <definedName name="T9H" localSheetId="15">#REF!</definedName>
    <definedName name="T9H" localSheetId="14">#REF!</definedName>
    <definedName name="T9H">#REF!</definedName>
    <definedName name="T9H1" localSheetId="13">#REF!</definedName>
    <definedName name="T9H1" localSheetId="15">#REF!</definedName>
    <definedName name="T9H1" localSheetId="14">#REF!</definedName>
    <definedName name="T9H1">#REF!</definedName>
    <definedName name="T9H2" localSheetId="13">#REF!</definedName>
    <definedName name="T9H2" localSheetId="15">#REF!</definedName>
    <definedName name="T9H2" localSheetId="14">#REF!</definedName>
    <definedName name="T9H2">#REF!</definedName>
    <definedName name="T9H3" localSheetId="13">#REF!</definedName>
    <definedName name="T9H3" localSheetId="15">#REF!</definedName>
    <definedName name="T9H3" localSheetId="14">#REF!</definedName>
    <definedName name="T9H3">#REF!</definedName>
    <definedName name="T9H4" localSheetId="13">#REF!</definedName>
    <definedName name="T9H4" localSheetId="15">#REF!</definedName>
    <definedName name="T9H4" localSheetId="14">#REF!</definedName>
    <definedName name="T9H4">#REF!</definedName>
    <definedName name="T9HANCH" localSheetId="13">#REF!</definedName>
    <definedName name="T9HANCH" localSheetId="15">#REF!</definedName>
    <definedName name="T9HANCH" localSheetId="14">#REF!</definedName>
    <definedName name="T9HANCH">#REF!</definedName>
    <definedName name="T9P" localSheetId="13">#REF!</definedName>
    <definedName name="T9P" localSheetId="15">#REF!</definedName>
    <definedName name="T9P" localSheetId="14">#REF!</definedName>
    <definedName name="T9P">#REF!</definedName>
    <definedName name="T9Q" localSheetId="13">#REF!</definedName>
    <definedName name="T9Q" localSheetId="15">#REF!</definedName>
    <definedName name="T9Q" localSheetId="14">#REF!</definedName>
    <definedName name="T9Q">#REF!</definedName>
    <definedName name="T9뒷채움" localSheetId="13">#REF!</definedName>
    <definedName name="T9뒷채움" localSheetId="15">#REF!</definedName>
    <definedName name="T9뒷채움" localSheetId="14">#REF!</definedName>
    <definedName name="T9뒷채움">#REF!</definedName>
    <definedName name="Ta">#REF!</definedName>
    <definedName name="TANB">#REF!</definedName>
    <definedName name="TB">#REF!</definedName>
    <definedName name="tc" localSheetId="13">[19]말뚝물량!#REF!</definedName>
    <definedName name="tc" localSheetId="15">[19]말뚝물량!#REF!</definedName>
    <definedName name="tc" localSheetId="14">[19]말뚝물량!#REF!</definedName>
    <definedName name="tc">[19]말뚝물량!#REF!</definedName>
    <definedName name="TCA">#REF!</definedName>
    <definedName name="TCB">#REF!</definedName>
    <definedName name="tg" localSheetId="17" hidden="1">#REF!</definedName>
    <definedName name="tg" localSheetId="18" hidden="1">#REF!</definedName>
    <definedName name="tg" localSheetId="16" hidden="1">#REF!</definedName>
    <definedName name="tg" localSheetId="13" hidden="1">#REF!</definedName>
    <definedName name="tg" localSheetId="15" hidden="1">#REF!</definedName>
    <definedName name="tg" localSheetId="14" hidden="1">#REF!</definedName>
    <definedName name="tg" hidden="1">#REF!</definedName>
    <definedName name="TH" localSheetId="13">#REF!</definedName>
    <definedName name="TH" localSheetId="15">#REF!</definedName>
    <definedName name="TH" localSheetId="14">#REF!</definedName>
    <definedName name="TH">#REF!</definedName>
    <definedName name="tip">#REF!</definedName>
    <definedName name="TITLE" localSheetId="16">#REF!</definedName>
    <definedName name="TITLE" localSheetId="13">#REF!</definedName>
    <definedName name="TITLE" localSheetId="15">#REF!</definedName>
    <definedName name="TITLE" localSheetId="14">#REF!</definedName>
    <definedName name="TITLE">#REF!</definedName>
    <definedName name="TMO">#REF!</definedName>
    <definedName name="tpfhrkswl" localSheetId="17" hidden="1">{#N/A,#N/A,FALSE,"현장 NCR 분석";#N/A,#N/A,FALSE,"현장품질감사";#N/A,#N/A,FALSE,"현장품질감사"}</definedName>
    <definedName name="tpfhrkswl" localSheetId="18" hidden="1">{#N/A,#N/A,FALSE,"현장 NCR 분석";#N/A,#N/A,FALSE,"현장품질감사";#N/A,#N/A,FALSE,"현장품질감사"}</definedName>
    <definedName name="tpfhrkswl" localSheetId="16" hidden="1">{#N/A,#N/A,FALSE,"현장 NCR 분석";#N/A,#N/A,FALSE,"현장품질감사";#N/A,#N/A,FALSE,"현장품질감사"}</definedName>
    <definedName name="tpfhrkswl" localSheetId="62" hidden="1">{#N/A,#N/A,FALSE,"현장 NCR 분석";#N/A,#N/A,FALSE,"현장품질감사";#N/A,#N/A,FALSE,"현장품질감사"}</definedName>
    <definedName name="tpfhrkswl" localSheetId="13" hidden="1">{#N/A,#N/A,FALSE,"현장 NCR 분석";#N/A,#N/A,FALSE,"현장품질감사";#N/A,#N/A,FALSE,"현장품질감사"}</definedName>
    <definedName name="tpfhrkswl" localSheetId="15" hidden="1">{#N/A,#N/A,FALSE,"현장 NCR 분석";#N/A,#N/A,FALSE,"현장품질감사";#N/A,#N/A,FALSE,"현장품질감사"}</definedName>
    <definedName name="tpfhrkswl" localSheetId="14" hidden="1">{#N/A,#N/A,FALSE,"현장 NCR 분석";#N/A,#N/A,FALSE,"현장품질감사";#N/A,#N/A,FALSE,"현장품질감사"}</definedName>
    <definedName name="tpfhrkswl" hidden="1">{#N/A,#N/A,FALSE,"현장 NCR 분석";#N/A,#N/A,FALSE,"현장품질감사";#N/A,#N/A,FALSE,"현장품질감사"}</definedName>
    <definedName name="TS">#REF!</definedName>
    <definedName name="TSS">[44]우각부보강!#REF!</definedName>
    <definedName name="TT">[52]우각부보강!#REF!</definedName>
    <definedName name="TTT" localSheetId="17" hidden="1">#REF!</definedName>
    <definedName name="TTT" localSheetId="18" hidden="1">#REF!</definedName>
    <definedName name="TTT" localSheetId="16" hidden="1">#REF!</definedName>
    <definedName name="TTT" localSheetId="13" hidden="1">#REF!</definedName>
    <definedName name="TTT" localSheetId="15" hidden="1">#REF!</definedName>
    <definedName name="TTT" localSheetId="14" hidden="1">#REF!</definedName>
    <definedName name="TTT" hidden="1">#REF!</definedName>
    <definedName name="tttt" localSheetId="17" hidden="1">#REF!</definedName>
    <definedName name="tttt" localSheetId="18" hidden="1">#REF!</definedName>
    <definedName name="tttt" localSheetId="16" hidden="1">#REF!</definedName>
    <definedName name="tttt" localSheetId="13" hidden="1">#REF!</definedName>
    <definedName name="tttt" localSheetId="15" hidden="1">#REF!</definedName>
    <definedName name="tttt" localSheetId="14" hidden="1">#REF!</definedName>
    <definedName name="tttt" hidden="1">#REF!</definedName>
    <definedName name="TU">#REF!</definedName>
    <definedName name="TW">#REF!</definedName>
    <definedName name="TWA">#REF!</definedName>
    <definedName name="TWL">#REF!</definedName>
    <definedName name="TWR">#REF!</definedName>
    <definedName name="TWW">#REF!</definedName>
    <definedName name="Ty1H1">#REF!</definedName>
    <definedName name="Ty1H2">#REF!</definedName>
    <definedName name="Ty1H3">#REF!</definedName>
    <definedName name="Ty1Hun1">#REF!</definedName>
    <definedName name="Ty1Hun2">#REF!</definedName>
    <definedName name="Ty1K1">#REF!</definedName>
    <definedName name="Ty1K2">#REF!</definedName>
    <definedName name="Ty1L1">#REF!</definedName>
    <definedName name="Ty1L2">#REF!</definedName>
    <definedName name="Ty1L3">#REF!</definedName>
    <definedName name="Ty1L4">#REF!</definedName>
    <definedName name="Ty1L5">#REF!</definedName>
    <definedName name="Ty1L6">#REF!</definedName>
    <definedName name="Ty1TH">#REF!</definedName>
    <definedName name="Ty1TL">#REF!</definedName>
    <definedName name="Ty2H1">#REF!</definedName>
    <definedName name="Ty2H2">#REF!</definedName>
    <definedName name="Ty2H3">#REF!</definedName>
    <definedName name="Ty2Hun1">#REF!</definedName>
    <definedName name="Ty2Hun2">#REF!</definedName>
    <definedName name="Ty2K1">#REF!</definedName>
    <definedName name="Ty2K2">#REF!</definedName>
    <definedName name="Ty2L1">#REF!</definedName>
    <definedName name="Ty2L2">#REF!</definedName>
    <definedName name="Ty2L3">#REF!</definedName>
    <definedName name="Ty2L4">#REF!</definedName>
    <definedName name="Ty2L5">#REF!</definedName>
    <definedName name="Ty2L6">#REF!</definedName>
    <definedName name="Ty2TH">#REF!</definedName>
    <definedName name="Ty2TL">#REF!</definedName>
    <definedName name="U" localSheetId="49">[24]대치판정!#REF!</definedName>
    <definedName name="U" localSheetId="53">[24]대치판정!#REF!</definedName>
    <definedName name="U" localSheetId="55">[24]대치판정!#REF!</definedName>
    <definedName name="U" localSheetId="31">[24]대치판정!#REF!</definedName>
    <definedName name="U" localSheetId="35">[24]대치판정!#REF!</definedName>
    <definedName name="U" localSheetId="36">[24]대치판정!#REF!</definedName>
    <definedName name="U" localSheetId="34">[24]대치판정!#REF!</definedName>
    <definedName name="U" localSheetId="13">[24]대치판정!#REF!</definedName>
    <definedName name="U" localSheetId="15">[24]대치판정!#REF!</definedName>
    <definedName name="U" localSheetId="14">[24]대치판정!#REF!</definedName>
    <definedName name="U" localSheetId="1">[24]대치판정!#REF!</definedName>
    <definedName name="U">[24]대치판정!#REF!</definedName>
    <definedName name="uuu" localSheetId="17" hidden="1">#REF!</definedName>
    <definedName name="uuu" localSheetId="18" hidden="1">#REF!</definedName>
    <definedName name="uuu" localSheetId="16" hidden="1">#REF!</definedName>
    <definedName name="uuu" localSheetId="13" hidden="1">#REF!</definedName>
    <definedName name="uuu" localSheetId="15" hidden="1">#REF!</definedName>
    <definedName name="uuu" localSheetId="14" hidden="1">#REF!</definedName>
    <definedName name="uuu" hidden="1">#REF!</definedName>
    <definedName name="U형측구" localSheetId="16">#REF!</definedName>
    <definedName name="U형측구" localSheetId="13">#REF!</definedName>
    <definedName name="U형측구" localSheetId="15">#REF!</definedName>
    <definedName name="U형측구" localSheetId="14">#REF!</definedName>
    <definedName name="U형측구">#REF!</definedName>
    <definedName name="v" localSheetId="6">BlankMacro1</definedName>
    <definedName name="v" localSheetId="17">BlankMacro1</definedName>
    <definedName name="v" localSheetId="18">BlankMacro1</definedName>
    <definedName name="v" localSheetId="16">BlankMacro1</definedName>
    <definedName name="v" localSheetId="62">BlankMacro1</definedName>
    <definedName name="v" localSheetId="13">BlankMacro1</definedName>
    <definedName name="v" localSheetId="15">BlankMacro1</definedName>
    <definedName name="v" localSheetId="14">BlankMacro1</definedName>
    <definedName name="v">BlankMacro1</definedName>
    <definedName name="Vc" localSheetId="13">#REF!</definedName>
    <definedName name="Vc" localSheetId="15">#REF!</definedName>
    <definedName name="Vc" localSheetId="14">#REF!</definedName>
    <definedName name="Vc">#REF!</definedName>
    <definedName name="Vl" localSheetId="13">#REF!</definedName>
    <definedName name="Vl" localSheetId="15">#REF!</definedName>
    <definedName name="Vl" localSheetId="14">#REF!</definedName>
    <definedName name="Vl">#REF!</definedName>
    <definedName name="VVV">#REF!</definedName>
    <definedName name="Vw" localSheetId="13">#REF!</definedName>
    <definedName name="Vw" localSheetId="15">#REF!</definedName>
    <definedName name="Vw" localSheetId="14">#REF!</definedName>
    <definedName name="Vw">#REF!</definedName>
    <definedName name="W" localSheetId="62">BlankMacro1</definedName>
    <definedName name="W">BlankMacro1</definedName>
    <definedName name="W1C">#REF!</definedName>
    <definedName name="W2C">#REF!</definedName>
    <definedName name="W3C">#REF!</definedName>
    <definedName name="WA">#REF!</definedName>
    <definedName name="WC">#REF!</definedName>
    <definedName name="WCC">#REF!</definedName>
    <definedName name="WCP">#REF!</definedName>
    <definedName name="weer" localSheetId="17" hidden="1">{#N/A,#N/A,FALSE,"표지목차"}</definedName>
    <definedName name="weer" localSheetId="18" hidden="1">{#N/A,#N/A,FALSE,"표지목차"}</definedName>
    <definedName name="weer" localSheetId="37" hidden="1">{#N/A,#N/A,FALSE,"표지목차"}</definedName>
    <definedName name="weer" localSheetId="46" hidden="1">{#N/A,#N/A,FALSE,"표지목차"}</definedName>
    <definedName name="weer" localSheetId="47" hidden="1">{#N/A,#N/A,FALSE,"표지목차"}</definedName>
    <definedName name="weer" localSheetId="38" hidden="1">{#N/A,#N/A,FALSE,"표지목차"}</definedName>
    <definedName name="weer" localSheetId="39" hidden="1">{#N/A,#N/A,FALSE,"표지목차"}</definedName>
    <definedName name="weer" localSheetId="40" hidden="1">{#N/A,#N/A,FALSE,"표지목차"}</definedName>
    <definedName name="weer" localSheetId="41" hidden="1">{#N/A,#N/A,FALSE,"표지목차"}</definedName>
    <definedName name="weer" localSheetId="42" hidden="1">{#N/A,#N/A,FALSE,"표지목차"}</definedName>
    <definedName name="weer" localSheetId="43" hidden="1">{#N/A,#N/A,FALSE,"표지목차"}</definedName>
    <definedName name="weer" localSheetId="44" hidden="1">{#N/A,#N/A,FALSE,"표지목차"}</definedName>
    <definedName name="weer" localSheetId="45" hidden="1">{#N/A,#N/A,FALSE,"표지목차"}</definedName>
    <definedName name="weer" localSheetId="16" hidden="1">{#N/A,#N/A,FALSE,"표지목차"}</definedName>
    <definedName name="weer" localSheetId="51" hidden="1">{#N/A,#N/A,FALSE,"표지목차"}</definedName>
    <definedName name="weer" localSheetId="66" hidden="1">{#N/A,#N/A,FALSE,"표지목차"}</definedName>
    <definedName name="weer" localSheetId="67" hidden="1">{#N/A,#N/A,FALSE,"표지목차"}</definedName>
    <definedName name="weer" localSheetId="57" hidden="1">{#N/A,#N/A,FALSE,"표지목차"}</definedName>
    <definedName name="weer" localSheetId="58" hidden="1">{#N/A,#N/A,FALSE,"표지목차"}</definedName>
    <definedName name="weer" localSheetId="59" hidden="1">{#N/A,#N/A,FALSE,"표지목차"}</definedName>
    <definedName name="weer" localSheetId="60" hidden="1">{#N/A,#N/A,FALSE,"표지목차"}</definedName>
    <definedName name="weer" localSheetId="61" hidden="1">{#N/A,#N/A,FALSE,"표지목차"}</definedName>
    <definedName name="weer" localSheetId="63" hidden="1">{#N/A,#N/A,FALSE,"표지목차"}</definedName>
    <definedName name="weer" localSheetId="64" hidden="1">{#N/A,#N/A,FALSE,"표지목차"}</definedName>
    <definedName name="weer" localSheetId="65" hidden="1">{#N/A,#N/A,FALSE,"표지목차"}</definedName>
    <definedName name="weer" localSheetId="62" hidden="1">{#N/A,#N/A,FALSE,"표지목차"}</definedName>
    <definedName name="weer" localSheetId="13" hidden="1">{#N/A,#N/A,FALSE,"표지목차"}</definedName>
    <definedName name="weer" localSheetId="15" hidden="1">{#N/A,#N/A,FALSE,"표지목차"}</definedName>
    <definedName name="weer" localSheetId="14" hidden="1">{#N/A,#N/A,FALSE,"표지목차"}</definedName>
    <definedName name="weer" hidden="1">{#N/A,#N/A,FALSE,"표지목차"}</definedName>
    <definedName name="wer" localSheetId="17" hidden="1">{#N/A,#N/A,FALSE,"골재소요량";#N/A,#N/A,FALSE,"골재소요량"}</definedName>
    <definedName name="wer" localSheetId="18" hidden="1">{#N/A,#N/A,FALSE,"골재소요량";#N/A,#N/A,FALSE,"골재소요량"}</definedName>
    <definedName name="wer" localSheetId="16" hidden="1">{#N/A,#N/A,FALSE,"골재소요량";#N/A,#N/A,FALSE,"골재소요량"}</definedName>
    <definedName name="wer" localSheetId="62" hidden="1">{#N/A,#N/A,FALSE,"골재소요량";#N/A,#N/A,FALSE,"골재소요량"}</definedName>
    <definedName name="wer" localSheetId="13" hidden="1">{#N/A,#N/A,FALSE,"골재소요량";#N/A,#N/A,FALSE,"골재소요량"}</definedName>
    <definedName name="wer" localSheetId="15" hidden="1">{#N/A,#N/A,FALSE,"골재소요량";#N/A,#N/A,FALSE,"골재소요량"}</definedName>
    <definedName name="wer" localSheetId="14" hidden="1">{#N/A,#N/A,FALSE,"골재소요량";#N/A,#N/A,FALSE,"골재소요량"}</definedName>
    <definedName name="wer" hidden="1">{#N/A,#N/A,FALSE,"골재소요량";#N/A,#N/A,FALSE,"골재소요량"}</definedName>
    <definedName name="WF">#REF!</definedName>
    <definedName name="WFF">#REF!</definedName>
    <definedName name="wing_l">#REF!</definedName>
    <definedName name="WING_T">#REF!</definedName>
    <definedName name="wing_tt">'[21]역T형교대-2수량'!#REF!</definedName>
    <definedName name="wjd">[53]말뚝물량!$D$14</definedName>
    <definedName name="wkqcjf" localSheetId="16">#REF!</definedName>
    <definedName name="wkqcjf" localSheetId="13">#REF!</definedName>
    <definedName name="wkqcjf" localSheetId="15">#REF!</definedName>
    <definedName name="wkqcjf" localSheetId="14">#REF!</definedName>
    <definedName name="wkqcjf">#REF!</definedName>
    <definedName name="WL">#REF!</definedName>
    <definedName name="WN">#REF!</definedName>
    <definedName name="WPP">#REF!</definedName>
    <definedName name="wrn.2번." localSheetId="17" hidden="1">{#N/A,#N/A,FALSE,"2~8번"}</definedName>
    <definedName name="wrn.2번." localSheetId="18" hidden="1">{#N/A,#N/A,FALSE,"2~8번"}</definedName>
    <definedName name="wrn.2번." localSheetId="37" hidden="1">{#N/A,#N/A,FALSE,"2~8번"}</definedName>
    <definedName name="wrn.2번." localSheetId="46" hidden="1">{#N/A,#N/A,FALSE,"2~8번"}</definedName>
    <definedName name="wrn.2번." localSheetId="47" hidden="1">{#N/A,#N/A,FALSE,"2~8번"}</definedName>
    <definedName name="wrn.2번." localSheetId="38" hidden="1">{#N/A,#N/A,FALSE,"2~8번"}</definedName>
    <definedName name="wrn.2번." localSheetId="39" hidden="1">{#N/A,#N/A,FALSE,"2~8번"}</definedName>
    <definedName name="wrn.2번." localSheetId="40" hidden="1">{#N/A,#N/A,FALSE,"2~8번"}</definedName>
    <definedName name="wrn.2번." localSheetId="41" hidden="1">{#N/A,#N/A,FALSE,"2~8번"}</definedName>
    <definedName name="wrn.2번." localSheetId="42" hidden="1">{#N/A,#N/A,FALSE,"2~8번"}</definedName>
    <definedName name="wrn.2번." localSheetId="43" hidden="1">{#N/A,#N/A,FALSE,"2~8번"}</definedName>
    <definedName name="wrn.2번." localSheetId="44" hidden="1">{#N/A,#N/A,FALSE,"2~8번"}</definedName>
    <definedName name="wrn.2번." localSheetId="45" hidden="1">{#N/A,#N/A,FALSE,"2~8번"}</definedName>
    <definedName name="wrn.2번." localSheetId="16" hidden="1">{#N/A,#N/A,FALSE,"2~8번"}</definedName>
    <definedName name="wrn.2번." localSheetId="51" hidden="1">{#N/A,#N/A,FALSE,"2~8번"}</definedName>
    <definedName name="wrn.2번." localSheetId="66" hidden="1">{#N/A,#N/A,FALSE,"2~8번"}</definedName>
    <definedName name="wrn.2번." localSheetId="67" hidden="1">{#N/A,#N/A,FALSE,"2~8번"}</definedName>
    <definedName name="wrn.2번." localSheetId="57" hidden="1">{#N/A,#N/A,FALSE,"2~8번"}</definedName>
    <definedName name="wrn.2번." localSheetId="58" hidden="1">{#N/A,#N/A,FALSE,"2~8번"}</definedName>
    <definedName name="wrn.2번." localSheetId="59" hidden="1">{#N/A,#N/A,FALSE,"2~8번"}</definedName>
    <definedName name="wrn.2번." localSheetId="60" hidden="1">{#N/A,#N/A,FALSE,"2~8번"}</definedName>
    <definedName name="wrn.2번." localSheetId="61" hidden="1">{#N/A,#N/A,FALSE,"2~8번"}</definedName>
    <definedName name="wrn.2번." localSheetId="63" hidden="1">{#N/A,#N/A,FALSE,"2~8번"}</definedName>
    <definedName name="wrn.2번." localSheetId="64" hidden="1">{#N/A,#N/A,FALSE,"2~8번"}</definedName>
    <definedName name="wrn.2번." localSheetId="65" hidden="1">{#N/A,#N/A,FALSE,"2~8번"}</definedName>
    <definedName name="wrn.2번." localSheetId="62" hidden="1">{#N/A,#N/A,FALSE,"2~8번"}</definedName>
    <definedName name="wrn.2번." localSheetId="13" hidden="1">{#N/A,#N/A,FALSE,"2~8번"}</definedName>
    <definedName name="wrn.2번." localSheetId="15" hidden="1">{#N/A,#N/A,FALSE,"2~8번"}</definedName>
    <definedName name="wrn.2번." localSheetId="14" hidden="1">{#N/A,#N/A,FALSE,"2~8번"}</definedName>
    <definedName name="wrn.2번." hidden="1">{#N/A,#N/A,FALSE,"2~8번"}</definedName>
    <definedName name="wrn.골재소요량." localSheetId="17" hidden="1">{#N/A,#N/A,FALSE,"골재소요량";#N/A,#N/A,FALSE,"골재소요량"}</definedName>
    <definedName name="wrn.골재소요량." localSheetId="18" hidden="1">{#N/A,#N/A,FALSE,"골재소요량";#N/A,#N/A,FALSE,"골재소요량"}</definedName>
    <definedName name="wrn.골재소요량." localSheetId="37" hidden="1">{#N/A,#N/A,FALSE,"골재소요량";#N/A,#N/A,FALSE,"골재소요량"}</definedName>
    <definedName name="wrn.골재소요량." localSheetId="46" hidden="1">{#N/A,#N/A,FALSE,"골재소요량";#N/A,#N/A,FALSE,"골재소요량"}</definedName>
    <definedName name="wrn.골재소요량." localSheetId="47" hidden="1">{#N/A,#N/A,FALSE,"골재소요량";#N/A,#N/A,FALSE,"골재소요량"}</definedName>
    <definedName name="wrn.골재소요량." localSheetId="38" hidden="1">{#N/A,#N/A,FALSE,"골재소요량";#N/A,#N/A,FALSE,"골재소요량"}</definedName>
    <definedName name="wrn.골재소요량." localSheetId="39" hidden="1">{#N/A,#N/A,FALSE,"골재소요량";#N/A,#N/A,FALSE,"골재소요량"}</definedName>
    <definedName name="wrn.골재소요량." localSheetId="40" hidden="1">{#N/A,#N/A,FALSE,"골재소요량";#N/A,#N/A,FALSE,"골재소요량"}</definedName>
    <definedName name="wrn.골재소요량." localSheetId="41" hidden="1">{#N/A,#N/A,FALSE,"골재소요량";#N/A,#N/A,FALSE,"골재소요량"}</definedName>
    <definedName name="wrn.골재소요량." localSheetId="42" hidden="1">{#N/A,#N/A,FALSE,"골재소요량";#N/A,#N/A,FALSE,"골재소요량"}</definedName>
    <definedName name="wrn.골재소요량." localSheetId="43" hidden="1">{#N/A,#N/A,FALSE,"골재소요량";#N/A,#N/A,FALSE,"골재소요량"}</definedName>
    <definedName name="wrn.골재소요량." localSheetId="44" hidden="1">{#N/A,#N/A,FALSE,"골재소요량";#N/A,#N/A,FALSE,"골재소요량"}</definedName>
    <definedName name="wrn.골재소요량." localSheetId="45" hidden="1">{#N/A,#N/A,FALSE,"골재소요량";#N/A,#N/A,FALSE,"골재소요량"}</definedName>
    <definedName name="wrn.골재소요량." localSheetId="16" hidden="1">{#N/A,#N/A,FALSE,"골재소요량";#N/A,#N/A,FALSE,"골재소요량"}</definedName>
    <definedName name="wrn.골재소요량." localSheetId="51" hidden="1">{#N/A,#N/A,FALSE,"골재소요량";#N/A,#N/A,FALSE,"골재소요량"}</definedName>
    <definedName name="wrn.골재소요량." localSheetId="66" hidden="1">{#N/A,#N/A,FALSE,"골재소요량";#N/A,#N/A,FALSE,"골재소요량"}</definedName>
    <definedName name="wrn.골재소요량." localSheetId="67" hidden="1">{#N/A,#N/A,FALSE,"골재소요량";#N/A,#N/A,FALSE,"골재소요량"}</definedName>
    <definedName name="wrn.골재소요량." localSheetId="57" hidden="1">{#N/A,#N/A,FALSE,"골재소요량";#N/A,#N/A,FALSE,"골재소요량"}</definedName>
    <definedName name="wrn.골재소요량." localSheetId="58" hidden="1">{#N/A,#N/A,FALSE,"골재소요량";#N/A,#N/A,FALSE,"골재소요량"}</definedName>
    <definedName name="wrn.골재소요량." localSheetId="59" hidden="1">{#N/A,#N/A,FALSE,"골재소요량";#N/A,#N/A,FALSE,"골재소요량"}</definedName>
    <definedName name="wrn.골재소요량." localSheetId="60" hidden="1">{#N/A,#N/A,FALSE,"골재소요량";#N/A,#N/A,FALSE,"골재소요량"}</definedName>
    <definedName name="wrn.골재소요량." localSheetId="61" hidden="1">{#N/A,#N/A,FALSE,"골재소요량";#N/A,#N/A,FALSE,"골재소요량"}</definedName>
    <definedName name="wrn.골재소요량." localSheetId="63" hidden="1">{#N/A,#N/A,FALSE,"골재소요량";#N/A,#N/A,FALSE,"골재소요량"}</definedName>
    <definedName name="wrn.골재소요량." localSheetId="64" hidden="1">{#N/A,#N/A,FALSE,"골재소요량";#N/A,#N/A,FALSE,"골재소요량"}</definedName>
    <definedName name="wrn.골재소요량." localSheetId="65" hidden="1">{#N/A,#N/A,FALSE,"골재소요량";#N/A,#N/A,FALSE,"골재소요량"}</definedName>
    <definedName name="wrn.골재소요량." localSheetId="62" hidden="1">{#N/A,#N/A,FALSE,"골재소요량";#N/A,#N/A,FALSE,"골재소요량"}</definedName>
    <definedName name="wrn.골재소요량." localSheetId="13" hidden="1">{#N/A,#N/A,FALSE,"골재소요량";#N/A,#N/A,FALSE,"골재소요량"}</definedName>
    <definedName name="wrn.골재소요량." localSheetId="15" hidden="1">{#N/A,#N/A,FALSE,"골재소요량";#N/A,#N/A,FALSE,"골재소요량"}</definedName>
    <definedName name="wrn.골재소요량." localSheetId="14" hidden="1">{#N/A,#N/A,FALSE,"골재소요량";#N/A,#N/A,FALSE,"골재소요량"}</definedName>
    <definedName name="wrn.골재소요량." hidden="1">{#N/A,#N/A,FALSE,"골재소요량";#N/A,#N/A,FALSE,"골재소요량"}</definedName>
    <definedName name="wrn.구조2." localSheetId="17" hidden="1">{#N/A,#N/A,FALSE,"구조2"}</definedName>
    <definedName name="wrn.구조2." localSheetId="18" hidden="1">{#N/A,#N/A,FALSE,"구조2"}</definedName>
    <definedName name="wrn.구조2." localSheetId="37" hidden="1">{#N/A,#N/A,FALSE,"구조2"}</definedName>
    <definedName name="wrn.구조2." localSheetId="46" hidden="1">{#N/A,#N/A,FALSE,"구조2"}</definedName>
    <definedName name="wrn.구조2." localSheetId="47" hidden="1">{#N/A,#N/A,FALSE,"구조2"}</definedName>
    <definedName name="wrn.구조2." localSheetId="38" hidden="1">{#N/A,#N/A,FALSE,"구조2"}</definedName>
    <definedName name="wrn.구조2." localSheetId="39" hidden="1">{#N/A,#N/A,FALSE,"구조2"}</definedName>
    <definedName name="wrn.구조2." localSheetId="40" hidden="1">{#N/A,#N/A,FALSE,"구조2"}</definedName>
    <definedName name="wrn.구조2." localSheetId="41" hidden="1">{#N/A,#N/A,FALSE,"구조2"}</definedName>
    <definedName name="wrn.구조2." localSheetId="42" hidden="1">{#N/A,#N/A,FALSE,"구조2"}</definedName>
    <definedName name="wrn.구조2." localSheetId="43" hidden="1">{#N/A,#N/A,FALSE,"구조2"}</definedName>
    <definedName name="wrn.구조2." localSheetId="44" hidden="1">{#N/A,#N/A,FALSE,"구조2"}</definedName>
    <definedName name="wrn.구조2." localSheetId="45" hidden="1">{#N/A,#N/A,FALSE,"구조2"}</definedName>
    <definedName name="wrn.구조2." localSheetId="16" hidden="1">{#N/A,#N/A,FALSE,"구조2"}</definedName>
    <definedName name="wrn.구조2." localSheetId="51" hidden="1">{#N/A,#N/A,FALSE,"구조2"}</definedName>
    <definedName name="wrn.구조2." localSheetId="66" hidden="1">{#N/A,#N/A,FALSE,"구조2"}</definedName>
    <definedName name="wrn.구조2." localSheetId="67" hidden="1">{#N/A,#N/A,FALSE,"구조2"}</definedName>
    <definedName name="wrn.구조2." localSheetId="57" hidden="1">{#N/A,#N/A,FALSE,"구조2"}</definedName>
    <definedName name="wrn.구조2." localSheetId="58" hidden="1">{#N/A,#N/A,FALSE,"구조2"}</definedName>
    <definedName name="wrn.구조2." localSheetId="59" hidden="1">{#N/A,#N/A,FALSE,"구조2"}</definedName>
    <definedName name="wrn.구조2." localSheetId="60" hidden="1">{#N/A,#N/A,FALSE,"구조2"}</definedName>
    <definedName name="wrn.구조2." localSheetId="61" hidden="1">{#N/A,#N/A,FALSE,"구조2"}</definedName>
    <definedName name="wrn.구조2." localSheetId="63" hidden="1">{#N/A,#N/A,FALSE,"구조2"}</definedName>
    <definedName name="wrn.구조2." localSheetId="64" hidden="1">{#N/A,#N/A,FALSE,"구조2"}</definedName>
    <definedName name="wrn.구조2." localSheetId="65" hidden="1">{#N/A,#N/A,FALSE,"구조2"}</definedName>
    <definedName name="wrn.구조2." localSheetId="62" hidden="1">{#N/A,#N/A,FALSE,"구조2"}</definedName>
    <definedName name="wrn.구조2." localSheetId="13" hidden="1">{#N/A,#N/A,FALSE,"구조2"}</definedName>
    <definedName name="wrn.구조2." localSheetId="15" hidden="1">{#N/A,#N/A,FALSE,"구조2"}</definedName>
    <definedName name="wrn.구조2." localSheetId="14" hidden="1">{#N/A,#N/A,FALSE,"구조2"}</definedName>
    <definedName name="wrn.구조2." hidden="1">{#N/A,#N/A,FALSE,"구조2"}</definedName>
    <definedName name="wrn.단가표지." localSheetId="17" hidden="1">{#N/A,#N/A,FALSE,"단가표지"}</definedName>
    <definedName name="wrn.단가표지." localSheetId="18" hidden="1">{#N/A,#N/A,FALSE,"단가표지"}</definedName>
    <definedName name="wrn.단가표지." localSheetId="37" hidden="1">{#N/A,#N/A,FALSE,"단가표지"}</definedName>
    <definedName name="wrn.단가표지." localSheetId="46" hidden="1">{#N/A,#N/A,FALSE,"단가표지"}</definedName>
    <definedName name="wrn.단가표지." localSheetId="47" hidden="1">{#N/A,#N/A,FALSE,"단가표지"}</definedName>
    <definedName name="wrn.단가표지." localSheetId="38" hidden="1">{#N/A,#N/A,FALSE,"단가표지"}</definedName>
    <definedName name="wrn.단가표지." localSheetId="39" hidden="1">{#N/A,#N/A,FALSE,"단가표지"}</definedName>
    <definedName name="wrn.단가표지." localSheetId="40" hidden="1">{#N/A,#N/A,FALSE,"단가표지"}</definedName>
    <definedName name="wrn.단가표지." localSheetId="41" hidden="1">{#N/A,#N/A,FALSE,"단가표지"}</definedName>
    <definedName name="wrn.단가표지." localSheetId="42" hidden="1">{#N/A,#N/A,FALSE,"단가표지"}</definedName>
    <definedName name="wrn.단가표지." localSheetId="43" hidden="1">{#N/A,#N/A,FALSE,"단가표지"}</definedName>
    <definedName name="wrn.단가표지." localSheetId="44" hidden="1">{#N/A,#N/A,FALSE,"단가표지"}</definedName>
    <definedName name="wrn.단가표지." localSheetId="45" hidden="1">{#N/A,#N/A,FALSE,"단가표지"}</definedName>
    <definedName name="wrn.단가표지." localSheetId="16" hidden="1">{#N/A,#N/A,FALSE,"단가표지"}</definedName>
    <definedName name="wrn.단가표지." localSheetId="51" hidden="1">{#N/A,#N/A,FALSE,"단가표지"}</definedName>
    <definedName name="wrn.단가표지." localSheetId="66" hidden="1">{#N/A,#N/A,FALSE,"단가표지"}</definedName>
    <definedName name="wrn.단가표지." localSheetId="67" hidden="1">{#N/A,#N/A,FALSE,"단가표지"}</definedName>
    <definedName name="wrn.단가표지." localSheetId="57" hidden="1">{#N/A,#N/A,FALSE,"단가표지"}</definedName>
    <definedName name="wrn.단가표지." localSheetId="58" hidden="1">{#N/A,#N/A,FALSE,"단가표지"}</definedName>
    <definedName name="wrn.단가표지." localSheetId="59" hidden="1">{#N/A,#N/A,FALSE,"단가표지"}</definedName>
    <definedName name="wrn.단가표지." localSheetId="60" hidden="1">{#N/A,#N/A,FALSE,"단가표지"}</definedName>
    <definedName name="wrn.단가표지." localSheetId="61" hidden="1">{#N/A,#N/A,FALSE,"단가표지"}</definedName>
    <definedName name="wrn.단가표지." localSheetId="63" hidden="1">{#N/A,#N/A,FALSE,"단가표지"}</definedName>
    <definedName name="wrn.단가표지." localSheetId="64" hidden="1">{#N/A,#N/A,FALSE,"단가표지"}</definedName>
    <definedName name="wrn.단가표지." localSheetId="65" hidden="1">{#N/A,#N/A,FALSE,"단가표지"}</definedName>
    <definedName name="wrn.단가표지." localSheetId="62" hidden="1">{#N/A,#N/A,FALSE,"단가표지"}</definedName>
    <definedName name="wrn.단가표지." localSheetId="13" hidden="1">{#N/A,#N/A,FALSE,"단가표지"}</definedName>
    <definedName name="wrn.단가표지." localSheetId="15" hidden="1">{#N/A,#N/A,FALSE,"단가표지"}</definedName>
    <definedName name="wrn.단가표지." localSheetId="14" hidden="1">{#N/A,#N/A,FALSE,"단가표지"}</definedName>
    <definedName name="wrn.단가표지." hidden="1">{#N/A,#N/A,FALSE,"단가표지"}</definedName>
    <definedName name="wrn.배수1." localSheetId="17" hidden="1">{#N/A,#N/A,FALSE,"배수1"}</definedName>
    <definedName name="wrn.배수1." localSheetId="18" hidden="1">{#N/A,#N/A,FALSE,"배수1"}</definedName>
    <definedName name="wrn.배수1." localSheetId="37" hidden="1">{#N/A,#N/A,FALSE,"배수1"}</definedName>
    <definedName name="wrn.배수1." localSheetId="46" hidden="1">{#N/A,#N/A,FALSE,"배수1"}</definedName>
    <definedName name="wrn.배수1." localSheetId="47" hidden="1">{#N/A,#N/A,FALSE,"배수1"}</definedName>
    <definedName name="wrn.배수1." localSheetId="38" hidden="1">{#N/A,#N/A,FALSE,"배수1"}</definedName>
    <definedName name="wrn.배수1." localSheetId="39" hidden="1">{#N/A,#N/A,FALSE,"배수1"}</definedName>
    <definedName name="wrn.배수1." localSheetId="40" hidden="1">{#N/A,#N/A,FALSE,"배수1"}</definedName>
    <definedName name="wrn.배수1." localSheetId="41" hidden="1">{#N/A,#N/A,FALSE,"배수1"}</definedName>
    <definedName name="wrn.배수1." localSheetId="42" hidden="1">{#N/A,#N/A,FALSE,"배수1"}</definedName>
    <definedName name="wrn.배수1." localSheetId="43" hidden="1">{#N/A,#N/A,FALSE,"배수1"}</definedName>
    <definedName name="wrn.배수1." localSheetId="44" hidden="1">{#N/A,#N/A,FALSE,"배수1"}</definedName>
    <definedName name="wrn.배수1." localSheetId="45" hidden="1">{#N/A,#N/A,FALSE,"배수1"}</definedName>
    <definedName name="wrn.배수1." localSheetId="16" hidden="1">{#N/A,#N/A,FALSE,"배수1"}</definedName>
    <definedName name="wrn.배수1." localSheetId="51" hidden="1">{#N/A,#N/A,FALSE,"배수1"}</definedName>
    <definedName name="wrn.배수1." localSheetId="66" hidden="1">{#N/A,#N/A,FALSE,"배수1"}</definedName>
    <definedName name="wrn.배수1." localSheetId="67" hidden="1">{#N/A,#N/A,FALSE,"배수1"}</definedName>
    <definedName name="wrn.배수1." localSheetId="57" hidden="1">{#N/A,#N/A,FALSE,"배수1"}</definedName>
    <definedName name="wrn.배수1." localSheetId="58" hidden="1">{#N/A,#N/A,FALSE,"배수1"}</definedName>
    <definedName name="wrn.배수1." localSheetId="59" hidden="1">{#N/A,#N/A,FALSE,"배수1"}</definedName>
    <definedName name="wrn.배수1." localSheetId="60" hidden="1">{#N/A,#N/A,FALSE,"배수1"}</definedName>
    <definedName name="wrn.배수1." localSheetId="61" hidden="1">{#N/A,#N/A,FALSE,"배수1"}</definedName>
    <definedName name="wrn.배수1." localSheetId="63" hidden="1">{#N/A,#N/A,FALSE,"배수1"}</definedName>
    <definedName name="wrn.배수1." localSheetId="64" hidden="1">{#N/A,#N/A,FALSE,"배수1"}</definedName>
    <definedName name="wrn.배수1." localSheetId="65" hidden="1">{#N/A,#N/A,FALSE,"배수1"}</definedName>
    <definedName name="wrn.배수1." localSheetId="62" hidden="1">{#N/A,#N/A,FALSE,"배수1"}</definedName>
    <definedName name="wrn.배수1." localSheetId="13" hidden="1">{#N/A,#N/A,FALSE,"배수1"}</definedName>
    <definedName name="wrn.배수1." localSheetId="15" hidden="1">{#N/A,#N/A,FALSE,"배수1"}</definedName>
    <definedName name="wrn.배수1." localSheetId="14" hidden="1">{#N/A,#N/A,FALSE,"배수1"}</definedName>
    <definedName name="wrn.배수1." hidden="1">{#N/A,#N/A,FALSE,"배수1"}</definedName>
    <definedName name="wrn.배수2." localSheetId="17" hidden="1">{#N/A,#N/A,FALSE,"배수2"}</definedName>
    <definedName name="wrn.배수2." localSheetId="18" hidden="1">{#N/A,#N/A,FALSE,"배수2"}</definedName>
    <definedName name="wrn.배수2." localSheetId="37" hidden="1">{#N/A,#N/A,FALSE,"배수2"}</definedName>
    <definedName name="wrn.배수2." localSheetId="46" hidden="1">{#N/A,#N/A,FALSE,"배수2"}</definedName>
    <definedName name="wrn.배수2." localSheetId="47" hidden="1">{#N/A,#N/A,FALSE,"배수2"}</definedName>
    <definedName name="wrn.배수2." localSheetId="38" hidden="1">{#N/A,#N/A,FALSE,"배수2"}</definedName>
    <definedName name="wrn.배수2." localSheetId="39" hidden="1">{#N/A,#N/A,FALSE,"배수2"}</definedName>
    <definedName name="wrn.배수2." localSheetId="40" hidden="1">{#N/A,#N/A,FALSE,"배수2"}</definedName>
    <definedName name="wrn.배수2." localSheetId="41" hidden="1">{#N/A,#N/A,FALSE,"배수2"}</definedName>
    <definedName name="wrn.배수2." localSheetId="42" hidden="1">{#N/A,#N/A,FALSE,"배수2"}</definedName>
    <definedName name="wrn.배수2." localSheetId="43" hidden="1">{#N/A,#N/A,FALSE,"배수2"}</definedName>
    <definedName name="wrn.배수2." localSheetId="44" hidden="1">{#N/A,#N/A,FALSE,"배수2"}</definedName>
    <definedName name="wrn.배수2." localSheetId="45" hidden="1">{#N/A,#N/A,FALSE,"배수2"}</definedName>
    <definedName name="wrn.배수2." localSheetId="16" hidden="1">{#N/A,#N/A,FALSE,"배수2"}</definedName>
    <definedName name="wrn.배수2." localSheetId="51" hidden="1">{#N/A,#N/A,FALSE,"배수2"}</definedName>
    <definedName name="wrn.배수2." localSheetId="66" hidden="1">{#N/A,#N/A,FALSE,"배수2"}</definedName>
    <definedName name="wrn.배수2." localSheetId="67" hidden="1">{#N/A,#N/A,FALSE,"배수2"}</definedName>
    <definedName name="wrn.배수2." localSheetId="57" hidden="1">{#N/A,#N/A,FALSE,"배수2"}</definedName>
    <definedName name="wrn.배수2." localSheetId="58" hidden="1">{#N/A,#N/A,FALSE,"배수2"}</definedName>
    <definedName name="wrn.배수2." localSheetId="59" hidden="1">{#N/A,#N/A,FALSE,"배수2"}</definedName>
    <definedName name="wrn.배수2." localSheetId="60" hidden="1">{#N/A,#N/A,FALSE,"배수2"}</definedName>
    <definedName name="wrn.배수2." localSheetId="61" hidden="1">{#N/A,#N/A,FALSE,"배수2"}</definedName>
    <definedName name="wrn.배수2." localSheetId="63" hidden="1">{#N/A,#N/A,FALSE,"배수2"}</definedName>
    <definedName name="wrn.배수2." localSheetId="64" hidden="1">{#N/A,#N/A,FALSE,"배수2"}</definedName>
    <definedName name="wrn.배수2." localSheetId="65" hidden="1">{#N/A,#N/A,FALSE,"배수2"}</definedName>
    <definedName name="wrn.배수2." localSheetId="62" hidden="1">{#N/A,#N/A,FALSE,"배수2"}</definedName>
    <definedName name="wrn.배수2." localSheetId="13" hidden="1">{#N/A,#N/A,FALSE,"배수2"}</definedName>
    <definedName name="wrn.배수2." localSheetId="15" hidden="1">{#N/A,#N/A,FALSE,"배수2"}</definedName>
    <definedName name="wrn.배수2." localSheetId="14" hidden="1">{#N/A,#N/A,FALSE,"배수2"}</definedName>
    <definedName name="wrn.배수2." hidden="1">{#N/A,#N/A,FALSE,"배수2"}</definedName>
    <definedName name="wrn.부대1." localSheetId="17" hidden="1">{#N/A,#N/A,FALSE,"부대1"}</definedName>
    <definedName name="wrn.부대1." localSheetId="18" hidden="1">{#N/A,#N/A,FALSE,"부대1"}</definedName>
    <definedName name="wrn.부대1." localSheetId="37" hidden="1">{#N/A,#N/A,FALSE,"부대1"}</definedName>
    <definedName name="wrn.부대1." localSheetId="46" hidden="1">{#N/A,#N/A,FALSE,"부대1"}</definedName>
    <definedName name="wrn.부대1." localSheetId="47" hidden="1">{#N/A,#N/A,FALSE,"부대1"}</definedName>
    <definedName name="wrn.부대1." localSheetId="38" hidden="1">{#N/A,#N/A,FALSE,"부대1"}</definedName>
    <definedName name="wrn.부대1." localSheetId="39" hidden="1">{#N/A,#N/A,FALSE,"부대1"}</definedName>
    <definedName name="wrn.부대1." localSheetId="40" hidden="1">{#N/A,#N/A,FALSE,"부대1"}</definedName>
    <definedName name="wrn.부대1." localSheetId="41" hidden="1">{#N/A,#N/A,FALSE,"부대1"}</definedName>
    <definedName name="wrn.부대1." localSheetId="42" hidden="1">{#N/A,#N/A,FALSE,"부대1"}</definedName>
    <definedName name="wrn.부대1." localSheetId="43" hidden="1">{#N/A,#N/A,FALSE,"부대1"}</definedName>
    <definedName name="wrn.부대1." localSheetId="44" hidden="1">{#N/A,#N/A,FALSE,"부대1"}</definedName>
    <definedName name="wrn.부대1." localSheetId="45" hidden="1">{#N/A,#N/A,FALSE,"부대1"}</definedName>
    <definedName name="wrn.부대1." localSheetId="16" hidden="1">{#N/A,#N/A,FALSE,"부대1"}</definedName>
    <definedName name="wrn.부대1." localSheetId="51" hidden="1">{#N/A,#N/A,FALSE,"부대1"}</definedName>
    <definedName name="wrn.부대1." localSheetId="66" hidden="1">{#N/A,#N/A,FALSE,"부대1"}</definedName>
    <definedName name="wrn.부대1." localSheetId="67" hidden="1">{#N/A,#N/A,FALSE,"부대1"}</definedName>
    <definedName name="wrn.부대1." localSheetId="57" hidden="1">{#N/A,#N/A,FALSE,"부대1"}</definedName>
    <definedName name="wrn.부대1." localSheetId="58" hidden="1">{#N/A,#N/A,FALSE,"부대1"}</definedName>
    <definedName name="wrn.부대1." localSheetId="59" hidden="1">{#N/A,#N/A,FALSE,"부대1"}</definedName>
    <definedName name="wrn.부대1." localSheetId="60" hidden="1">{#N/A,#N/A,FALSE,"부대1"}</definedName>
    <definedName name="wrn.부대1." localSheetId="61" hidden="1">{#N/A,#N/A,FALSE,"부대1"}</definedName>
    <definedName name="wrn.부대1." localSheetId="63" hidden="1">{#N/A,#N/A,FALSE,"부대1"}</definedName>
    <definedName name="wrn.부대1." localSheetId="64" hidden="1">{#N/A,#N/A,FALSE,"부대1"}</definedName>
    <definedName name="wrn.부대1." localSheetId="65" hidden="1">{#N/A,#N/A,FALSE,"부대1"}</definedName>
    <definedName name="wrn.부대1." localSheetId="62" hidden="1">{#N/A,#N/A,FALSE,"부대1"}</definedName>
    <definedName name="wrn.부대1." localSheetId="13" hidden="1">{#N/A,#N/A,FALSE,"부대1"}</definedName>
    <definedName name="wrn.부대1." localSheetId="15" hidden="1">{#N/A,#N/A,FALSE,"부대1"}</definedName>
    <definedName name="wrn.부대1." localSheetId="14" hidden="1">{#N/A,#N/A,FALSE,"부대1"}</definedName>
    <definedName name="wrn.부대1." hidden="1">{#N/A,#N/A,FALSE,"부대1"}</definedName>
    <definedName name="wrn.부대2." localSheetId="17" hidden="1">{#N/A,#N/A,FALSE,"부대2"}</definedName>
    <definedName name="wrn.부대2." localSheetId="18" hidden="1">{#N/A,#N/A,FALSE,"부대2"}</definedName>
    <definedName name="wrn.부대2." localSheetId="37" hidden="1">{#N/A,#N/A,FALSE,"부대2"}</definedName>
    <definedName name="wrn.부대2." localSheetId="46" hidden="1">{#N/A,#N/A,FALSE,"부대2"}</definedName>
    <definedName name="wrn.부대2." localSheetId="47" hidden="1">{#N/A,#N/A,FALSE,"부대2"}</definedName>
    <definedName name="wrn.부대2." localSheetId="38" hidden="1">{#N/A,#N/A,FALSE,"부대2"}</definedName>
    <definedName name="wrn.부대2." localSheetId="39" hidden="1">{#N/A,#N/A,FALSE,"부대2"}</definedName>
    <definedName name="wrn.부대2." localSheetId="40" hidden="1">{#N/A,#N/A,FALSE,"부대2"}</definedName>
    <definedName name="wrn.부대2." localSheetId="41" hidden="1">{#N/A,#N/A,FALSE,"부대2"}</definedName>
    <definedName name="wrn.부대2." localSheetId="42" hidden="1">{#N/A,#N/A,FALSE,"부대2"}</definedName>
    <definedName name="wrn.부대2." localSheetId="43" hidden="1">{#N/A,#N/A,FALSE,"부대2"}</definedName>
    <definedName name="wrn.부대2." localSheetId="44" hidden="1">{#N/A,#N/A,FALSE,"부대2"}</definedName>
    <definedName name="wrn.부대2." localSheetId="45" hidden="1">{#N/A,#N/A,FALSE,"부대2"}</definedName>
    <definedName name="wrn.부대2." localSheetId="16" hidden="1">{#N/A,#N/A,FALSE,"부대2"}</definedName>
    <definedName name="wrn.부대2." localSheetId="51" hidden="1">{#N/A,#N/A,FALSE,"부대2"}</definedName>
    <definedName name="wrn.부대2." localSheetId="66" hidden="1">{#N/A,#N/A,FALSE,"부대2"}</definedName>
    <definedName name="wrn.부대2." localSheetId="67" hidden="1">{#N/A,#N/A,FALSE,"부대2"}</definedName>
    <definedName name="wrn.부대2." localSheetId="57" hidden="1">{#N/A,#N/A,FALSE,"부대2"}</definedName>
    <definedName name="wrn.부대2." localSheetId="58" hidden="1">{#N/A,#N/A,FALSE,"부대2"}</definedName>
    <definedName name="wrn.부대2." localSheetId="59" hidden="1">{#N/A,#N/A,FALSE,"부대2"}</definedName>
    <definedName name="wrn.부대2." localSheetId="60" hidden="1">{#N/A,#N/A,FALSE,"부대2"}</definedName>
    <definedName name="wrn.부대2." localSheetId="61" hidden="1">{#N/A,#N/A,FALSE,"부대2"}</definedName>
    <definedName name="wrn.부대2." localSheetId="63" hidden="1">{#N/A,#N/A,FALSE,"부대2"}</definedName>
    <definedName name="wrn.부대2." localSheetId="64" hidden="1">{#N/A,#N/A,FALSE,"부대2"}</definedName>
    <definedName name="wrn.부대2." localSheetId="65" hidden="1">{#N/A,#N/A,FALSE,"부대2"}</definedName>
    <definedName name="wrn.부대2." localSheetId="62" hidden="1">{#N/A,#N/A,FALSE,"부대2"}</definedName>
    <definedName name="wrn.부대2." localSheetId="13" hidden="1">{#N/A,#N/A,FALSE,"부대2"}</definedName>
    <definedName name="wrn.부대2." localSheetId="15" hidden="1">{#N/A,#N/A,FALSE,"부대2"}</definedName>
    <definedName name="wrn.부대2." localSheetId="14" hidden="1">{#N/A,#N/A,FALSE,"부대2"}</definedName>
    <definedName name="wrn.부대2." hidden="1">{#N/A,#N/A,FALSE,"부대2"}</definedName>
    <definedName name="wrn.속도." localSheetId="17" hidden="1">{#N/A,#N/A,FALSE,"속도"}</definedName>
    <definedName name="wrn.속도." localSheetId="18" hidden="1">{#N/A,#N/A,FALSE,"속도"}</definedName>
    <definedName name="wrn.속도." localSheetId="37" hidden="1">{#N/A,#N/A,FALSE,"속도"}</definedName>
    <definedName name="wrn.속도." localSheetId="46" hidden="1">{#N/A,#N/A,FALSE,"속도"}</definedName>
    <definedName name="wrn.속도." localSheetId="47" hidden="1">{#N/A,#N/A,FALSE,"속도"}</definedName>
    <definedName name="wrn.속도." localSheetId="38" hidden="1">{#N/A,#N/A,FALSE,"속도"}</definedName>
    <definedName name="wrn.속도." localSheetId="39" hidden="1">{#N/A,#N/A,FALSE,"속도"}</definedName>
    <definedName name="wrn.속도." localSheetId="40" hidden="1">{#N/A,#N/A,FALSE,"속도"}</definedName>
    <definedName name="wrn.속도." localSheetId="41" hidden="1">{#N/A,#N/A,FALSE,"속도"}</definedName>
    <definedName name="wrn.속도." localSheetId="42" hidden="1">{#N/A,#N/A,FALSE,"속도"}</definedName>
    <definedName name="wrn.속도." localSheetId="43" hidden="1">{#N/A,#N/A,FALSE,"속도"}</definedName>
    <definedName name="wrn.속도." localSheetId="44" hidden="1">{#N/A,#N/A,FALSE,"속도"}</definedName>
    <definedName name="wrn.속도." localSheetId="45" hidden="1">{#N/A,#N/A,FALSE,"속도"}</definedName>
    <definedName name="wrn.속도." localSheetId="16" hidden="1">{#N/A,#N/A,FALSE,"속도"}</definedName>
    <definedName name="wrn.속도." localSheetId="51" hidden="1">{#N/A,#N/A,FALSE,"속도"}</definedName>
    <definedName name="wrn.속도." localSheetId="66" hidden="1">{#N/A,#N/A,FALSE,"속도"}</definedName>
    <definedName name="wrn.속도." localSheetId="67" hidden="1">{#N/A,#N/A,FALSE,"속도"}</definedName>
    <definedName name="wrn.속도." localSheetId="57" hidden="1">{#N/A,#N/A,FALSE,"속도"}</definedName>
    <definedName name="wrn.속도." localSheetId="58" hidden="1">{#N/A,#N/A,FALSE,"속도"}</definedName>
    <definedName name="wrn.속도." localSheetId="59" hidden="1">{#N/A,#N/A,FALSE,"속도"}</definedName>
    <definedName name="wrn.속도." localSheetId="60" hidden="1">{#N/A,#N/A,FALSE,"속도"}</definedName>
    <definedName name="wrn.속도." localSheetId="61" hidden="1">{#N/A,#N/A,FALSE,"속도"}</definedName>
    <definedName name="wrn.속도." localSheetId="63" hidden="1">{#N/A,#N/A,FALSE,"속도"}</definedName>
    <definedName name="wrn.속도." localSheetId="64" hidden="1">{#N/A,#N/A,FALSE,"속도"}</definedName>
    <definedName name="wrn.속도." localSheetId="65" hidden="1">{#N/A,#N/A,FALSE,"속도"}</definedName>
    <definedName name="wrn.속도." localSheetId="62" hidden="1">{#N/A,#N/A,FALSE,"속도"}</definedName>
    <definedName name="wrn.속도." localSheetId="13" hidden="1">{#N/A,#N/A,FALSE,"속도"}</definedName>
    <definedName name="wrn.속도." localSheetId="15" hidden="1">{#N/A,#N/A,FALSE,"속도"}</definedName>
    <definedName name="wrn.속도." localSheetId="14" hidden="1">{#N/A,#N/A,FALSE,"속도"}</definedName>
    <definedName name="wrn.속도." hidden="1">{#N/A,#N/A,FALSE,"속도"}</definedName>
    <definedName name="wrn.운반시간." localSheetId="17" hidden="1">{#N/A,#N/A,FALSE,"운반시간"}</definedName>
    <definedName name="wrn.운반시간." localSheetId="18" hidden="1">{#N/A,#N/A,FALSE,"운반시간"}</definedName>
    <definedName name="wrn.운반시간." localSheetId="37" hidden="1">{#N/A,#N/A,FALSE,"운반시간"}</definedName>
    <definedName name="wrn.운반시간." localSheetId="46" hidden="1">{#N/A,#N/A,FALSE,"운반시간"}</definedName>
    <definedName name="wrn.운반시간." localSheetId="47" hidden="1">{#N/A,#N/A,FALSE,"운반시간"}</definedName>
    <definedName name="wrn.운반시간." localSheetId="38" hidden="1">{#N/A,#N/A,FALSE,"운반시간"}</definedName>
    <definedName name="wrn.운반시간." localSheetId="39" hidden="1">{#N/A,#N/A,FALSE,"운반시간"}</definedName>
    <definedName name="wrn.운반시간." localSheetId="40" hidden="1">{#N/A,#N/A,FALSE,"운반시간"}</definedName>
    <definedName name="wrn.운반시간." localSheetId="41" hidden="1">{#N/A,#N/A,FALSE,"운반시간"}</definedName>
    <definedName name="wrn.운반시간." localSheetId="42" hidden="1">{#N/A,#N/A,FALSE,"운반시간"}</definedName>
    <definedName name="wrn.운반시간." localSheetId="43" hidden="1">{#N/A,#N/A,FALSE,"운반시간"}</definedName>
    <definedName name="wrn.운반시간." localSheetId="44" hidden="1">{#N/A,#N/A,FALSE,"운반시간"}</definedName>
    <definedName name="wrn.운반시간." localSheetId="45" hidden="1">{#N/A,#N/A,FALSE,"운반시간"}</definedName>
    <definedName name="wrn.운반시간." localSheetId="16" hidden="1">{#N/A,#N/A,FALSE,"운반시간"}</definedName>
    <definedName name="wrn.운반시간." localSheetId="51" hidden="1">{#N/A,#N/A,FALSE,"운반시간"}</definedName>
    <definedName name="wrn.운반시간." localSheetId="66" hidden="1">{#N/A,#N/A,FALSE,"운반시간"}</definedName>
    <definedName name="wrn.운반시간." localSheetId="67" hidden="1">{#N/A,#N/A,FALSE,"운반시간"}</definedName>
    <definedName name="wrn.운반시간." localSheetId="57" hidden="1">{#N/A,#N/A,FALSE,"운반시간"}</definedName>
    <definedName name="wrn.운반시간." localSheetId="58" hidden="1">{#N/A,#N/A,FALSE,"운반시간"}</definedName>
    <definedName name="wrn.운반시간." localSheetId="59" hidden="1">{#N/A,#N/A,FALSE,"운반시간"}</definedName>
    <definedName name="wrn.운반시간." localSheetId="60" hidden="1">{#N/A,#N/A,FALSE,"운반시간"}</definedName>
    <definedName name="wrn.운반시간." localSheetId="61" hidden="1">{#N/A,#N/A,FALSE,"운반시간"}</definedName>
    <definedName name="wrn.운반시간." localSheetId="63" hidden="1">{#N/A,#N/A,FALSE,"운반시간"}</definedName>
    <definedName name="wrn.운반시간." localSheetId="64" hidden="1">{#N/A,#N/A,FALSE,"운반시간"}</definedName>
    <definedName name="wrn.운반시간." localSheetId="65" hidden="1">{#N/A,#N/A,FALSE,"운반시간"}</definedName>
    <definedName name="wrn.운반시간." localSheetId="62" hidden="1">{#N/A,#N/A,FALSE,"운반시간"}</definedName>
    <definedName name="wrn.운반시간." localSheetId="13" hidden="1">{#N/A,#N/A,FALSE,"운반시간"}</definedName>
    <definedName name="wrn.운반시간." localSheetId="15" hidden="1">{#N/A,#N/A,FALSE,"운반시간"}</definedName>
    <definedName name="wrn.운반시간." localSheetId="14" hidden="1">{#N/A,#N/A,FALSE,"운반시간"}</definedName>
    <definedName name="wrn.운반시간." hidden="1">{#N/A,#N/A,FALSE,"운반시간"}</definedName>
    <definedName name="wrn.이정표." localSheetId="17" hidden="1">{#N/A,#N/A,FALSE,"이정표"}</definedName>
    <definedName name="wrn.이정표." localSheetId="18" hidden="1">{#N/A,#N/A,FALSE,"이정표"}</definedName>
    <definedName name="wrn.이정표." localSheetId="37" hidden="1">{#N/A,#N/A,FALSE,"이정표"}</definedName>
    <definedName name="wrn.이정표." localSheetId="46" hidden="1">{#N/A,#N/A,FALSE,"이정표"}</definedName>
    <definedName name="wrn.이정표." localSheetId="47" hidden="1">{#N/A,#N/A,FALSE,"이정표"}</definedName>
    <definedName name="wrn.이정표." localSheetId="38" hidden="1">{#N/A,#N/A,FALSE,"이정표"}</definedName>
    <definedName name="wrn.이정표." localSheetId="39" hidden="1">{#N/A,#N/A,FALSE,"이정표"}</definedName>
    <definedName name="wrn.이정표." localSheetId="40" hidden="1">{#N/A,#N/A,FALSE,"이정표"}</definedName>
    <definedName name="wrn.이정표." localSheetId="41" hidden="1">{#N/A,#N/A,FALSE,"이정표"}</definedName>
    <definedName name="wrn.이정표." localSheetId="42" hidden="1">{#N/A,#N/A,FALSE,"이정표"}</definedName>
    <definedName name="wrn.이정표." localSheetId="43" hidden="1">{#N/A,#N/A,FALSE,"이정표"}</definedName>
    <definedName name="wrn.이정표." localSheetId="44" hidden="1">{#N/A,#N/A,FALSE,"이정표"}</definedName>
    <definedName name="wrn.이정표." localSheetId="45" hidden="1">{#N/A,#N/A,FALSE,"이정표"}</definedName>
    <definedName name="wrn.이정표." localSheetId="16" hidden="1">{#N/A,#N/A,FALSE,"이정표"}</definedName>
    <definedName name="wrn.이정표." localSheetId="51" hidden="1">{#N/A,#N/A,FALSE,"이정표"}</definedName>
    <definedName name="wrn.이정표." localSheetId="66" hidden="1">{#N/A,#N/A,FALSE,"이정표"}</definedName>
    <definedName name="wrn.이정표." localSheetId="67" hidden="1">{#N/A,#N/A,FALSE,"이정표"}</definedName>
    <definedName name="wrn.이정표." localSheetId="57" hidden="1">{#N/A,#N/A,FALSE,"이정표"}</definedName>
    <definedName name="wrn.이정표." localSheetId="58" hidden="1">{#N/A,#N/A,FALSE,"이정표"}</definedName>
    <definedName name="wrn.이정표." localSheetId="59" hidden="1">{#N/A,#N/A,FALSE,"이정표"}</definedName>
    <definedName name="wrn.이정표." localSheetId="60" hidden="1">{#N/A,#N/A,FALSE,"이정표"}</definedName>
    <definedName name="wrn.이정표." localSheetId="61" hidden="1">{#N/A,#N/A,FALSE,"이정표"}</definedName>
    <definedName name="wrn.이정표." localSheetId="63" hidden="1">{#N/A,#N/A,FALSE,"이정표"}</definedName>
    <definedName name="wrn.이정표." localSheetId="64" hidden="1">{#N/A,#N/A,FALSE,"이정표"}</definedName>
    <definedName name="wrn.이정표." localSheetId="65" hidden="1">{#N/A,#N/A,FALSE,"이정표"}</definedName>
    <definedName name="wrn.이정표." localSheetId="62" hidden="1">{#N/A,#N/A,FALSE,"이정표"}</definedName>
    <definedName name="wrn.이정표." localSheetId="13" hidden="1">{#N/A,#N/A,FALSE,"이정표"}</definedName>
    <definedName name="wrn.이정표." localSheetId="15" hidden="1">{#N/A,#N/A,FALSE,"이정표"}</definedName>
    <definedName name="wrn.이정표." localSheetId="14" hidden="1">{#N/A,#N/A,FALSE,"이정표"}</definedName>
    <definedName name="wrn.이정표." hidden="1">{#N/A,#N/A,FALSE,"이정표"}</definedName>
    <definedName name="wrn.조골재." localSheetId="17" hidden="1">{#N/A,#N/A,FALSE,"조골재"}</definedName>
    <definedName name="wrn.조골재." localSheetId="18" hidden="1">{#N/A,#N/A,FALSE,"조골재"}</definedName>
    <definedName name="wrn.조골재." localSheetId="37" hidden="1">{#N/A,#N/A,FALSE,"조골재"}</definedName>
    <definedName name="wrn.조골재." localSheetId="46" hidden="1">{#N/A,#N/A,FALSE,"조골재"}</definedName>
    <definedName name="wrn.조골재." localSheetId="47" hidden="1">{#N/A,#N/A,FALSE,"조골재"}</definedName>
    <definedName name="wrn.조골재." localSheetId="38" hidden="1">{#N/A,#N/A,FALSE,"조골재"}</definedName>
    <definedName name="wrn.조골재." localSheetId="39" hidden="1">{#N/A,#N/A,FALSE,"조골재"}</definedName>
    <definedName name="wrn.조골재." localSheetId="40" hidden="1">{#N/A,#N/A,FALSE,"조골재"}</definedName>
    <definedName name="wrn.조골재." localSheetId="41" hidden="1">{#N/A,#N/A,FALSE,"조골재"}</definedName>
    <definedName name="wrn.조골재." localSheetId="42" hidden="1">{#N/A,#N/A,FALSE,"조골재"}</definedName>
    <definedName name="wrn.조골재." localSheetId="43" hidden="1">{#N/A,#N/A,FALSE,"조골재"}</definedName>
    <definedName name="wrn.조골재." localSheetId="44" hidden="1">{#N/A,#N/A,FALSE,"조골재"}</definedName>
    <definedName name="wrn.조골재." localSheetId="45" hidden="1">{#N/A,#N/A,FALSE,"조골재"}</definedName>
    <definedName name="wrn.조골재." localSheetId="16" hidden="1">{#N/A,#N/A,FALSE,"조골재"}</definedName>
    <definedName name="wrn.조골재." localSheetId="51" hidden="1">{#N/A,#N/A,FALSE,"조골재"}</definedName>
    <definedName name="wrn.조골재." localSheetId="66" hidden="1">{#N/A,#N/A,FALSE,"조골재"}</definedName>
    <definedName name="wrn.조골재." localSheetId="67" hidden="1">{#N/A,#N/A,FALSE,"조골재"}</definedName>
    <definedName name="wrn.조골재." localSheetId="57" hidden="1">{#N/A,#N/A,FALSE,"조골재"}</definedName>
    <definedName name="wrn.조골재." localSheetId="58" hidden="1">{#N/A,#N/A,FALSE,"조골재"}</definedName>
    <definedName name="wrn.조골재." localSheetId="59" hidden="1">{#N/A,#N/A,FALSE,"조골재"}</definedName>
    <definedName name="wrn.조골재." localSheetId="60" hidden="1">{#N/A,#N/A,FALSE,"조골재"}</definedName>
    <definedName name="wrn.조골재." localSheetId="61" hidden="1">{#N/A,#N/A,FALSE,"조골재"}</definedName>
    <definedName name="wrn.조골재." localSheetId="63" hidden="1">{#N/A,#N/A,FALSE,"조골재"}</definedName>
    <definedName name="wrn.조골재." localSheetId="64" hidden="1">{#N/A,#N/A,FALSE,"조골재"}</definedName>
    <definedName name="wrn.조골재." localSheetId="65" hidden="1">{#N/A,#N/A,FALSE,"조골재"}</definedName>
    <definedName name="wrn.조골재." localSheetId="62" hidden="1">{#N/A,#N/A,FALSE,"조골재"}</definedName>
    <definedName name="wrn.조골재." localSheetId="13" hidden="1">{#N/A,#N/A,FALSE,"조골재"}</definedName>
    <definedName name="wrn.조골재." localSheetId="15" hidden="1">{#N/A,#N/A,FALSE,"조골재"}</definedName>
    <definedName name="wrn.조골재." localSheetId="14" hidden="1">{#N/A,#N/A,FALSE,"조골재"}</definedName>
    <definedName name="wrn.조골재." hidden="1">{#N/A,#N/A,FALSE,"조골재"}</definedName>
    <definedName name="wrn.토공1." localSheetId="17" hidden="1">{#N/A,#N/A,FALSE,"구조1"}</definedName>
    <definedName name="wrn.토공1." localSheetId="18" hidden="1">{#N/A,#N/A,FALSE,"구조1"}</definedName>
    <definedName name="wrn.토공1." localSheetId="37" hidden="1">{#N/A,#N/A,FALSE,"구조1"}</definedName>
    <definedName name="wrn.토공1." localSheetId="46" hidden="1">{#N/A,#N/A,FALSE,"구조1"}</definedName>
    <definedName name="wrn.토공1." localSheetId="47" hidden="1">{#N/A,#N/A,FALSE,"구조1"}</definedName>
    <definedName name="wrn.토공1." localSheetId="38" hidden="1">{#N/A,#N/A,FALSE,"구조1"}</definedName>
    <definedName name="wrn.토공1." localSheetId="39" hidden="1">{#N/A,#N/A,FALSE,"구조1"}</definedName>
    <definedName name="wrn.토공1." localSheetId="40" hidden="1">{#N/A,#N/A,FALSE,"구조1"}</definedName>
    <definedName name="wrn.토공1." localSheetId="41" hidden="1">{#N/A,#N/A,FALSE,"구조1"}</definedName>
    <definedName name="wrn.토공1." localSheetId="42" hidden="1">{#N/A,#N/A,FALSE,"구조1"}</definedName>
    <definedName name="wrn.토공1." localSheetId="43" hidden="1">{#N/A,#N/A,FALSE,"구조1"}</definedName>
    <definedName name="wrn.토공1." localSheetId="44" hidden="1">{#N/A,#N/A,FALSE,"구조1"}</definedName>
    <definedName name="wrn.토공1." localSheetId="45" hidden="1">{#N/A,#N/A,FALSE,"구조1"}</definedName>
    <definedName name="wrn.토공1." localSheetId="16" hidden="1">{#N/A,#N/A,FALSE,"구조1"}</definedName>
    <definedName name="wrn.토공1." localSheetId="51" hidden="1">{#N/A,#N/A,FALSE,"구조1"}</definedName>
    <definedName name="wrn.토공1." localSheetId="66" hidden="1">{#N/A,#N/A,FALSE,"구조1"}</definedName>
    <definedName name="wrn.토공1." localSheetId="67" hidden="1">{#N/A,#N/A,FALSE,"구조1"}</definedName>
    <definedName name="wrn.토공1." localSheetId="57" hidden="1">{#N/A,#N/A,FALSE,"구조1"}</definedName>
    <definedName name="wrn.토공1." localSheetId="58" hidden="1">{#N/A,#N/A,FALSE,"구조1"}</definedName>
    <definedName name="wrn.토공1." localSheetId="59" hidden="1">{#N/A,#N/A,FALSE,"구조1"}</definedName>
    <definedName name="wrn.토공1." localSheetId="60" hidden="1">{#N/A,#N/A,FALSE,"구조1"}</definedName>
    <definedName name="wrn.토공1." localSheetId="61" hidden="1">{#N/A,#N/A,FALSE,"구조1"}</definedName>
    <definedName name="wrn.토공1." localSheetId="63" hidden="1">{#N/A,#N/A,FALSE,"구조1"}</definedName>
    <definedName name="wrn.토공1." localSheetId="64" hidden="1">{#N/A,#N/A,FALSE,"구조1"}</definedName>
    <definedName name="wrn.토공1." localSheetId="65" hidden="1">{#N/A,#N/A,FALSE,"구조1"}</definedName>
    <definedName name="wrn.토공1." localSheetId="62" hidden="1">{#N/A,#N/A,FALSE,"구조1"}</definedName>
    <definedName name="wrn.토공1." localSheetId="13" hidden="1">{#N/A,#N/A,FALSE,"구조1"}</definedName>
    <definedName name="wrn.토공1." localSheetId="15" hidden="1">{#N/A,#N/A,FALSE,"구조1"}</definedName>
    <definedName name="wrn.토공1." localSheetId="14" hidden="1">{#N/A,#N/A,FALSE,"구조1"}</definedName>
    <definedName name="wrn.토공1." hidden="1">{#N/A,#N/A,FALSE,"구조1"}</definedName>
    <definedName name="wrn.토공2." localSheetId="17" hidden="1">{#N/A,#N/A,FALSE,"토공2"}</definedName>
    <definedName name="wrn.토공2." localSheetId="18" hidden="1">{#N/A,#N/A,FALSE,"토공2"}</definedName>
    <definedName name="wrn.토공2." localSheetId="37" hidden="1">{#N/A,#N/A,FALSE,"토공2"}</definedName>
    <definedName name="wrn.토공2." localSheetId="46" hidden="1">{#N/A,#N/A,FALSE,"토공2"}</definedName>
    <definedName name="wrn.토공2." localSheetId="47" hidden="1">{#N/A,#N/A,FALSE,"토공2"}</definedName>
    <definedName name="wrn.토공2." localSheetId="38" hidden="1">{#N/A,#N/A,FALSE,"토공2"}</definedName>
    <definedName name="wrn.토공2." localSheetId="39" hidden="1">{#N/A,#N/A,FALSE,"토공2"}</definedName>
    <definedName name="wrn.토공2." localSheetId="40" hidden="1">{#N/A,#N/A,FALSE,"토공2"}</definedName>
    <definedName name="wrn.토공2." localSheetId="41" hidden="1">{#N/A,#N/A,FALSE,"토공2"}</definedName>
    <definedName name="wrn.토공2." localSheetId="42" hidden="1">{#N/A,#N/A,FALSE,"토공2"}</definedName>
    <definedName name="wrn.토공2." localSheetId="43" hidden="1">{#N/A,#N/A,FALSE,"토공2"}</definedName>
    <definedName name="wrn.토공2." localSheetId="44" hidden="1">{#N/A,#N/A,FALSE,"토공2"}</definedName>
    <definedName name="wrn.토공2." localSheetId="45" hidden="1">{#N/A,#N/A,FALSE,"토공2"}</definedName>
    <definedName name="wrn.토공2." localSheetId="16" hidden="1">{#N/A,#N/A,FALSE,"토공2"}</definedName>
    <definedName name="wrn.토공2." localSheetId="51" hidden="1">{#N/A,#N/A,FALSE,"토공2"}</definedName>
    <definedName name="wrn.토공2." localSheetId="66" hidden="1">{#N/A,#N/A,FALSE,"토공2"}</definedName>
    <definedName name="wrn.토공2." localSheetId="67" hidden="1">{#N/A,#N/A,FALSE,"토공2"}</definedName>
    <definedName name="wrn.토공2." localSheetId="57" hidden="1">{#N/A,#N/A,FALSE,"토공2"}</definedName>
    <definedName name="wrn.토공2." localSheetId="58" hidden="1">{#N/A,#N/A,FALSE,"토공2"}</definedName>
    <definedName name="wrn.토공2." localSheetId="59" hidden="1">{#N/A,#N/A,FALSE,"토공2"}</definedName>
    <definedName name="wrn.토공2." localSheetId="60" hidden="1">{#N/A,#N/A,FALSE,"토공2"}</definedName>
    <definedName name="wrn.토공2." localSheetId="61" hidden="1">{#N/A,#N/A,FALSE,"토공2"}</definedName>
    <definedName name="wrn.토공2." localSheetId="63" hidden="1">{#N/A,#N/A,FALSE,"토공2"}</definedName>
    <definedName name="wrn.토공2." localSheetId="64" hidden="1">{#N/A,#N/A,FALSE,"토공2"}</definedName>
    <definedName name="wrn.토공2." localSheetId="65" hidden="1">{#N/A,#N/A,FALSE,"토공2"}</definedName>
    <definedName name="wrn.토공2." localSheetId="62" hidden="1">{#N/A,#N/A,FALSE,"토공2"}</definedName>
    <definedName name="wrn.토공2." localSheetId="13" hidden="1">{#N/A,#N/A,FALSE,"토공2"}</definedName>
    <definedName name="wrn.토공2." localSheetId="15" hidden="1">{#N/A,#N/A,FALSE,"토공2"}</definedName>
    <definedName name="wrn.토공2." localSheetId="14" hidden="1">{#N/A,#N/A,FALSE,"토공2"}</definedName>
    <definedName name="wrn.토공2." hidden="1">{#N/A,#N/A,FALSE,"토공2"}</definedName>
    <definedName name="wrn.포장1." localSheetId="17" hidden="1">{#N/A,#N/A,FALSE,"포장1";#N/A,#N/A,FALSE,"포장1"}</definedName>
    <definedName name="wrn.포장1." localSheetId="18" hidden="1">{#N/A,#N/A,FALSE,"포장1";#N/A,#N/A,FALSE,"포장1"}</definedName>
    <definedName name="wrn.포장1." localSheetId="37" hidden="1">{#N/A,#N/A,FALSE,"포장1";#N/A,#N/A,FALSE,"포장1"}</definedName>
    <definedName name="wrn.포장1." localSheetId="46" hidden="1">{#N/A,#N/A,FALSE,"포장1";#N/A,#N/A,FALSE,"포장1"}</definedName>
    <definedName name="wrn.포장1." localSheetId="47" hidden="1">{#N/A,#N/A,FALSE,"포장1";#N/A,#N/A,FALSE,"포장1"}</definedName>
    <definedName name="wrn.포장1." localSheetId="38" hidden="1">{#N/A,#N/A,FALSE,"포장1";#N/A,#N/A,FALSE,"포장1"}</definedName>
    <definedName name="wrn.포장1." localSheetId="39" hidden="1">{#N/A,#N/A,FALSE,"포장1";#N/A,#N/A,FALSE,"포장1"}</definedName>
    <definedName name="wrn.포장1." localSheetId="40" hidden="1">{#N/A,#N/A,FALSE,"포장1";#N/A,#N/A,FALSE,"포장1"}</definedName>
    <definedName name="wrn.포장1." localSheetId="41" hidden="1">{#N/A,#N/A,FALSE,"포장1";#N/A,#N/A,FALSE,"포장1"}</definedName>
    <definedName name="wrn.포장1." localSheetId="42" hidden="1">{#N/A,#N/A,FALSE,"포장1";#N/A,#N/A,FALSE,"포장1"}</definedName>
    <definedName name="wrn.포장1." localSheetId="43" hidden="1">{#N/A,#N/A,FALSE,"포장1";#N/A,#N/A,FALSE,"포장1"}</definedName>
    <definedName name="wrn.포장1." localSheetId="44" hidden="1">{#N/A,#N/A,FALSE,"포장1";#N/A,#N/A,FALSE,"포장1"}</definedName>
    <definedName name="wrn.포장1." localSheetId="45" hidden="1">{#N/A,#N/A,FALSE,"포장1";#N/A,#N/A,FALSE,"포장1"}</definedName>
    <definedName name="wrn.포장1." localSheetId="16" hidden="1">{#N/A,#N/A,FALSE,"포장1";#N/A,#N/A,FALSE,"포장1"}</definedName>
    <definedName name="wrn.포장1." localSheetId="51" hidden="1">{#N/A,#N/A,FALSE,"포장1";#N/A,#N/A,FALSE,"포장1"}</definedName>
    <definedName name="wrn.포장1." localSheetId="66" hidden="1">{#N/A,#N/A,FALSE,"포장1";#N/A,#N/A,FALSE,"포장1"}</definedName>
    <definedName name="wrn.포장1." localSheetId="67" hidden="1">{#N/A,#N/A,FALSE,"포장1";#N/A,#N/A,FALSE,"포장1"}</definedName>
    <definedName name="wrn.포장1." localSheetId="57" hidden="1">{#N/A,#N/A,FALSE,"포장1";#N/A,#N/A,FALSE,"포장1"}</definedName>
    <definedName name="wrn.포장1." localSheetId="58" hidden="1">{#N/A,#N/A,FALSE,"포장1";#N/A,#N/A,FALSE,"포장1"}</definedName>
    <definedName name="wrn.포장1." localSheetId="59" hidden="1">{#N/A,#N/A,FALSE,"포장1";#N/A,#N/A,FALSE,"포장1"}</definedName>
    <definedName name="wrn.포장1." localSheetId="60" hidden="1">{#N/A,#N/A,FALSE,"포장1";#N/A,#N/A,FALSE,"포장1"}</definedName>
    <definedName name="wrn.포장1." localSheetId="61" hidden="1">{#N/A,#N/A,FALSE,"포장1";#N/A,#N/A,FALSE,"포장1"}</definedName>
    <definedName name="wrn.포장1." localSheetId="63" hidden="1">{#N/A,#N/A,FALSE,"포장1";#N/A,#N/A,FALSE,"포장1"}</definedName>
    <definedName name="wrn.포장1." localSheetId="64" hidden="1">{#N/A,#N/A,FALSE,"포장1";#N/A,#N/A,FALSE,"포장1"}</definedName>
    <definedName name="wrn.포장1." localSheetId="65" hidden="1">{#N/A,#N/A,FALSE,"포장1";#N/A,#N/A,FALSE,"포장1"}</definedName>
    <definedName name="wrn.포장1." localSheetId="62" hidden="1">{#N/A,#N/A,FALSE,"포장1";#N/A,#N/A,FALSE,"포장1"}</definedName>
    <definedName name="wrn.포장1." localSheetId="13" hidden="1">{#N/A,#N/A,FALSE,"포장1";#N/A,#N/A,FALSE,"포장1"}</definedName>
    <definedName name="wrn.포장1." localSheetId="15" hidden="1">{#N/A,#N/A,FALSE,"포장1";#N/A,#N/A,FALSE,"포장1"}</definedName>
    <definedName name="wrn.포장1." localSheetId="14" hidden="1">{#N/A,#N/A,FALSE,"포장1";#N/A,#N/A,FALSE,"포장1"}</definedName>
    <definedName name="wrn.포장1." hidden="1">{#N/A,#N/A,FALSE,"포장1";#N/A,#N/A,FALSE,"포장1"}</definedName>
    <definedName name="wrn.포장2." localSheetId="17" hidden="1">{#N/A,#N/A,FALSE,"포장2"}</definedName>
    <definedName name="wrn.포장2." localSheetId="18" hidden="1">{#N/A,#N/A,FALSE,"포장2"}</definedName>
    <definedName name="wrn.포장2." localSheetId="37" hidden="1">{#N/A,#N/A,FALSE,"포장2"}</definedName>
    <definedName name="wrn.포장2." localSheetId="46" hidden="1">{#N/A,#N/A,FALSE,"포장2"}</definedName>
    <definedName name="wrn.포장2." localSheetId="47" hidden="1">{#N/A,#N/A,FALSE,"포장2"}</definedName>
    <definedName name="wrn.포장2." localSheetId="38" hidden="1">{#N/A,#N/A,FALSE,"포장2"}</definedName>
    <definedName name="wrn.포장2." localSheetId="39" hidden="1">{#N/A,#N/A,FALSE,"포장2"}</definedName>
    <definedName name="wrn.포장2." localSheetId="40" hidden="1">{#N/A,#N/A,FALSE,"포장2"}</definedName>
    <definedName name="wrn.포장2." localSheetId="41" hidden="1">{#N/A,#N/A,FALSE,"포장2"}</definedName>
    <definedName name="wrn.포장2." localSheetId="42" hidden="1">{#N/A,#N/A,FALSE,"포장2"}</definedName>
    <definedName name="wrn.포장2." localSheetId="43" hidden="1">{#N/A,#N/A,FALSE,"포장2"}</definedName>
    <definedName name="wrn.포장2." localSheetId="44" hidden="1">{#N/A,#N/A,FALSE,"포장2"}</definedName>
    <definedName name="wrn.포장2." localSheetId="45" hidden="1">{#N/A,#N/A,FALSE,"포장2"}</definedName>
    <definedName name="wrn.포장2." localSheetId="16" hidden="1">{#N/A,#N/A,FALSE,"포장2"}</definedName>
    <definedName name="wrn.포장2." localSheetId="51" hidden="1">{#N/A,#N/A,FALSE,"포장2"}</definedName>
    <definedName name="wrn.포장2." localSheetId="66" hidden="1">{#N/A,#N/A,FALSE,"포장2"}</definedName>
    <definedName name="wrn.포장2." localSheetId="67" hidden="1">{#N/A,#N/A,FALSE,"포장2"}</definedName>
    <definedName name="wrn.포장2." localSheetId="57" hidden="1">{#N/A,#N/A,FALSE,"포장2"}</definedName>
    <definedName name="wrn.포장2." localSheetId="58" hidden="1">{#N/A,#N/A,FALSE,"포장2"}</definedName>
    <definedName name="wrn.포장2." localSheetId="59" hidden="1">{#N/A,#N/A,FALSE,"포장2"}</definedName>
    <definedName name="wrn.포장2." localSheetId="60" hidden="1">{#N/A,#N/A,FALSE,"포장2"}</definedName>
    <definedName name="wrn.포장2." localSheetId="61" hidden="1">{#N/A,#N/A,FALSE,"포장2"}</definedName>
    <definedName name="wrn.포장2." localSheetId="63" hidden="1">{#N/A,#N/A,FALSE,"포장2"}</definedName>
    <definedName name="wrn.포장2." localSheetId="64" hidden="1">{#N/A,#N/A,FALSE,"포장2"}</definedName>
    <definedName name="wrn.포장2." localSheetId="65" hidden="1">{#N/A,#N/A,FALSE,"포장2"}</definedName>
    <definedName name="wrn.포장2." localSheetId="62" hidden="1">{#N/A,#N/A,FALSE,"포장2"}</definedName>
    <definedName name="wrn.포장2." localSheetId="13" hidden="1">{#N/A,#N/A,FALSE,"포장2"}</definedName>
    <definedName name="wrn.포장2." localSheetId="15" hidden="1">{#N/A,#N/A,FALSE,"포장2"}</definedName>
    <definedName name="wrn.포장2." localSheetId="14" hidden="1">{#N/A,#N/A,FALSE,"포장2"}</definedName>
    <definedName name="wrn.포장2." hidden="1">{#N/A,#N/A,FALSE,"포장2"}</definedName>
    <definedName name="wrn.표지목차." localSheetId="17" hidden="1">{#N/A,#N/A,FALSE,"표지목차"}</definedName>
    <definedName name="wrn.표지목차." localSheetId="18" hidden="1">{#N/A,#N/A,FALSE,"표지목차"}</definedName>
    <definedName name="wrn.표지목차." localSheetId="37" hidden="1">{#N/A,#N/A,FALSE,"표지목차"}</definedName>
    <definedName name="wrn.표지목차." localSheetId="46" hidden="1">{#N/A,#N/A,FALSE,"표지목차"}</definedName>
    <definedName name="wrn.표지목차." localSheetId="47" hidden="1">{#N/A,#N/A,FALSE,"표지목차"}</definedName>
    <definedName name="wrn.표지목차." localSheetId="38" hidden="1">{#N/A,#N/A,FALSE,"표지목차"}</definedName>
    <definedName name="wrn.표지목차." localSheetId="39" hidden="1">{#N/A,#N/A,FALSE,"표지목차"}</definedName>
    <definedName name="wrn.표지목차." localSheetId="40" hidden="1">{#N/A,#N/A,FALSE,"표지목차"}</definedName>
    <definedName name="wrn.표지목차." localSheetId="41" hidden="1">{#N/A,#N/A,FALSE,"표지목차"}</definedName>
    <definedName name="wrn.표지목차." localSheetId="42" hidden="1">{#N/A,#N/A,FALSE,"표지목차"}</definedName>
    <definedName name="wrn.표지목차." localSheetId="43" hidden="1">{#N/A,#N/A,FALSE,"표지목차"}</definedName>
    <definedName name="wrn.표지목차." localSheetId="44" hidden="1">{#N/A,#N/A,FALSE,"표지목차"}</definedName>
    <definedName name="wrn.표지목차." localSheetId="45" hidden="1">{#N/A,#N/A,FALSE,"표지목차"}</definedName>
    <definedName name="wrn.표지목차." localSheetId="16" hidden="1">{#N/A,#N/A,FALSE,"표지목차"}</definedName>
    <definedName name="wrn.표지목차." localSheetId="51" hidden="1">{#N/A,#N/A,FALSE,"표지목차"}</definedName>
    <definedName name="wrn.표지목차." localSheetId="66" hidden="1">{#N/A,#N/A,FALSE,"표지목차"}</definedName>
    <definedName name="wrn.표지목차." localSheetId="67" hidden="1">{#N/A,#N/A,FALSE,"표지목차"}</definedName>
    <definedName name="wrn.표지목차." localSheetId="57" hidden="1">{#N/A,#N/A,FALSE,"표지목차"}</definedName>
    <definedName name="wrn.표지목차." localSheetId="58" hidden="1">{#N/A,#N/A,FALSE,"표지목차"}</definedName>
    <definedName name="wrn.표지목차." localSheetId="59" hidden="1">{#N/A,#N/A,FALSE,"표지목차"}</definedName>
    <definedName name="wrn.표지목차." localSheetId="60" hidden="1">{#N/A,#N/A,FALSE,"표지목차"}</definedName>
    <definedName name="wrn.표지목차." localSheetId="61" hidden="1">{#N/A,#N/A,FALSE,"표지목차"}</definedName>
    <definedName name="wrn.표지목차." localSheetId="63" hidden="1">{#N/A,#N/A,FALSE,"표지목차"}</definedName>
    <definedName name="wrn.표지목차." localSheetId="64" hidden="1">{#N/A,#N/A,FALSE,"표지목차"}</definedName>
    <definedName name="wrn.표지목차." localSheetId="65" hidden="1">{#N/A,#N/A,FALSE,"표지목차"}</definedName>
    <definedName name="wrn.표지목차." localSheetId="62" hidden="1">{#N/A,#N/A,FALSE,"표지목차"}</definedName>
    <definedName name="wrn.표지목차." localSheetId="13" hidden="1">{#N/A,#N/A,FALSE,"표지목차"}</definedName>
    <definedName name="wrn.표지목차." localSheetId="15" hidden="1">{#N/A,#N/A,FALSE,"표지목차"}</definedName>
    <definedName name="wrn.표지목차." localSheetId="14" hidden="1">{#N/A,#N/A,FALSE,"표지목차"}</definedName>
    <definedName name="wrn.표지목차." hidden="1">{#N/A,#N/A,FALSE,"표지목차"}</definedName>
    <definedName name="wrn.현장._.NCR._.분석." localSheetId="17" hidden="1">{#N/A,#N/A,FALSE,"현장 NCR 분석";#N/A,#N/A,FALSE,"현장품질감사";#N/A,#N/A,FALSE,"현장품질감사"}</definedName>
    <definedName name="wrn.현장._.NCR._.분석." localSheetId="18" hidden="1">{#N/A,#N/A,FALSE,"현장 NCR 분석";#N/A,#N/A,FALSE,"현장품질감사";#N/A,#N/A,FALSE,"현장품질감사"}</definedName>
    <definedName name="wrn.현장._.NCR._.분석." localSheetId="16" hidden="1">{#N/A,#N/A,FALSE,"현장 NCR 분석";#N/A,#N/A,FALSE,"현장품질감사";#N/A,#N/A,FALSE,"현장품질감사"}</definedName>
    <definedName name="wrn.현장._.NCR._.분석." localSheetId="62" hidden="1">{#N/A,#N/A,FALSE,"현장 NCR 분석";#N/A,#N/A,FALSE,"현장품질감사";#N/A,#N/A,FALSE,"현장품질감사"}</definedName>
    <definedName name="wrn.현장._.NCR._.분석." localSheetId="13" hidden="1">{#N/A,#N/A,FALSE,"현장 NCR 분석";#N/A,#N/A,FALSE,"현장품질감사";#N/A,#N/A,FALSE,"현장품질감사"}</definedName>
    <definedName name="wrn.현장._.NCR._.분석." localSheetId="15" hidden="1">{#N/A,#N/A,FALSE,"현장 NCR 분석";#N/A,#N/A,FALSE,"현장품질감사";#N/A,#N/A,FALSE,"현장품질감사"}</definedName>
    <definedName name="wrn.현장._.NCR._.분석." localSheetId="14" hidden="1">{#N/A,#N/A,FALSE,"현장 NCR 분석";#N/A,#N/A,FALSE,"현장품질감사";#N/A,#N/A,FALSE,"현장품질감사"}</definedName>
    <definedName name="wrn.현장._.NCR._.분석." hidden="1">{#N/A,#N/A,FALSE,"현장 NCR 분석";#N/A,#N/A,FALSE,"현장품질감사";#N/A,#N/A,FALSE,"현장품질감사"}</definedName>
    <definedName name="wrn.혼합골재." localSheetId="17" hidden="1">{#N/A,#N/A,FALSE,"혼합골재"}</definedName>
    <definedName name="wrn.혼합골재." localSheetId="18" hidden="1">{#N/A,#N/A,FALSE,"혼합골재"}</definedName>
    <definedName name="wrn.혼합골재." localSheetId="37" hidden="1">{#N/A,#N/A,FALSE,"혼합골재"}</definedName>
    <definedName name="wrn.혼합골재." localSheetId="46" hidden="1">{#N/A,#N/A,FALSE,"혼합골재"}</definedName>
    <definedName name="wrn.혼합골재." localSheetId="47" hidden="1">{#N/A,#N/A,FALSE,"혼합골재"}</definedName>
    <definedName name="wrn.혼합골재." localSheetId="38" hidden="1">{#N/A,#N/A,FALSE,"혼합골재"}</definedName>
    <definedName name="wrn.혼합골재." localSheetId="39" hidden="1">{#N/A,#N/A,FALSE,"혼합골재"}</definedName>
    <definedName name="wrn.혼합골재." localSheetId="40" hidden="1">{#N/A,#N/A,FALSE,"혼합골재"}</definedName>
    <definedName name="wrn.혼합골재." localSheetId="41" hidden="1">{#N/A,#N/A,FALSE,"혼합골재"}</definedName>
    <definedName name="wrn.혼합골재." localSheetId="42" hidden="1">{#N/A,#N/A,FALSE,"혼합골재"}</definedName>
    <definedName name="wrn.혼합골재." localSheetId="43" hidden="1">{#N/A,#N/A,FALSE,"혼합골재"}</definedName>
    <definedName name="wrn.혼합골재." localSheetId="44" hidden="1">{#N/A,#N/A,FALSE,"혼합골재"}</definedName>
    <definedName name="wrn.혼합골재." localSheetId="45" hidden="1">{#N/A,#N/A,FALSE,"혼합골재"}</definedName>
    <definedName name="wrn.혼합골재." localSheetId="16" hidden="1">{#N/A,#N/A,FALSE,"혼합골재"}</definedName>
    <definedName name="wrn.혼합골재." localSheetId="51" hidden="1">{#N/A,#N/A,FALSE,"혼합골재"}</definedName>
    <definedName name="wrn.혼합골재." localSheetId="66" hidden="1">{#N/A,#N/A,FALSE,"혼합골재"}</definedName>
    <definedName name="wrn.혼합골재." localSheetId="67" hidden="1">{#N/A,#N/A,FALSE,"혼합골재"}</definedName>
    <definedName name="wrn.혼합골재." localSheetId="57" hidden="1">{#N/A,#N/A,FALSE,"혼합골재"}</definedName>
    <definedName name="wrn.혼합골재." localSheetId="58" hidden="1">{#N/A,#N/A,FALSE,"혼합골재"}</definedName>
    <definedName name="wrn.혼합골재." localSheetId="59" hidden="1">{#N/A,#N/A,FALSE,"혼합골재"}</definedName>
    <definedName name="wrn.혼합골재." localSheetId="60" hidden="1">{#N/A,#N/A,FALSE,"혼합골재"}</definedName>
    <definedName name="wrn.혼합골재." localSheetId="61" hidden="1">{#N/A,#N/A,FALSE,"혼합골재"}</definedName>
    <definedName name="wrn.혼합골재." localSheetId="63" hidden="1">{#N/A,#N/A,FALSE,"혼합골재"}</definedName>
    <definedName name="wrn.혼합골재." localSheetId="64" hidden="1">{#N/A,#N/A,FALSE,"혼합골재"}</definedName>
    <definedName name="wrn.혼합골재." localSheetId="65" hidden="1">{#N/A,#N/A,FALSE,"혼합골재"}</definedName>
    <definedName name="wrn.혼합골재." localSheetId="62" hidden="1">{#N/A,#N/A,FALSE,"혼합골재"}</definedName>
    <definedName name="wrn.혼합골재." localSheetId="13" hidden="1">{#N/A,#N/A,FALSE,"혼합골재"}</definedName>
    <definedName name="wrn.혼합골재." localSheetId="15" hidden="1">{#N/A,#N/A,FALSE,"혼합골재"}</definedName>
    <definedName name="wrn.혼합골재." localSheetId="14" hidden="1">{#N/A,#N/A,FALSE,"혼합골재"}</definedName>
    <definedName name="wrn.혼합골재." hidden="1">{#N/A,#N/A,FALSE,"혼합골재"}</definedName>
    <definedName name="WS">#REF!</definedName>
    <definedName name="WSO">#REF!</definedName>
    <definedName name="WSUM">#REF!</definedName>
    <definedName name="WW">#REF!</definedName>
    <definedName name="www" localSheetId="62">[6]금액내역서!$D$3:$D$10</definedName>
    <definedName name="www">[7]금액내역서!$D$3:$D$10</definedName>
    <definedName name="wwwer" localSheetId="17" hidden="1">{#N/A,#N/A,FALSE,"표지목차"}</definedName>
    <definedName name="wwwer" localSheetId="18" hidden="1">{#N/A,#N/A,FALSE,"표지목차"}</definedName>
    <definedName name="wwwer" localSheetId="37" hidden="1">{#N/A,#N/A,FALSE,"표지목차"}</definedName>
    <definedName name="wwwer" localSheetId="46" hidden="1">{#N/A,#N/A,FALSE,"표지목차"}</definedName>
    <definedName name="wwwer" localSheetId="47" hidden="1">{#N/A,#N/A,FALSE,"표지목차"}</definedName>
    <definedName name="wwwer" localSheetId="38" hidden="1">{#N/A,#N/A,FALSE,"표지목차"}</definedName>
    <definedName name="wwwer" localSheetId="39" hidden="1">{#N/A,#N/A,FALSE,"표지목차"}</definedName>
    <definedName name="wwwer" localSheetId="40" hidden="1">{#N/A,#N/A,FALSE,"표지목차"}</definedName>
    <definedName name="wwwer" localSheetId="41" hidden="1">{#N/A,#N/A,FALSE,"표지목차"}</definedName>
    <definedName name="wwwer" localSheetId="42" hidden="1">{#N/A,#N/A,FALSE,"표지목차"}</definedName>
    <definedName name="wwwer" localSheetId="43" hidden="1">{#N/A,#N/A,FALSE,"표지목차"}</definedName>
    <definedName name="wwwer" localSheetId="44" hidden="1">{#N/A,#N/A,FALSE,"표지목차"}</definedName>
    <definedName name="wwwer" localSheetId="45" hidden="1">{#N/A,#N/A,FALSE,"표지목차"}</definedName>
    <definedName name="wwwer" localSheetId="16" hidden="1">{#N/A,#N/A,FALSE,"표지목차"}</definedName>
    <definedName name="wwwer" localSheetId="51" hidden="1">{#N/A,#N/A,FALSE,"표지목차"}</definedName>
    <definedName name="wwwer" localSheetId="66" hidden="1">{#N/A,#N/A,FALSE,"표지목차"}</definedName>
    <definedName name="wwwer" localSheetId="67" hidden="1">{#N/A,#N/A,FALSE,"표지목차"}</definedName>
    <definedName name="wwwer" localSheetId="57" hidden="1">{#N/A,#N/A,FALSE,"표지목차"}</definedName>
    <definedName name="wwwer" localSheetId="58" hidden="1">{#N/A,#N/A,FALSE,"표지목차"}</definedName>
    <definedName name="wwwer" localSheetId="59" hidden="1">{#N/A,#N/A,FALSE,"표지목차"}</definedName>
    <definedName name="wwwer" localSheetId="60" hidden="1">{#N/A,#N/A,FALSE,"표지목차"}</definedName>
    <definedName name="wwwer" localSheetId="61" hidden="1">{#N/A,#N/A,FALSE,"표지목차"}</definedName>
    <definedName name="wwwer" localSheetId="63" hidden="1">{#N/A,#N/A,FALSE,"표지목차"}</definedName>
    <definedName name="wwwer" localSheetId="64" hidden="1">{#N/A,#N/A,FALSE,"표지목차"}</definedName>
    <definedName name="wwwer" localSheetId="65" hidden="1">{#N/A,#N/A,FALSE,"표지목차"}</definedName>
    <definedName name="wwwer" localSheetId="62" hidden="1">{#N/A,#N/A,FALSE,"표지목차"}</definedName>
    <definedName name="wwwer" localSheetId="13" hidden="1">{#N/A,#N/A,FALSE,"표지목차"}</definedName>
    <definedName name="wwwer" localSheetId="15" hidden="1">{#N/A,#N/A,FALSE,"표지목차"}</definedName>
    <definedName name="wwwer" localSheetId="14" hidden="1">{#N/A,#N/A,FALSE,"표지목차"}</definedName>
    <definedName name="wwwer" hidden="1">{#N/A,#N/A,FALSE,"표지목차"}</definedName>
    <definedName name="wwww" localSheetId="16">#REF!</definedName>
    <definedName name="wwww" localSheetId="13">#REF!</definedName>
    <definedName name="wwww" localSheetId="15">#REF!</definedName>
    <definedName name="wwww" localSheetId="14">#REF!</definedName>
    <definedName name="wwww">#REF!</definedName>
    <definedName name="x" localSheetId="16">#REF!</definedName>
    <definedName name="x" localSheetId="13">#REF!</definedName>
    <definedName name="x" localSheetId="15">#REF!</definedName>
    <definedName name="x" localSheetId="14">#REF!</definedName>
    <definedName name="x">#REF!</definedName>
    <definedName name="XX" localSheetId="16">#REF!</definedName>
    <definedName name="XX" localSheetId="13">#REF!</definedName>
    <definedName name="XX" localSheetId="15">#REF!</definedName>
    <definedName name="XX" localSheetId="14">#REF!</definedName>
    <definedName name="XX">#REF!</definedName>
    <definedName name="xxaa" localSheetId="6">BlankMacro1</definedName>
    <definedName name="xxaa" localSheetId="17">BlankMacro1</definedName>
    <definedName name="xxaa" localSheetId="18">BlankMacro1</definedName>
    <definedName name="xxaa" localSheetId="16">BlankMacro1</definedName>
    <definedName name="xxaa" localSheetId="62">BlankMacro1</definedName>
    <definedName name="xxaa" localSheetId="13">BlankMacro1</definedName>
    <definedName name="xxaa" localSheetId="15">BlankMacro1</definedName>
    <definedName name="xxaa" localSheetId="14">BlankMacro1</definedName>
    <definedName name="xxaa">BlankMacro1</definedName>
    <definedName name="xxx">#REF!</definedName>
    <definedName name="Y" localSheetId="62">BlankMacro1</definedName>
    <definedName name="Y">BlankMacro1</definedName>
    <definedName name="Y.S.KIM" localSheetId="49">#REF!,#REF!,#REF!,#REF!,#REF!,#REF!,#REF!,#REF!,#REF!,#REF!,#REF!,#REF!,#REF!,#REF!,#REF!,#REF!,#REF!,#REF!,#REF!</definedName>
    <definedName name="Y.S.KIM" localSheetId="53">#REF!,#REF!,#REF!,#REF!,#REF!,#REF!,#REF!,#REF!,#REF!,#REF!,#REF!,#REF!,#REF!,#REF!,#REF!,#REF!,#REF!,#REF!,#REF!</definedName>
    <definedName name="Y.S.KIM" localSheetId="55">#REF!,#REF!,#REF!,#REF!,#REF!,#REF!,#REF!,#REF!,#REF!,#REF!,#REF!,#REF!,#REF!,#REF!,#REF!,#REF!,#REF!,#REF!,#REF!</definedName>
    <definedName name="Y.S.KIM" localSheetId="31">#REF!,#REF!,#REF!,#REF!,#REF!,#REF!,#REF!,#REF!,#REF!,#REF!,#REF!,#REF!,#REF!,#REF!,#REF!,#REF!,#REF!,#REF!,#REF!</definedName>
    <definedName name="Y.S.KIM" localSheetId="35">#REF!,#REF!,#REF!,#REF!,#REF!,#REF!,#REF!,#REF!,#REF!,#REF!,#REF!,#REF!,#REF!,#REF!,#REF!,#REF!,#REF!,#REF!,#REF!</definedName>
    <definedName name="Y.S.KIM" localSheetId="36">#REF!,#REF!,#REF!,#REF!,#REF!,#REF!,#REF!,#REF!,#REF!,#REF!,#REF!,#REF!,#REF!,#REF!,#REF!,#REF!,#REF!,#REF!,#REF!</definedName>
    <definedName name="Y.S.KIM" localSheetId="34">#REF!,#REF!,#REF!,#REF!,#REF!,#REF!,#REF!,#REF!,#REF!,#REF!,#REF!,#REF!,#REF!,#REF!,#REF!,#REF!,#REF!,#REF!,#REF!</definedName>
    <definedName name="Y.S.KIM" localSheetId="16">#REF!,#REF!,#REF!,#REF!,#REF!,#REF!,#REF!,#REF!,#REF!,#REF!,#REF!,#REF!,#REF!,#REF!,#REF!,#REF!,#REF!,#REF!,#REF!</definedName>
    <definedName name="Y.S.KIM" localSheetId="13">#REF!,#REF!,#REF!,#REF!,#REF!,#REF!,#REF!,#REF!,#REF!,#REF!,#REF!,#REF!,#REF!,#REF!,#REF!,#REF!,#REF!,#REF!,#REF!</definedName>
    <definedName name="Y.S.KIM" localSheetId="15">#REF!,#REF!,#REF!,#REF!,#REF!,#REF!,#REF!,#REF!,#REF!,#REF!,#REF!,#REF!,#REF!,#REF!,#REF!,#REF!,#REF!,#REF!,#REF!</definedName>
    <definedName name="Y.S.KIM" localSheetId="14">#REF!,#REF!,#REF!,#REF!,#REF!,#REF!,#REF!,#REF!,#REF!,#REF!,#REF!,#REF!,#REF!,#REF!,#REF!,#REF!,#REF!,#REF!,#REF!</definedName>
    <definedName name="Y.S.KIM" localSheetId="1">#REF!,#REF!,#REF!,#REF!,#REF!,#REF!,#REF!,#REF!,#REF!,#REF!,#REF!,#REF!,#REF!,#REF!,#REF!,#REF!,#REF!,#REF!,#REF!</definedName>
    <definedName name="Y.S.KIM">#REF!,#REF!,#REF!,#REF!,#REF!,#REF!,#REF!,#REF!,#REF!,#REF!,#REF!,#REF!,#REF!,#REF!,#REF!,#REF!,#REF!,#REF!,#REF!</definedName>
    <definedName name="YOO" localSheetId="49">'[1]01'!#REF!</definedName>
    <definedName name="YOO" localSheetId="53">'[1]01'!#REF!</definedName>
    <definedName name="YOO" localSheetId="55">'[1]01'!#REF!</definedName>
    <definedName name="YOO" localSheetId="31">'[1]01'!#REF!</definedName>
    <definedName name="YOO" localSheetId="35">'[1]01'!#REF!</definedName>
    <definedName name="YOO" localSheetId="36">'[1]01'!#REF!</definedName>
    <definedName name="YOO" localSheetId="34">'[1]01'!#REF!</definedName>
    <definedName name="YOO" localSheetId="16">'[1]01'!#REF!</definedName>
    <definedName name="YOO" localSheetId="62">'[2]01'!#REF!</definedName>
    <definedName name="YOO" localSheetId="13">'[1]01'!#REF!</definedName>
    <definedName name="YOO" localSheetId="15">'[1]01'!#REF!</definedName>
    <definedName name="YOO" localSheetId="14">'[1]01'!#REF!</definedName>
    <definedName name="YOO" localSheetId="1">'[1]01'!#REF!</definedName>
    <definedName name="YOO">'[1]01'!#REF!</definedName>
    <definedName name="yoo10" localSheetId="16">#REF!</definedName>
    <definedName name="yoo10" localSheetId="13">#REF!</definedName>
    <definedName name="yoo10" localSheetId="15">#REF!</definedName>
    <definedName name="yoo10" localSheetId="14">#REF!</definedName>
    <definedName name="yoo10">#REF!</definedName>
    <definedName name="yoo2" localSheetId="49">#REF!</definedName>
    <definedName name="yoo2" localSheetId="53">#REF!</definedName>
    <definedName name="yoo2" localSheetId="55">#REF!</definedName>
    <definedName name="yoo2" localSheetId="31">#REF!</definedName>
    <definedName name="yoo2" localSheetId="35">#REF!</definedName>
    <definedName name="yoo2" localSheetId="36">#REF!</definedName>
    <definedName name="yoo2" localSheetId="34">#REF!</definedName>
    <definedName name="yoo2" localSheetId="16">#REF!</definedName>
    <definedName name="yoo2" localSheetId="13">#REF!</definedName>
    <definedName name="yoo2" localSheetId="15">#REF!</definedName>
    <definedName name="yoo2" localSheetId="14">#REF!</definedName>
    <definedName name="yoo2" localSheetId="1">#REF!</definedName>
    <definedName name="yoo2">#REF!</definedName>
    <definedName name="yoo3" localSheetId="49">#REF!</definedName>
    <definedName name="yoo3" localSheetId="53">#REF!</definedName>
    <definedName name="yoo3" localSheetId="55">#REF!</definedName>
    <definedName name="yoo3" localSheetId="31">#REF!</definedName>
    <definedName name="yoo3" localSheetId="35">#REF!</definedName>
    <definedName name="yoo3" localSheetId="36">#REF!</definedName>
    <definedName name="yoo3" localSheetId="34">#REF!</definedName>
    <definedName name="yoo3" localSheetId="16">#REF!</definedName>
    <definedName name="yoo3" localSheetId="13">#REF!</definedName>
    <definedName name="yoo3" localSheetId="15">#REF!</definedName>
    <definedName name="yoo3" localSheetId="14">#REF!</definedName>
    <definedName name="yoo3" localSheetId="1">#REF!</definedName>
    <definedName name="yoo3">#REF!</definedName>
    <definedName name="yoo4" localSheetId="49">#REF!</definedName>
    <definedName name="yoo4" localSheetId="53">#REF!</definedName>
    <definedName name="yoo4" localSheetId="55">#REF!</definedName>
    <definedName name="yoo4" localSheetId="31">#REF!</definedName>
    <definedName name="yoo4" localSheetId="35">#REF!</definedName>
    <definedName name="yoo4" localSheetId="36">#REF!</definedName>
    <definedName name="yoo4" localSheetId="34">#REF!</definedName>
    <definedName name="yoo4" localSheetId="16">#REF!</definedName>
    <definedName name="yoo4" localSheetId="13">#REF!</definedName>
    <definedName name="yoo4" localSheetId="15">#REF!</definedName>
    <definedName name="yoo4" localSheetId="14">#REF!</definedName>
    <definedName name="yoo4" localSheetId="1">#REF!</definedName>
    <definedName name="yoo4">#REF!</definedName>
    <definedName name="YOO5" localSheetId="49">'[1]01'!#REF!</definedName>
    <definedName name="YOO5" localSheetId="53">'[1]01'!#REF!</definedName>
    <definedName name="YOO5" localSheetId="55">'[1]01'!#REF!</definedName>
    <definedName name="YOO5" localSheetId="31">'[1]01'!#REF!</definedName>
    <definedName name="YOO5" localSheetId="35">'[1]01'!#REF!</definedName>
    <definedName name="YOO5" localSheetId="36">'[1]01'!#REF!</definedName>
    <definedName name="YOO5" localSheetId="34">'[1]01'!#REF!</definedName>
    <definedName name="YOO5" localSheetId="16">'[1]01'!#REF!</definedName>
    <definedName name="YOO5" localSheetId="62">'[2]01'!#REF!</definedName>
    <definedName name="YOO5" localSheetId="13">'[1]01'!#REF!</definedName>
    <definedName name="YOO5" localSheetId="15">'[1]01'!#REF!</definedName>
    <definedName name="YOO5" localSheetId="14">'[1]01'!#REF!</definedName>
    <definedName name="YOO5" localSheetId="1">'[1]01'!#REF!</definedName>
    <definedName name="YOO5">'[1]01'!#REF!</definedName>
    <definedName name="YOO6" localSheetId="49">'[1]01'!#REF!</definedName>
    <definedName name="YOO6" localSheetId="53">'[1]01'!#REF!</definedName>
    <definedName name="YOO6" localSheetId="55">'[1]01'!#REF!</definedName>
    <definedName name="YOO6" localSheetId="31">'[1]01'!#REF!</definedName>
    <definedName name="YOO6" localSheetId="35">'[1]01'!#REF!</definedName>
    <definedName name="YOO6" localSheetId="36">'[1]01'!#REF!</definedName>
    <definedName name="YOO6" localSheetId="34">'[1]01'!#REF!</definedName>
    <definedName name="YOO6" localSheetId="16">'[1]01'!#REF!</definedName>
    <definedName name="YOO6" localSheetId="62">'[2]01'!#REF!</definedName>
    <definedName name="YOO6" localSheetId="13">'[1]01'!#REF!</definedName>
    <definedName name="YOO6" localSheetId="15">'[1]01'!#REF!</definedName>
    <definedName name="YOO6" localSheetId="14">'[1]01'!#REF!</definedName>
    <definedName name="YOO6" localSheetId="1">'[1]01'!#REF!</definedName>
    <definedName name="YOO6">'[1]01'!#REF!</definedName>
    <definedName name="YOO7" localSheetId="49">'[1]01'!#REF!</definedName>
    <definedName name="YOO7" localSheetId="53">'[1]01'!#REF!</definedName>
    <definedName name="YOO7" localSheetId="55">'[1]01'!#REF!</definedName>
    <definedName name="YOO7" localSheetId="31">'[1]01'!#REF!</definedName>
    <definedName name="YOO7" localSheetId="35">'[1]01'!#REF!</definedName>
    <definedName name="YOO7" localSheetId="36">'[1]01'!#REF!</definedName>
    <definedName name="YOO7" localSheetId="34">'[1]01'!#REF!</definedName>
    <definedName name="YOO7" localSheetId="16">'[1]01'!#REF!</definedName>
    <definedName name="YOO7" localSheetId="62">'[2]01'!#REF!</definedName>
    <definedName name="YOO7" localSheetId="1">'[1]01'!#REF!</definedName>
    <definedName name="YOO7">'[1]01'!#REF!</definedName>
    <definedName name="yoo8" localSheetId="49">#REF!</definedName>
    <definedName name="yoo8" localSheetId="53">#REF!</definedName>
    <definedName name="yoo8" localSheetId="55">#REF!</definedName>
    <definedName name="yoo8" localSheetId="31">#REF!</definedName>
    <definedName name="yoo8" localSheetId="35">#REF!</definedName>
    <definedName name="yoo8" localSheetId="36">#REF!</definedName>
    <definedName name="yoo8" localSheetId="34">#REF!</definedName>
    <definedName name="yoo8" localSheetId="16">#REF!</definedName>
    <definedName name="yoo8" localSheetId="13">#REF!</definedName>
    <definedName name="yoo8" localSheetId="15">#REF!</definedName>
    <definedName name="yoo8" localSheetId="14">#REF!</definedName>
    <definedName name="yoo8" localSheetId="1">#REF!</definedName>
    <definedName name="yoo8">#REF!</definedName>
    <definedName name="YOO9" localSheetId="49">'[1]01'!#REF!</definedName>
    <definedName name="YOO9" localSheetId="53">'[1]01'!#REF!</definedName>
    <definedName name="YOO9" localSheetId="55">'[1]01'!#REF!</definedName>
    <definedName name="YOO9" localSheetId="31">'[1]01'!#REF!</definedName>
    <definedName name="YOO9" localSheetId="35">'[1]01'!#REF!</definedName>
    <definedName name="YOO9" localSheetId="36">'[1]01'!#REF!</definedName>
    <definedName name="YOO9" localSheetId="34">'[1]01'!#REF!</definedName>
    <definedName name="YOO9" localSheetId="16">'[1]01'!#REF!</definedName>
    <definedName name="YOO9" localSheetId="62">'[2]01'!#REF!</definedName>
    <definedName name="YOO9" localSheetId="13">'[1]01'!#REF!</definedName>
    <definedName name="YOO9" localSheetId="15">'[1]01'!#REF!</definedName>
    <definedName name="YOO9" localSheetId="14">'[1]01'!#REF!</definedName>
    <definedName name="YOO9" localSheetId="1">'[1]01'!#REF!</definedName>
    <definedName name="YOO9">'[1]01'!#REF!</definedName>
    <definedName name="YOON" localSheetId="49">'[1]01'!#REF!</definedName>
    <definedName name="YOON" localSheetId="53">'[1]01'!#REF!</definedName>
    <definedName name="YOON" localSheetId="55">'[1]01'!#REF!</definedName>
    <definedName name="YOON" localSheetId="31">'[1]01'!#REF!</definedName>
    <definedName name="YOON" localSheetId="35">'[1]01'!#REF!</definedName>
    <definedName name="YOON" localSheetId="36">'[1]01'!#REF!</definedName>
    <definedName name="YOON" localSheetId="34">'[1]01'!#REF!</definedName>
    <definedName name="YOON" localSheetId="16">'[1]01'!#REF!</definedName>
    <definedName name="YOON" localSheetId="62">'[2]01'!#REF!</definedName>
    <definedName name="YOON" localSheetId="1">'[1]01'!#REF!</definedName>
    <definedName name="YOON">'[1]01'!#REF!</definedName>
    <definedName name="YOON2" localSheetId="49">'[1]01'!#REF!</definedName>
    <definedName name="YOON2" localSheetId="53">'[1]01'!#REF!</definedName>
    <definedName name="YOON2" localSheetId="55">'[1]01'!#REF!</definedName>
    <definedName name="YOON2" localSheetId="31">'[1]01'!#REF!</definedName>
    <definedName name="YOON2" localSheetId="35">'[1]01'!#REF!</definedName>
    <definedName name="YOON2" localSheetId="36">'[1]01'!#REF!</definedName>
    <definedName name="YOON2" localSheetId="34">'[1]01'!#REF!</definedName>
    <definedName name="YOON2" localSheetId="16">'[1]01'!#REF!</definedName>
    <definedName name="YOON2" localSheetId="62">'[2]01'!#REF!</definedName>
    <definedName name="YOON2" localSheetId="1">'[1]01'!#REF!</definedName>
    <definedName name="YOON2">'[1]01'!#REF!</definedName>
    <definedName name="YOON3" localSheetId="49">'[1]01'!#REF!</definedName>
    <definedName name="YOON3" localSheetId="53">'[1]01'!#REF!</definedName>
    <definedName name="YOON3" localSheetId="55">'[1]01'!#REF!</definedName>
    <definedName name="YOON3" localSheetId="31">'[1]01'!#REF!</definedName>
    <definedName name="YOON3" localSheetId="35">'[1]01'!#REF!</definedName>
    <definedName name="YOON3" localSheetId="36">'[1]01'!#REF!</definedName>
    <definedName name="YOON3" localSheetId="34">'[1]01'!#REF!</definedName>
    <definedName name="YOON3" localSheetId="16">'[1]01'!#REF!</definedName>
    <definedName name="YOON3" localSheetId="62">'[2]01'!#REF!</definedName>
    <definedName name="YOON3" localSheetId="1">'[1]01'!#REF!</definedName>
    <definedName name="YOON3">'[1]01'!#REF!</definedName>
    <definedName name="YOON4" localSheetId="49">'[1]01'!#REF!</definedName>
    <definedName name="YOON4" localSheetId="53">'[1]01'!#REF!</definedName>
    <definedName name="YOON4" localSheetId="55">'[1]01'!#REF!</definedName>
    <definedName name="YOON4" localSheetId="31">'[1]01'!#REF!</definedName>
    <definedName name="YOON4" localSheetId="35">'[1]01'!#REF!</definedName>
    <definedName name="YOON4" localSheetId="36">'[1]01'!#REF!</definedName>
    <definedName name="YOON4" localSheetId="34">'[1]01'!#REF!</definedName>
    <definedName name="YOON4" localSheetId="16">'[1]01'!#REF!</definedName>
    <definedName name="YOON4" localSheetId="62">'[2]01'!#REF!</definedName>
    <definedName name="YOON4" localSheetId="1">'[1]01'!#REF!</definedName>
    <definedName name="YOON4">'[1]01'!#REF!</definedName>
    <definedName name="yy" localSheetId="17" hidden="1">#REF!</definedName>
    <definedName name="yy" localSheetId="18" hidden="1">#REF!</definedName>
    <definedName name="yy" localSheetId="16" hidden="1">#REF!</definedName>
    <definedName name="yy" localSheetId="13" hidden="1">#REF!</definedName>
    <definedName name="yy" localSheetId="15" hidden="1">#REF!</definedName>
    <definedName name="yy" localSheetId="14" hidden="1">#REF!</definedName>
    <definedName name="yy" hidden="1">#REF!</definedName>
    <definedName name="YYY" localSheetId="49">#REF!</definedName>
    <definedName name="YYY" localSheetId="53">#REF!</definedName>
    <definedName name="YYY" localSheetId="55">#REF!</definedName>
    <definedName name="YYY" localSheetId="31">#REF!</definedName>
    <definedName name="YYY" localSheetId="17" hidden="1">#REF!</definedName>
    <definedName name="YYY" localSheetId="18" hidden="1">#REF!</definedName>
    <definedName name="YYY" localSheetId="35">#REF!</definedName>
    <definedName name="YYY" localSheetId="36">#REF!</definedName>
    <definedName name="YYY" localSheetId="34">#REF!</definedName>
    <definedName name="YYY" localSheetId="16">#REF!</definedName>
    <definedName name="YYY" localSheetId="13">#REF!</definedName>
    <definedName name="YYY" localSheetId="15">#REF!</definedName>
    <definedName name="YYY" localSheetId="14">#REF!</definedName>
    <definedName name="YYY" localSheetId="1">#REF!</definedName>
    <definedName name="YYY" hidden="1">#REF!</definedName>
    <definedName name="Z" localSheetId="62">BlankMacro1</definedName>
    <definedName name="Z">BlankMacro1</definedName>
    <definedName name="ZZZ" localSheetId="17" hidden="1">[16]날개벽수량표!#REF!</definedName>
    <definedName name="ZZZ" localSheetId="18" hidden="1">[16]날개벽수량표!#REF!</definedName>
    <definedName name="ZZZ" localSheetId="16" hidden="1">[16]날개벽수량표!#REF!</definedName>
    <definedName name="ZZZ" localSheetId="13" hidden="1">[16]날개벽수량표!#REF!</definedName>
    <definedName name="ZZZ" localSheetId="15" hidden="1">[16]날개벽수량표!#REF!</definedName>
    <definedName name="ZZZ" localSheetId="14" hidden="1">[16]날개벽수량표!#REF!</definedName>
    <definedName name="ZZZ" hidden="1">[16]날개벽수량표!#REF!</definedName>
    <definedName name="zzzzz">#REF!</definedName>
    <definedName name="ㄱ" localSheetId="17" hidden="1">{#N/A,#N/A,FALSE,"현장 NCR 분석";#N/A,#N/A,FALSE,"현장품질감사";#N/A,#N/A,FALSE,"현장품질감사"}</definedName>
    <definedName name="ㄱ" localSheetId="18" hidden="1">{#N/A,#N/A,FALSE,"현장 NCR 분석";#N/A,#N/A,FALSE,"현장품질감사";#N/A,#N/A,FALSE,"현장품질감사"}</definedName>
    <definedName name="ㄱ" localSheetId="16" hidden="1">{#N/A,#N/A,FALSE,"현장 NCR 분석";#N/A,#N/A,FALSE,"현장품질감사";#N/A,#N/A,FALSE,"현장품질감사"}</definedName>
    <definedName name="ㄱ" localSheetId="62">[54]VXXXXX!$AB$25</definedName>
    <definedName name="ㄱ" localSheetId="13" hidden="1">{#N/A,#N/A,FALSE,"현장 NCR 분석";#N/A,#N/A,FALSE,"현장품질감사";#N/A,#N/A,FALSE,"현장품질감사"}</definedName>
    <definedName name="ㄱ" localSheetId="15" hidden="1">{#N/A,#N/A,FALSE,"현장 NCR 분석";#N/A,#N/A,FALSE,"현장품질감사";#N/A,#N/A,FALSE,"현장품질감사"}</definedName>
    <definedName name="ㄱ" localSheetId="14" hidden="1">{#N/A,#N/A,FALSE,"현장 NCR 분석";#N/A,#N/A,FALSE,"현장품질감사";#N/A,#N/A,FALSE,"현장품질감사"}</definedName>
    <definedName name="ㄱ" hidden="1">{#N/A,#N/A,FALSE,"현장 NCR 분석";#N/A,#N/A,FALSE,"현장품질감사";#N/A,#N/A,FALSE,"현장품질감사"}</definedName>
    <definedName name="ㄱㄱ" localSheetId="17" hidden="1">{#N/A,#N/A,FALSE,"현장 NCR 분석";#N/A,#N/A,FALSE,"현장품질감사";#N/A,#N/A,FALSE,"현장품질감사"}</definedName>
    <definedName name="ㄱㄱ" localSheetId="18" hidden="1">{#N/A,#N/A,FALSE,"현장 NCR 분석";#N/A,#N/A,FALSE,"현장품질감사";#N/A,#N/A,FALSE,"현장품질감사"}</definedName>
    <definedName name="ㄱㄱ" localSheetId="16" hidden="1">{#N/A,#N/A,FALSE,"현장 NCR 분석";#N/A,#N/A,FALSE,"현장품질감사";#N/A,#N/A,FALSE,"현장품질감사"}</definedName>
    <definedName name="ㄱㄱ" localSheetId="62" hidden="1">{#N/A,#N/A,FALSE,"현장 NCR 분석";#N/A,#N/A,FALSE,"현장품질감사";#N/A,#N/A,FALSE,"현장품질감사"}</definedName>
    <definedName name="ㄱㄱ" localSheetId="13" hidden="1">{#N/A,#N/A,FALSE,"현장 NCR 분석";#N/A,#N/A,FALSE,"현장품질감사";#N/A,#N/A,FALSE,"현장품질감사"}</definedName>
    <definedName name="ㄱㄱ" localSheetId="15" hidden="1">{#N/A,#N/A,FALSE,"현장 NCR 분석";#N/A,#N/A,FALSE,"현장품질감사";#N/A,#N/A,FALSE,"현장품질감사"}</definedName>
    <definedName name="ㄱㄱ" localSheetId="14" hidden="1">{#N/A,#N/A,FALSE,"현장 NCR 분석";#N/A,#N/A,FALSE,"현장품질감사";#N/A,#N/A,FALSE,"현장품질감사"}</definedName>
    <definedName name="ㄱㄱ" hidden="1">{#N/A,#N/A,FALSE,"현장 NCR 분석";#N/A,#N/A,FALSE,"현장품질감사";#N/A,#N/A,FALSE,"현장품질감사"}</definedName>
    <definedName name="ㄱㄱㄱㄱ" localSheetId="49">BlankMacro1</definedName>
    <definedName name="ㄱㄱㄱㄱ" localSheetId="53">BlankMacro1</definedName>
    <definedName name="ㄱㄱㄱㄱ" localSheetId="6">BlankMacro1</definedName>
    <definedName name="ㄱㄱㄱㄱ" localSheetId="55">BlankMacro1</definedName>
    <definedName name="ㄱㄱㄱㄱ" localSheetId="31">BlankMacro1</definedName>
    <definedName name="ㄱㄱㄱㄱ" localSheetId="17">BlankMacro1</definedName>
    <definedName name="ㄱㄱㄱㄱ" localSheetId="18">BlankMacro1</definedName>
    <definedName name="ㄱㄱㄱㄱ" localSheetId="35">BlankMacro1</definedName>
    <definedName name="ㄱㄱㄱㄱ" localSheetId="36">BlankMacro1</definedName>
    <definedName name="ㄱㄱㄱㄱ" localSheetId="34">BlankMacro1</definedName>
    <definedName name="ㄱㄱㄱㄱ" localSheetId="16">BlankMacro1</definedName>
    <definedName name="ㄱㄱㄱㄱ" localSheetId="62">BlankMacro1</definedName>
    <definedName name="ㄱㄱㄱㄱ" localSheetId="13">BlankMacro1</definedName>
    <definedName name="ㄱㄱㄱㄱ" localSheetId="15">BlankMacro1</definedName>
    <definedName name="ㄱㄱㄱㄱ" localSheetId="14">BlankMacro1</definedName>
    <definedName name="ㄱㄱㄱㄱ" localSheetId="1">BlankMacro1</definedName>
    <definedName name="ㄱㄱㄱㄱ">BlankMacro1</definedName>
    <definedName name="가">[54]VXXXXX!$C$34</definedName>
    <definedName name="가가" localSheetId="62">BlankMacro1</definedName>
    <definedName name="가가">BlankMacro1</definedName>
    <definedName name="가가가가각" localSheetId="62">BlankMacro1</definedName>
    <definedName name="가가가가각">BlankMacro1</definedName>
    <definedName name="가격수정">#REF!</definedName>
    <definedName name="가나다" localSheetId="17" hidden="1">#REF!</definedName>
    <definedName name="가나다" localSheetId="18" hidden="1">#REF!</definedName>
    <definedName name="가나다" localSheetId="16" hidden="1">#REF!</definedName>
    <definedName name="가나다" localSheetId="13" hidden="1">#REF!</definedName>
    <definedName name="가나다" localSheetId="15" hidden="1">#REF!</definedName>
    <definedName name="가나다" localSheetId="14" hidden="1">#REF!</definedName>
    <definedName name="가나다" hidden="1">#REF!</definedName>
    <definedName name="가도" localSheetId="17" hidden="1">#REF!</definedName>
    <definedName name="가도" localSheetId="18" hidden="1">#REF!</definedName>
    <definedName name="가도" localSheetId="16" hidden="1">#REF!</definedName>
    <definedName name="가도" localSheetId="13" hidden="1">#REF!</definedName>
    <definedName name="가도" localSheetId="15" hidden="1">#REF!</definedName>
    <definedName name="가도" localSheetId="14" hidden="1">#REF!</definedName>
    <definedName name="가도" hidden="1">#REF!</definedName>
    <definedName name="가로간지" localSheetId="17" hidden="1">{#N/A,#N/A,FALSE,"현장 NCR 분석";#N/A,#N/A,FALSE,"현장품질감사";#N/A,#N/A,FALSE,"현장품질감사"}</definedName>
    <definedName name="가로간지" localSheetId="18" hidden="1">{#N/A,#N/A,FALSE,"현장 NCR 분석";#N/A,#N/A,FALSE,"현장품질감사";#N/A,#N/A,FALSE,"현장품질감사"}</definedName>
    <definedName name="가로간지" localSheetId="16" hidden="1">{#N/A,#N/A,FALSE,"현장 NCR 분석";#N/A,#N/A,FALSE,"현장품질감사";#N/A,#N/A,FALSE,"현장품질감사"}</definedName>
    <definedName name="가로간지" localSheetId="62" hidden="1">{#N/A,#N/A,FALSE,"현장 NCR 분석";#N/A,#N/A,FALSE,"현장품질감사";#N/A,#N/A,FALSE,"현장품질감사"}</definedName>
    <definedName name="가로간지" localSheetId="13" hidden="1">{#N/A,#N/A,FALSE,"현장 NCR 분석";#N/A,#N/A,FALSE,"현장품질감사";#N/A,#N/A,FALSE,"현장품질감사"}</definedName>
    <definedName name="가로간지" localSheetId="15" hidden="1">{#N/A,#N/A,FALSE,"현장 NCR 분석";#N/A,#N/A,FALSE,"현장품질감사";#N/A,#N/A,FALSE,"현장품질감사"}</definedName>
    <definedName name="가로간지" localSheetId="14" hidden="1">{#N/A,#N/A,FALSE,"현장 NCR 분석";#N/A,#N/A,FALSE,"현장품질감사";#N/A,#N/A,FALSE,"현장품질감사"}</definedName>
    <definedName name="가로간지" hidden="1">{#N/A,#N/A,FALSE,"현장 NCR 분석";#N/A,#N/A,FALSE,"현장품질감사";#N/A,#N/A,FALSE,"현장품질감사"}</definedName>
    <definedName name="가설공사" localSheetId="17" hidden="1">#REF!</definedName>
    <definedName name="가설공사" localSheetId="18" hidden="1">#REF!</definedName>
    <definedName name="가설공사" localSheetId="16">[55]별표집계!#REF!</definedName>
    <definedName name="가설공사" localSheetId="62">[55]별표집계!#REF!</definedName>
    <definedName name="가설공사" localSheetId="13">[55]별표집계!#REF!</definedName>
    <definedName name="가설공사" localSheetId="15">[55]별표집계!#REF!</definedName>
    <definedName name="가설공사" localSheetId="14">[55]별표집계!#REF!</definedName>
    <definedName name="가설공사" hidden="1">#REF!</definedName>
    <definedName name="가시나무H4.5" localSheetId="16">#REF!</definedName>
    <definedName name="가시나무H4.5" localSheetId="13">#REF!</definedName>
    <definedName name="가시나무H4.5" localSheetId="15">#REF!</definedName>
    <definedName name="가시나무H4.5" localSheetId="14">#REF!</definedName>
    <definedName name="가시나무H4.5">#REF!</definedName>
    <definedName name="가시나무R4" localSheetId="62">[56]데이타!$E$2</definedName>
    <definedName name="가시나무R4">[57]데이타!$E$2</definedName>
    <definedName name="가시나무R5" localSheetId="62">[56]데이타!$E$3</definedName>
    <definedName name="가시나무R5">[57]데이타!$E$3</definedName>
    <definedName name="가시나무R6" localSheetId="62">[56]데이타!$E$4</definedName>
    <definedName name="가시나무R6">[57]데이타!$E$4</definedName>
    <definedName name="가시나무R8" localSheetId="62">[56]데이타!$E$5</definedName>
    <definedName name="가시나무R8">[57]데이타!$E$5</definedName>
    <definedName name="가이즈까향1204" localSheetId="62">[56]데이타!$E$6</definedName>
    <definedName name="가이즈까향1204">[57]데이타!$E$6</definedName>
    <definedName name="가이즈까향1505" localSheetId="62">[56]데이타!$E$7</definedName>
    <definedName name="가이즈까향1505">[57]데이타!$E$7</definedName>
    <definedName name="가이즈까향2006" localSheetId="62">[56]데이타!$E$8</definedName>
    <definedName name="가이즈까향2006">[57]데이타!$E$8</definedName>
    <definedName name="가이즈까향2008" localSheetId="62">[56]데이타!$E$9</definedName>
    <definedName name="가이즈까향2008">[57]데이타!$E$9</definedName>
    <definedName name="가이즈까향2510" localSheetId="62">[56]데이타!$E$10</definedName>
    <definedName name="가이즈까향2510">[57]데이타!$E$10</definedName>
    <definedName name="가중나무B10" localSheetId="62">[56]데이타!$E$19</definedName>
    <definedName name="가중나무B10">[57]데이타!$E$19</definedName>
    <definedName name="가중나무B4" localSheetId="62">[56]데이타!$E$15</definedName>
    <definedName name="가중나무B4">[57]데이타!$E$15</definedName>
    <definedName name="가중나무B5" localSheetId="62">[56]데이타!$E$16</definedName>
    <definedName name="가중나무B5">[57]데이타!$E$16</definedName>
    <definedName name="가중나무B6" localSheetId="62">[56]데이타!$E$17</definedName>
    <definedName name="가중나무B6">[57]데이타!$E$17</definedName>
    <definedName name="가중나무B8" localSheetId="62">[56]데이타!$E$18</definedName>
    <definedName name="가중나무B8">[57]데이타!$E$18</definedName>
    <definedName name="간노비" localSheetId="16">#REF!</definedName>
    <definedName name="간노비" localSheetId="13">#REF!</definedName>
    <definedName name="간노비" localSheetId="15">#REF!</definedName>
    <definedName name="간노비" localSheetId="14">#REF!</definedName>
    <definedName name="간노비">#REF!</definedName>
    <definedName name="간재비" localSheetId="16">#REF!</definedName>
    <definedName name="간재비" localSheetId="13">#REF!</definedName>
    <definedName name="간재비" localSheetId="15">#REF!</definedName>
    <definedName name="간재비" localSheetId="14">#REF!</definedName>
    <definedName name="간재비">#REF!</definedName>
    <definedName name="간접경비" localSheetId="17" hidden="1">#REF!</definedName>
    <definedName name="간접경비" localSheetId="18" hidden="1">#REF!</definedName>
    <definedName name="간접경비" localSheetId="13" hidden="1">#REF!</definedName>
    <definedName name="간접경비" localSheetId="15" hidden="1">#REF!</definedName>
    <definedName name="간접경비" localSheetId="14" hidden="1">#REF!</definedName>
    <definedName name="간접경비" hidden="1">#REF!</definedName>
    <definedName name="간접노무비" localSheetId="17">#REF!</definedName>
    <definedName name="간접노무비" localSheetId="18">#REF!</definedName>
    <definedName name="간접노무비" localSheetId="16">#REF!</definedName>
    <definedName name="간접노무비" localSheetId="13">#REF!</definedName>
    <definedName name="간접노무비" localSheetId="15">#REF!</definedName>
    <definedName name="간접노무비" localSheetId="14">#REF!</definedName>
    <definedName name="간접노무비">'3-1.기초자료'!$C$25</definedName>
    <definedName name="간지" localSheetId="17" hidden="1">[10]날개벽수량표!#REF!</definedName>
    <definedName name="간지" localSheetId="18" hidden="1">[10]날개벽수량표!#REF!</definedName>
    <definedName name="간지" localSheetId="16" hidden="1">[10]날개벽수량표!#REF!</definedName>
    <definedName name="간지" localSheetId="13" hidden="1">[10]날개벽수량표!#REF!</definedName>
    <definedName name="간지" localSheetId="15" hidden="1">[10]날개벽수량표!#REF!</definedName>
    <definedName name="간지" localSheetId="14" hidden="1">[10]날개벽수량표!#REF!</definedName>
    <definedName name="간지" hidden="1">[10]날개벽수량표!#REF!</definedName>
    <definedName name="간지4" localSheetId="62">BlankMacro1</definedName>
    <definedName name="간지4">BlankMacro1</definedName>
    <definedName name="감R10" localSheetId="62">[56]데이타!$E$24</definedName>
    <definedName name="감R10">[57]데이타!$E$24</definedName>
    <definedName name="감R12" localSheetId="62">[56]데이타!$E$25</definedName>
    <definedName name="감R12">[57]데이타!$E$25</definedName>
    <definedName name="감R15" localSheetId="62">[56]데이타!$E$26</definedName>
    <definedName name="감R15">[57]데이타!$E$26</definedName>
    <definedName name="감R5" localSheetId="62">[56]데이타!$E$20</definedName>
    <definedName name="감R5">[57]데이타!$E$20</definedName>
    <definedName name="감R6" localSheetId="62">[56]데이타!$E$21</definedName>
    <definedName name="감R6">[57]데이타!$E$21</definedName>
    <definedName name="감R7" localSheetId="62">[56]데이타!$E$22</definedName>
    <definedName name="감R7">[57]데이타!$E$22</definedName>
    <definedName name="감R8" localSheetId="62">[56]데이타!$E$23</definedName>
    <definedName name="감R8">[57]데이타!$E$23</definedName>
    <definedName name="감나무" localSheetId="49">#REF!</definedName>
    <definedName name="감나무" localSheetId="53">#REF!</definedName>
    <definedName name="감나무" localSheetId="55">#REF!</definedName>
    <definedName name="감나무" localSheetId="31">#REF!</definedName>
    <definedName name="감나무" localSheetId="35">#REF!</definedName>
    <definedName name="감나무" localSheetId="36">#REF!</definedName>
    <definedName name="감나무" localSheetId="34">#REF!</definedName>
    <definedName name="감나무" localSheetId="16">#REF!</definedName>
    <definedName name="감나무" localSheetId="13">#REF!</definedName>
    <definedName name="감나무" localSheetId="15">#REF!</definedName>
    <definedName name="감나무" localSheetId="14">#REF!</definedName>
    <definedName name="감나무" localSheetId="1">#REF!</definedName>
    <definedName name="감나무">#REF!</definedName>
    <definedName name="감나무H2.5" localSheetId="16">#REF!</definedName>
    <definedName name="감나무H2.5" localSheetId="13">#REF!</definedName>
    <definedName name="감나무H2.5" localSheetId="15">#REF!</definedName>
    <definedName name="감나무H2.5" localSheetId="14">#REF!</definedName>
    <definedName name="감나무H2.5">#REF!</definedName>
    <definedName name="감나무H3.0" localSheetId="16">#REF!</definedName>
    <definedName name="감나무H3.0" localSheetId="13">#REF!</definedName>
    <definedName name="감나무H3.0" localSheetId="15">#REF!</definedName>
    <definedName name="감나무H3.0" localSheetId="14">#REF!</definedName>
    <definedName name="감나무H3.0">#REF!</definedName>
    <definedName name="감리계약일">'[58]2'!$I$7</definedName>
    <definedName name="감리원">[58]최종보고!#REF!</definedName>
    <definedName name="감리준공일">'[58]2'!$I$9</definedName>
    <definedName name="감리착수일">'[58]2'!$I$8</definedName>
    <definedName name="감리회사">[58]최종보고!#REF!</definedName>
    <definedName name="감자" localSheetId="49">BlankMacro1</definedName>
    <definedName name="감자" localSheetId="53">BlankMacro1</definedName>
    <definedName name="감자" localSheetId="6">BlankMacro1</definedName>
    <definedName name="감자" localSheetId="55">BlankMacro1</definedName>
    <definedName name="감자" localSheetId="31">BlankMacro1</definedName>
    <definedName name="감자" localSheetId="17">BlankMacro1</definedName>
    <definedName name="감자" localSheetId="18">BlankMacro1</definedName>
    <definedName name="감자" localSheetId="35">BlankMacro1</definedName>
    <definedName name="감자" localSheetId="36">BlankMacro1</definedName>
    <definedName name="감자" localSheetId="34">BlankMacro1</definedName>
    <definedName name="감자" localSheetId="16">BlankMacro1</definedName>
    <definedName name="감자" localSheetId="62">BlankMacro1</definedName>
    <definedName name="감자" localSheetId="13">BlankMacro1</definedName>
    <definedName name="감자" localSheetId="15">BlankMacro1</definedName>
    <definedName name="감자" localSheetId="14">BlankMacro1</definedName>
    <definedName name="감자" localSheetId="1">BlankMacro1</definedName>
    <definedName name="감자">BlankMacro1</definedName>
    <definedName name="갑" localSheetId="16">#REF!</definedName>
    <definedName name="갑" localSheetId="13">#REF!</definedName>
    <definedName name="갑" localSheetId="15">#REF!</definedName>
    <definedName name="갑" localSheetId="14">#REF!</definedName>
    <definedName name="갑">#REF!</definedName>
    <definedName name="강" localSheetId="13">#REF!</definedName>
    <definedName name="강" localSheetId="15">#REF!</definedName>
    <definedName name="강" localSheetId="14">#REF!</definedName>
    <definedName name="강">#REF!</definedName>
    <definedName name="강관동바리교량용" localSheetId="49">#REF!</definedName>
    <definedName name="강관동바리교량용" localSheetId="53">#REF!</definedName>
    <definedName name="강관동바리교량용" localSheetId="55">#REF!</definedName>
    <definedName name="강관동바리교량용" localSheetId="31">#REF!</definedName>
    <definedName name="강관동바리교량용" localSheetId="35">#REF!</definedName>
    <definedName name="강관동바리교량용" localSheetId="36">#REF!</definedName>
    <definedName name="강관동바리교량용" localSheetId="34">#REF!</definedName>
    <definedName name="강관동바리교량용" localSheetId="16">#REF!</definedName>
    <definedName name="강관동바리교량용" localSheetId="13">#REF!</definedName>
    <definedName name="강관동바리교량용" localSheetId="15">#REF!</definedName>
    <definedName name="강관동바리교량용" localSheetId="14">#REF!</definedName>
    <definedName name="강관동바리교량용" localSheetId="1">#REF!</definedName>
    <definedName name="강관동바리교량용">#REF!</definedName>
    <definedName name="강관동바리교량용12개월" localSheetId="49">#REF!</definedName>
    <definedName name="강관동바리교량용12개월" localSheetId="53">#REF!</definedName>
    <definedName name="강관동바리교량용12개월" localSheetId="55">#REF!</definedName>
    <definedName name="강관동바리교량용12개월" localSheetId="31">#REF!</definedName>
    <definedName name="강관동바리교량용12개월" localSheetId="35">#REF!</definedName>
    <definedName name="강관동바리교량용12개월" localSheetId="36">#REF!</definedName>
    <definedName name="강관동바리교량용12개월" localSheetId="34">#REF!</definedName>
    <definedName name="강관동바리교량용12개월" localSheetId="16">#REF!</definedName>
    <definedName name="강관동바리교량용12개월" localSheetId="13">#REF!</definedName>
    <definedName name="강관동바리교량용12개월" localSheetId="15">#REF!</definedName>
    <definedName name="강관동바리교량용12개월" localSheetId="14">#REF!</definedName>
    <definedName name="강관동바리교량용12개월" localSheetId="1">#REF!</definedName>
    <definedName name="강관동바리교량용12개월">#REF!</definedName>
    <definedName name="강관동바리교량용3개월" localSheetId="49">#REF!</definedName>
    <definedName name="강관동바리교량용3개월" localSheetId="53">#REF!</definedName>
    <definedName name="강관동바리교량용3개월" localSheetId="55">#REF!</definedName>
    <definedName name="강관동바리교량용3개월" localSheetId="31">#REF!</definedName>
    <definedName name="강관동바리교량용3개월" localSheetId="35">#REF!</definedName>
    <definedName name="강관동바리교량용3개월" localSheetId="36">#REF!</definedName>
    <definedName name="강관동바리교량용3개월" localSheetId="34">#REF!</definedName>
    <definedName name="강관동바리교량용3개월" localSheetId="16">#REF!</definedName>
    <definedName name="강관동바리교량용3개월" localSheetId="13">#REF!</definedName>
    <definedName name="강관동바리교량용3개월" localSheetId="15">#REF!</definedName>
    <definedName name="강관동바리교량용3개월" localSheetId="14">#REF!</definedName>
    <definedName name="강관동바리교량용3개월" localSheetId="1">#REF!</definedName>
    <definedName name="강관동바리교량용3개월">#REF!</definedName>
    <definedName name="강관동바리교량용6개월" localSheetId="49">#REF!</definedName>
    <definedName name="강관동바리교량용6개월" localSheetId="53">#REF!</definedName>
    <definedName name="강관동바리교량용6개월" localSheetId="55">#REF!</definedName>
    <definedName name="강관동바리교량용6개월" localSheetId="31">#REF!</definedName>
    <definedName name="강관동바리교량용6개월" localSheetId="35">#REF!</definedName>
    <definedName name="강관동바리교량용6개월" localSheetId="36">#REF!</definedName>
    <definedName name="강관동바리교량용6개월" localSheetId="34">#REF!</definedName>
    <definedName name="강관동바리교량용6개월" localSheetId="16">#REF!</definedName>
    <definedName name="강관동바리교량용6개월" localSheetId="13">#REF!</definedName>
    <definedName name="강관동바리교량용6개월" localSheetId="15">#REF!</definedName>
    <definedName name="강관동바리교량용6개월" localSheetId="14">#REF!</definedName>
    <definedName name="강관동바리교량용6개월" localSheetId="1">#REF!</definedName>
    <definedName name="강관동바리교량용6개월">#REF!</definedName>
    <definedName name="강관동바리암거용" localSheetId="49">#REF!</definedName>
    <definedName name="강관동바리암거용" localSheetId="53">#REF!</definedName>
    <definedName name="강관동바리암거용" localSheetId="55">#REF!</definedName>
    <definedName name="강관동바리암거용" localSheetId="31">#REF!</definedName>
    <definedName name="강관동바리암거용" localSheetId="35">#REF!</definedName>
    <definedName name="강관동바리암거용" localSheetId="36">#REF!</definedName>
    <definedName name="강관동바리암거용" localSheetId="34">#REF!</definedName>
    <definedName name="강관동바리암거용" localSheetId="16">#REF!</definedName>
    <definedName name="강관동바리암거용" localSheetId="13">#REF!</definedName>
    <definedName name="강관동바리암거용" localSheetId="15">#REF!</definedName>
    <definedName name="강관동바리암거용" localSheetId="14">#REF!</definedName>
    <definedName name="강관동바리암거용" localSheetId="1">#REF!</definedName>
    <definedName name="강관동바리암거용">#REF!</definedName>
    <definedName name="강관동바리암거용12개월" localSheetId="49">#REF!</definedName>
    <definedName name="강관동바리암거용12개월" localSheetId="53">#REF!</definedName>
    <definedName name="강관동바리암거용12개월" localSheetId="55">#REF!</definedName>
    <definedName name="강관동바리암거용12개월" localSheetId="31">#REF!</definedName>
    <definedName name="강관동바리암거용12개월" localSheetId="35">#REF!</definedName>
    <definedName name="강관동바리암거용12개월" localSheetId="36">#REF!</definedName>
    <definedName name="강관동바리암거용12개월" localSheetId="34">#REF!</definedName>
    <definedName name="강관동바리암거용12개월" localSheetId="16">#REF!</definedName>
    <definedName name="강관동바리암거용12개월" localSheetId="13">#REF!</definedName>
    <definedName name="강관동바리암거용12개월" localSheetId="15">#REF!</definedName>
    <definedName name="강관동바리암거용12개월" localSheetId="14">#REF!</definedName>
    <definedName name="강관동바리암거용12개월" localSheetId="1">#REF!</definedName>
    <definedName name="강관동바리암거용12개월">#REF!</definedName>
    <definedName name="강관동바리암거용3개월" localSheetId="49">#REF!</definedName>
    <definedName name="강관동바리암거용3개월" localSheetId="53">#REF!</definedName>
    <definedName name="강관동바리암거용3개월" localSheetId="55">#REF!</definedName>
    <definedName name="강관동바리암거용3개월" localSheetId="31">#REF!</definedName>
    <definedName name="강관동바리암거용3개월" localSheetId="35">#REF!</definedName>
    <definedName name="강관동바리암거용3개월" localSheetId="36">#REF!</definedName>
    <definedName name="강관동바리암거용3개월" localSheetId="34">#REF!</definedName>
    <definedName name="강관동바리암거용3개월" localSheetId="16">#REF!</definedName>
    <definedName name="강관동바리암거용3개월" localSheetId="13">#REF!</definedName>
    <definedName name="강관동바리암거용3개월" localSheetId="15">#REF!</definedName>
    <definedName name="강관동바리암거용3개월" localSheetId="14">#REF!</definedName>
    <definedName name="강관동바리암거용3개월" localSheetId="1">#REF!</definedName>
    <definedName name="강관동바리암거용3개월">#REF!</definedName>
    <definedName name="강관동바리암거용6개월" localSheetId="49">#REF!</definedName>
    <definedName name="강관동바리암거용6개월" localSheetId="53">#REF!</definedName>
    <definedName name="강관동바리암거용6개월" localSheetId="55">#REF!</definedName>
    <definedName name="강관동바리암거용6개월" localSheetId="31">#REF!</definedName>
    <definedName name="강관동바리암거용6개월" localSheetId="35">#REF!</definedName>
    <definedName name="강관동바리암거용6개월" localSheetId="36">#REF!</definedName>
    <definedName name="강관동바리암거용6개월" localSheetId="34">#REF!</definedName>
    <definedName name="강관동바리암거용6개월" localSheetId="16">#REF!</definedName>
    <definedName name="강관동바리암거용6개월" localSheetId="13">#REF!</definedName>
    <definedName name="강관동바리암거용6개월" localSheetId="15">#REF!</definedName>
    <definedName name="강관동바리암거용6개월" localSheetId="14">#REF!</definedName>
    <definedName name="강관동바리암거용6개월" localSheetId="1">#REF!</definedName>
    <definedName name="강관동바리암거용6개월">#REF!</definedName>
    <definedName name="강관비계" localSheetId="49">#REF!</definedName>
    <definedName name="강관비계" localSheetId="53">#REF!</definedName>
    <definedName name="강관비계" localSheetId="55">#REF!</definedName>
    <definedName name="강관비계" localSheetId="31">#REF!</definedName>
    <definedName name="강관비계" localSheetId="35">#REF!</definedName>
    <definedName name="강관비계" localSheetId="36">#REF!</definedName>
    <definedName name="강관비계" localSheetId="34">#REF!</definedName>
    <definedName name="강관비계" localSheetId="16">#REF!</definedName>
    <definedName name="강관비계" localSheetId="13">#REF!</definedName>
    <definedName name="강관비계" localSheetId="15">#REF!</definedName>
    <definedName name="강관비계" localSheetId="14">#REF!</definedName>
    <definedName name="강관비계" localSheetId="1">#REF!</definedName>
    <definedName name="강관비계">#REF!</definedName>
    <definedName name="강관비계12개월" localSheetId="49">#REF!</definedName>
    <definedName name="강관비계12개월" localSheetId="53">#REF!</definedName>
    <definedName name="강관비계12개월" localSheetId="55">#REF!</definedName>
    <definedName name="강관비계12개월" localSheetId="31">#REF!</definedName>
    <definedName name="강관비계12개월" localSheetId="35">#REF!</definedName>
    <definedName name="강관비계12개월" localSheetId="36">#REF!</definedName>
    <definedName name="강관비계12개월" localSheetId="34">#REF!</definedName>
    <definedName name="강관비계12개월" localSheetId="16">#REF!</definedName>
    <definedName name="강관비계12개월" localSheetId="13">#REF!</definedName>
    <definedName name="강관비계12개월" localSheetId="15">#REF!</definedName>
    <definedName name="강관비계12개월" localSheetId="14">#REF!</definedName>
    <definedName name="강관비계12개월" localSheetId="1">#REF!</definedName>
    <definedName name="강관비계12개월">#REF!</definedName>
    <definedName name="강관비계18개월" localSheetId="49">#REF!</definedName>
    <definedName name="강관비계18개월" localSheetId="53">#REF!</definedName>
    <definedName name="강관비계18개월" localSheetId="55">#REF!</definedName>
    <definedName name="강관비계18개월" localSheetId="31">#REF!</definedName>
    <definedName name="강관비계18개월" localSheetId="35">#REF!</definedName>
    <definedName name="강관비계18개월" localSheetId="36">#REF!</definedName>
    <definedName name="강관비계18개월" localSheetId="34">#REF!</definedName>
    <definedName name="강관비계18개월" localSheetId="16">#REF!</definedName>
    <definedName name="강관비계18개월" localSheetId="13">#REF!</definedName>
    <definedName name="강관비계18개월" localSheetId="15">#REF!</definedName>
    <definedName name="강관비계18개월" localSheetId="14">#REF!</definedName>
    <definedName name="강관비계18개월" localSheetId="1">#REF!</definedName>
    <definedName name="강관비계18개월">#REF!</definedName>
    <definedName name="강관비계24개월" localSheetId="49">#REF!</definedName>
    <definedName name="강관비계24개월" localSheetId="53">#REF!</definedName>
    <definedName name="강관비계24개월" localSheetId="55">#REF!</definedName>
    <definedName name="강관비계24개월" localSheetId="31">#REF!</definedName>
    <definedName name="강관비계24개월" localSheetId="35">#REF!</definedName>
    <definedName name="강관비계24개월" localSheetId="36">#REF!</definedName>
    <definedName name="강관비계24개월" localSheetId="34">#REF!</definedName>
    <definedName name="강관비계24개월" localSheetId="16">#REF!</definedName>
    <definedName name="강관비계24개월" localSheetId="13">#REF!</definedName>
    <definedName name="강관비계24개월" localSheetId="15">#REF!</definedName>
    <definedName name="강관비계24개월" localSheetId="14">#REF!</definedName>
    <definedName name="강관비계24개월" localSheetId="1">#REF!</definedName>
    <definedName name="강관비계24개월">#REF!</definedName>
    <definedName name="강관비계3개월" localSheetId="49">#REF!</definedName>
    <definedName name="강관비계3개월" localSheetId="53">#REF!</definedName>
    <definedName name="강관비계3개월" localSheetId="55">#REF!</definedName>
    <definedName name="강관비계3개월" localSheetId="31">#REF!</definedName>
    <definedName name="강관비계3개월" localSheetId="35">#REF!</definedName>
    <definedName name="강관비계3개월" localSheetId="36">#REF!</definedName>
    <definedName name="강관비계3개월" localSheetId="34">#REF!</definedName>
    <definedName name="강관비계3개월" localSheetId="16">#REF!</definedName>
    <definedName name="강관비계3개월" localSheetId="13">#REF!</definedName>
    <definedName name="강관비계3개월" localSheetId="15">#REF!</definedName>
    <definedName name="강관비계3개월" localSheetId="14">#REF!</definedName>
    <definedName name="강관비계3개월" localSheetId="1">#REF!</definedName>
    <definedName name="강관비계3개월">#REF!</definedName>
    <definedName name="강관비계6개월" localSheetId="49">#REF!</definedName>
    <definedName name="강관비계6개월" localSheetId="53">#REF!</definedName>
    <definedName name="강관비계6개월" localSheetId="55">#REF!</definedName>
    <definedName name="강관비계6개월" localSheetId="31">#REF!</definedName>
    <definedName name="강관비계6개월" localSheetId="35">#REF!</definedName>
    <definedName name="강관비계6개월" localSheetId="36">#REF!</definedName>
    <definedName name="강관비계6개월" localSheetId="34">#REF!</definedName>
    <definedName name="강관비계6개월" localSheetId="16">#REF!</definedName>
    <definedName name="강관비계6개월" localSheetId="13">#REF!</definedName>
    <definedName name="강관비계6개월" localSheetId="15">#REF!</definedName>
    <definedName name="강관비계6개월" localSheetId="14">#REF!</definedName>
    <definedName name="강관비계6개월" localSheetId="1">#REF!</definedName>
    <definedName name="강관비계6개월">#REF!</definedName>
    <definedName name="강송재적">[59]강원소나무!$B$2:$AW$32</definedName>
    <definedName name="개나리" localSheetId="49">#REF!</definedName>
    <definedName name="개나리" localSheetId="53">#REF!</definedName>
    <definedName name="개나리" localSheetId="55">#REF!</definedName>
    <definedName name="개나리" localSheetId="31">#REF!</definedName>
    <definedName name="개나리" localSheetId="35">#REF!</definedName>
    <definedName name="개나리" localSheetId="36">#REF!</definedName>
    <definedName name="개나리" localSheetId="34">#REF!</definedName>
    <definedName name="개나리" localSheetId="16">#REF!</definedName>
    <definedName name="개나리" localSheetId="13">#REF!</definedName>
    <definedName name="개나리" localSheetId="15">#REF!</definedName>
    <definedName name="개나리" localSheetId="14">#REF!</definedName>
    <definedName name="개나리" localSheetId="1">#REF!</definedName>
    <definedName name="개나리">#REF!</definedName>
    <definedName name="개나리12" localSheetId="62">[56]데이타!$E$31</definedName>
    <definedName name="개나리12">[57]데이타!$E$31</definedName>
    <definedName name="개나리3" localSheetId="62">[56]데이타!$E$27</definedName>
    <definedName name="개나리3">[57]데이타!$E$27</definedName>
    <definedName name="개나리5" localSheetId="62">[56]데이타!$E$28</definedName>
    <definedName name="개나리5">[57]데이타!$E$28</definedName>
    <definedName name="개나리7" localSheetId="62">[56]데이타!$E$29</definedName>
    <definedName name="개나리7">[57]데이타!$E$29</definedName>
    <definedName name="개나리9" localSheetId="62">[56]데이타!$E$30</definedName>
    <definedName name="개나리9">[57]데이타!$E$30</definedName>
    <definedName name="개비온58m미만발파암유용" localSheetId="49">#REF!</definedName>
    <definedName name="개비온58m미만발파암유용" localSheetId="53">#REF!</definedName>
    <definedName name="개비온58m미만발파암유용" localSheetId="55">#REF!</definedName>
    <definedName name="개비온58m미만발파암유용" localSheetId="31">#REF!</definedName>
    <definedName name="개비온58m미만발파암유용" localSheetId="35">#REF!</definedName>
    <definedName name="개비온58m미만발파암유용" localSheetId="36">#REF!</definedName>
    <definedName name="개비온58m미만발파암유용" localSheetId="34">#REF!</definedName>
    <definedName name="개비온58m미만발파암유용" localSheetId="16">#REF!</definedName>
    <definedName name="개비온58m미만발파암유용" localSheetId="13">#REF!</definedName>
    <definedName name="개비온58m미만발파암유용" localSheetId="15">#REF!</definedName>
    <definedName name="개비온58m미만발파암유용" localSheetId="14">#REF!</definedName>
    <definedName name="개비온58m미만발파암유용" localSheetId="1">#REF!</definedName>
    <definedName name="개비온58m미만발파암유용">#REF!</definedName>
    <definedName name="개비온58m미만조약돌" localSheetId="49">#REF!</definedName>
    <definedName name="개비온58m미만조약돌" localSheetId="53">#REF!</definedName>
    <definedName name="개비온58m미만조약돌" localSheetId="55">#REF!</definedName>
    <definedName name="개비온58m미만조약돌" localSheetId="31">#REF!</definedName>
    <definedName name="개비온58m미만조약돌" localSheetId="35">#REF!</definedName>
    <definedName name="개비온58m미만조약돌" localSheetId="36">#REF!</definedName>
    <definedName name="개비온58m미만조약돌" localSheetId="34">#REF!</definedName>
    <definedName name="개비온58m미만조약돌" localSheetId="16">#REF!</definedName>
    <definedName name="개비온58m미만조약돌" localSheetId="13">#REF!</definedName>
    <definedName name="개비온58m미만조약돌" localSheetId="15">#REF!</definedName>
    <definedName name="개비온58m미만조약돌" localSheetId="14">#REF!</definedName>
    <definedName name="개비온58m미만조약돌" localSheetId="1">#REF!</definedName>
    <definedName name="개비온58m미만조약돌">#REF!</definedName>
    <definedName name="개비온5m미만발파암" localSheetId="16">#REF!</definedName>
    <definedName name="개비온5m미만발파암" localSheetId="13">#REF!</definedName>
    <definedName name="개비온5m미만발파암" localSheetId="15">#REF!</definedName>
    <definedName name="개비온5m미만발파암" localSheetId="14">#REF!</definedName>
    <definedName name="개비온5m미만발파암">#REF!</definedName>
    <definedName name="개비온5m미만조약돌" localSheetId="49">#REF!</definedName>
    <definedName name="개비온5m미만조약돌" localSheetId="53">#REF!</definedName>
    <definedName name="개비온5m미만조약돌" localSheetId="55">#REF!</definedName>
    <definedName name="개비온5m미만조약돌" localSheetId="31">#REF!</definedName>
    <definedName name="개비온5m미만조약돌" localSheetId="35">#REF!</definedName>
    <definedName name="개비온5m미만조약돌" localSheetId="36">#REF!</definedName>
    <definedName name="개비온5m미만조약돌" localSheetId="34">#REF!</definedName>
    <definedName name="개비온5m미만조약돌" localSheetId="16">#REF!</definedName>
    <definedName name="개비온5m미만조약돌" localSheetId="13">#REF!</definedName>
    <definedName name="개비온5m미만조약돌" localSheetId="15">#REF!</definedName>
    <definedName name="개비온5m미만조약돌" localSheetId="14">#REF!</definedName>
    <definedName name="개비온5m미만조약돌" localSheetId="1">#REF!</definedName>
    <definedName name="개비온5m미만조약돌">#REF!</definedName>
    <definedName name="개쉬땅1204" localSheetId="62">[56]데이타!$E$32</definedName>
    <definedName name="개쉬땅1204">[57]데이타!$E$32</definedName>
    <definedName name="개쉬땅1506" localSheetId="62">[56]데이타!$E$33</definedName>
    <definedName name="개쉬땅1506">[57]데이타!$E$33</definedName>
    <definedName name="갱부001" localSheetId="16">#REF!</definedName>
    <definedName name="갱부001" localSheetId="13">#REF!</definedName>
    <definedName name="갱부001" localSheetId="15">#REF!</definedName>
    <definedName name="갱부001" localSheetId="14">#REF!</definedName>
    <definedName name="갱부001">#REF!</definedName>
    <definedName name="갱부002" localSheetId="16">#REF!</definedName>
    <definedName name="갱부002" localSheetId="13">#REF!</definedName>
    <definedName name="갱부002" localSheetId="15">#REF!</definedName>
    <definedName name="갱부002" localSheetId="14">#REF!</definedName>
    <definedName name="갱부002">#REF!</definedName>
    <definedName name="갱부011" localSheetId="16">#REF!</definedName>
    <definedName name="갱부011" localSheetId="13">#REF!</definedName>
    <definedName name="갱부011" localSheetId="15">#REF!</definedName>
    <definedName name="갱부011" localSheetId="14">#REF!</definedName>
    <definedName name="갱부011">#REF!</definedName>
    <definedName name="갱부982" localSheetId="16">#REF!</definedName>
    <definedName name="갱부982" localSheetId="13">#REF!</definedName>
    <definedName name="갱부982" localSheetId="15">#REF!</definedName>
    <definedName name="갱부982" localSheetId="14">#REF!</definedName>
    <definedName name="갱부982">#REF!</definedName>
    <definedName name="갱부991" localSheetId="16">#REF!</definedName>
    <definedName name="갱부991" localSheetId="13">#REF!</definedName>
    <definedName name="갱부991" localSheetId="15">#REF!</definedName>
    <definedName name="갱부991" localSheetId="14">#REF!</definedName>
    <definedName name="갱부991">#REF!</definedName>
    <definedName name="갱부992" localSheetId="16">#REF!</definedName>
    <definedName name="갱부992" localSheetId="13">#REF!</definedName>
    <definedName name="갱부992" localSheetId="15">#REF!</definedName>
    <definedName name="갱부992" localSheetId="14">#REF!</definedName>
    <definedName name="갱부992">#REF!</definedName>
    <definedName name="거리1" localSheetId="16">#REF!</definedName>
    <definedName name="거리1" localSheetId="13">#REF!</definedName>
    <definedName name="거리1" localSheetId="15">#REF!</definedName>
    <definedName name="거리1" localSheetId="14">#REF!</definedName>
    <definedName name="거리1">#REF!</definedName>
    <definedName name="거리2" localSheetId="16">#REF!</definedName>
    <definedName name="거리2" localSheetId="13">#REF!</definedName>
    <definedName name="거리2" localSheetId="15">#REF!</definedName>
    <definedName name="거리2" localSheetId="14">#REF!</definedName>
    <definedName name="거리2">#REF!</definedName>
    <definedName name="거리3" localSheetId="16">#REF!</definedName>
    <definedName name="거리3" localSheetId="13">#REF!</definedName>
    <definedName name="거리3" localSheetId="15">#REF!</definedName>
    <definedName name="거리3" localSheetId="14">#REF!</definedName>
    <definedName name="거리3">#REF!</definedName>
    <definedName name="거리4" localSheetId="16">#REF!</definedName>
    <definedName name="거리4" localSheetId="13">#REF!</definedName>
    <definedName name="거리4" localSheetId="15">#REF!</definedName>
    <definedName name="거리4" localSheetId="14">#REF!</definedName>
    <definedName name="거리4">#REF!</definedName>
    <definedName name="거리5" localSheetId="16">#REF!</definedName>
    <definedName name="거리5" localSheetId="13">#REF!</definedName>
    <definedName name="거리5" localSheetId="15">#REF!</definedName>
    <definedName name="거리5" localSheetId="14">#REF!</definedName>
    <definedName name="거리5">#REF!</definedName>
    <definedName name="거리톤">[60]거리톤화물!$Y$1:$Z$72</definedName>
    <definedName name="거푸4재" localSheetId="49">[61]관급자재대!#REF!</definedName>
    <definedName name="거푸4재" localSheetId="53">[61]관급자재대!#REF!</definedName>
    <definedName name="거푸4재" localSheetId="55">[61]관급자재대!#REF!</definedName>
    <definedName name="거푸4재" localSheetId="31">[61]관급자재대!#REF!</definedName>
    <definedName name="거푸4재" localSheetId="35">[61]관급자재대!#REF!</definedName>
    <definedName name="거푸4재" localSheetId="36">[61]관급자재대!#REF!</definedName>
    <definedName name="거푸4재" localSheetId="34">[61]관급자재대!#REF!</definedName>
    <definedName name="거푸4재" localSheetId="13">[61]관급자재대!#REF!</definedName>
    <definedName name="거푸4재" localSheetId="15">[61]관급자재대!#REF!</definedName>
    <definedName name="거푸4재" localSheetId="14">[61]관급자재대!#REF!</definedName>
    <definedName name="거푸4재" localSheetId="1">[61]관급자재대!#REF!</definedName>
    <definedName name="거푸4재">[61]관급자재대!#REF!</definedName>
    <definedName name="거푸집">[62]설계기준!#REF!</definedName>
    <definedName name="거푸집6">23.81</definedName>
    <definedName name="거푸집소형1회" localSheetId="49">[63]산출1!#REF!</definedName>
    <definedName name="거푸집소형1회" localSheetId="53">[63]산출1!#REF!</definedName>
    <definedName name="거푸집소형1회" localSheetId="55">[63]산출1!#REF!</definedName>
    <definedName name="거푸집소형1회" localSheetId="31">[63]산출1!#REF!</definedName>
    <definedName name="거푸집소형1회" localSheetId="35">[63]산출1!#REF!</definedName>
    <definedName name="거푸집소형1회" localSheetId="36">[63]산출1!#REF!</definedName>
    <definedName name="거푸집소형1회" localSheetId="34">[63]산출1!#REF!</definedName>
    <definedName name="거푸집소형1회" localSheetId="16">[63]산출1!#REF!</definedName>
    <definedName name="거푸집소형1회" localSheetId="13">[63]산출1!#REF!</definedName>
    <definedName name="거푸집소형1회" localSheetId="15">[63]산출1!#REF!</definedName>
    <definedName name="거푸집소형1회" localSheetId="14">[63]산출1!#REF!</definedName>
    <definedName name="거푸집소형1회" localSheetId="1">[63]산출1!#REF!</definedName>
    <definedName name="거푸집소형1회">[63]산출1!#REF!</definedName>
    <definedName name="거푸집소형2회" localSheetId="49">[63]산출1!#REF!</definedName>
    <definedName name="거푸집소형2회" localSheetId="53">[63]산출1!#REF!</definedName>
    <definedName name="거푸집소형2회" localSheetId="55">[63]산출1!#REF!</definedName>
    <definedName name="거푸집소형2회" localSheetId="31">[63]산출1!#REF!</definedName>
    <definedName name="거푸집소형2회" localSheetId="35">[63]산출1!#REF!</definedName>
    <definedName name="거푸집소형2회" localSheetId="36">[63]산출1!#REF!</definedName>
    <definedName name="거푸집소형2회" localSheetId="34">[63]산출1!#REF!</definedName>
    <definedName name="거푸집소형2회" localSheetId="16">[63]산출1!#REF!</definedName>
    <definedName name="거푸집소형2회" localSheetId="13">[63]산출1!#REF!</definedName>
    <definedName name="거푸집소형2회" localSheetId="15">[63]산출1!#REF!</definedName>
    <definedName name="거푸집소형2회" localSheetId="14">[63]산출1!#REF!</definedName>
    <definedName name="거푸집소형2회" localSheetId="1">[63]산출1!#REF!</definedName>
    <definedName name="거푸집소형2회">[63]산출1!#REF!</definedName>
    <definedName name="거푸집소형3회" localSheetId="16">#REF!</definedName>
    <definedName name="거푸집소형3회" localSheetId="13">#REF!</definedName>
    <definedName name="거푸집소형3회" localSheetId="15">#REF!</definedName>
    <definedName name="거푸집소형3회" localSheetId="14">#REF!</definedName>
    <definedName name="거푸집소형3회">#REF!</definedName>
    <definedName name="거푸집소형4회" localSheetId="49">[63]산출1!#REF!</definedName>
    <definedName name="거푸집소형4회" localSheetId="53">[63]산출1!#REF!</definedName>
    <definedName name="거푸집소형4회" localSheetId="55">[63]산출1!#REF!</definedName>
    <definedName name="거푸집소형4회" localSheetId="31">[63]산출1!#REF!</definedName>
    <definedName name="거푸집소형4회" localSheetId="35">[63]산출1!#REF!</definedName>
    <definedName name="거푸집소형4회" localSheetId="36">[63]산출1!#REF!</definedName>
    <definedName name="거푸집소형4회" localSheetId="34">[63]산출1!#REF!</definedName>
    <definedName name="거푸집소형4회" localSheetId="16">[63]산출1!#REF!</definedName>
    <definedName name="거푸집소형4회" localSheetId="13">[63]산출1!#REF!</definedName>
    <definedName name="거푸집소형4회" localSheetId="15">[63]산출1!#REF!</definedName>
    <definedName name="거푸집소형4회" localSheetId="14">[63]산출1!#REF!</definedName>
    <definedName name="거푸집소형4회" localSheetId="1">[63]산출1!#REF!</definedName>
    <definedName name="거푸집소형4회">[63]산출1!#REF!</definedName>
    <definedName name="거푸집소형5회" localSheetId="49">[63]산출1!#REF!</definedName>
    <definedName name="거푸집소형5회" localSheetId="53">[63]산출1!#REF!</definedName>
    <definedName name="거푸집소형5회" localSheetId="55">[63]산출1!#REF!</definedName>
    <definedName name="거푸집소형5회" localSheetId="31">[63]산출1!#REF!</definedName>
    <definedName name="거푸집소형5회" localSheetId="35">[63]산출1!#REF!</definedName>
    <definedName name="거푸집소형5회" localSheetId="36">[63]산출1!#REF!</definedName>
    <definedName name="거푸집소형5회" localSheetId="34">[63]산출1!#REF!</definedName>
    <definedName name="거푸집소형5회" localSheetId="16">[63]산출1!#REF!</definedName>
    <definedName name="거푸집소형5회" localSheetId="13">[63]산출1!#REF!</definedName>
    <definedName name="거푸집소형5회" localSheetId="15">[63]산출1!#REF!</definedName>
    <definedName name="거푸집소형5회" localSheetId="14">[63]산출1!#REF!</definedName>
    <definedName name="거푸집소형5회" localSheetId="1">[63]산출1!#REF!</definedName>
    <definedName name="거푸집소형5회">[63]산출1!#REF!</definedName>
    <definedName name="거푸집소형6회">[63]산출1!$A$723</definedName>
    <definedName name="건강보험료" localSheetId="17">#REF!</definedName>
    <definedName name="건강보험료" localSheetId="18">#REF!</definedName>
    <definedName name="건강보험료" localSheetId="16">#REF!</definedName>
    <definedName name="건강보험료" localSheetId="13">#REF!</definedName>
    <definedName name="건강보험료" localSheetId="15">#REF!</definedName>
    <definedName name="건강보험료" localSheetId="14">#REF!</definedName>
    <definedName name="건강보험료">'3-1.기초자료'!$C$28</definedName>
    <definedName name="건설기계가격" localSheetId="49">BlankMacro1</definedName>
    <definedName name="건설기계가격" localSheetId="53">BlankMacro1</definedName>
    <definedName name="건설기계가격" localSheetId="6">BlankMacro1</definedName>
    <definedName name="건설기계가격" localSheetId="55">BlankMacro1</definedName>
    <definedName name="건설기계가격" localSheetId="31">BlankMacro1</definedName>
    <definedName name="건설기계가격" localSheetId="17">BlankMacro1</definedName>
    <definedName name="건설기계가격" localSheetId="18">BlankMacro1</definedName>
    <definedName name="건설기계가격" localSheetId="35">BlankMacro1</definedName>
    <definedName name="건설기계가격" localSheetId="36">BlankMacro1</definedName>
    <definedName name="건설기계가격" localSheetId="34">BlankMacro1</definedName>
    <definedName name="건설기계가격" localSheetId="16">BlankMacro1</definedName>
    <definedName name="건설기계가격" localSheetId="62">BlankMacro1</definedName>
    <definedName name="건설기계가격" localSheetId="13">BlankMacro1</definedName>
    <definedName name="건설기계가격" localSheetId="15">BlankMacro1</definedName>
    <definedName name="건설기계가격" localSheetId="14">BlankMacro1</definedName>
    <definedName name="건설기계가격" localSheetId="1">BlankMacro1</definedName>
    <definedName name="건설기계가격">BlankMacro1</definedName>
    <definedName name="건설기계운전기사" localSheetId="17">#REF!</definedName>
    <definedName name="건설기계운전기사" localSheetId="18">#REF!</definedName>
    <definedName name="건설기계운전기사" localSheetId="16">[64]자료!$B$16</definedName>
    <definedName name="건설기계운전기사" localSheetId="62">[37]자료!$B$16</definedName>
    <definedName name="건설기계운전기사" localSheetId="13">[65]자료!$B$16</definedName>
    <definedName name="건설기계운전기사" localSheetId="15">[65]자료!$B$16</definedName>
    <definedName name="건설기계운전기사" localSheetId="14">[65]자료!$B$16</definedName>
    <definedName name="건설기계운전기사">'3-1.기초자료'!$B$14</definedName>
    <definedName name="건설기계운전기사001" localSheetId="16">#REF!</definedName>
    <definedName name="건설기계운전기사001" localSheetId="13">#REF!</definedName>
    <definedName name="건설기계운전기사001" localSheetId="15">#REF!</definedName>
    <definedName name="건설기계운전기사001" localSheetId="14">#REF!</definedName>
    <definedName name="건설기계운전기사001">#REF!</definedName>
    <definedName name="건설기계운전기사002" localSheetId="16">#REF!</definedName>
    <definedName name="건설기계운전기사002" localSheetId="13">#REF!</definedName>
    <definedName name="건설기계운전기사002" localSheetId="15">#REF!</definedName>
    <definedName name="건설기계운전기사002" localSheetId="14">#REF!</definedName>
    <definedName name="건설기계운전기사002">#REF!</definedName>
    <definedName name="건설기계운전기사011" localSheetId="16">#REF!</definedName>
    <definedName name="건설기계운전기사011" localSheetId="13">#REF!</definedName>
    <definedName name="건설기계운전기사011" localSheetId="15">#REF!</definedName>
    <definedName name="건설기계운전기사011" localSheetId="14">#REF!</definedName>
    <definedName name="건설기계운전기사011">#REF!</definedName>
    <definedName name="건설기계운전기사982" localSheetId="16">#REF!</definedName>
    <definedName name="건설기계운전기사982" localSheetId="13">#REF!</definedName>
    <definedName name="건설기계운전기사982" localSheetId="15">#REF!</definedName>
    <definedName name="건설기계운전기사982" localSheetId="14">#REF!</definedName>
    <definedName name="건설기계운전기사982">#REF!</definedName>
    <definedName name="건설기계운전기사991" localSheetId="16">#REF!</definedName>
    <definedName name="건설기계운전기사991" localSheetId="13">#REF!</definedName>
    <definedName name="건설기계운전기사991" localSheetId="15">#REF!</definedName>
    <definedName name="건설기계운전기사991" localSheetId="14">#REF!</definedName>
    <definedName name="건설기계운전기사991">#REF!</definedName>
    <definedName name="건설기계운전기사992" localSheetId="16">#REF!</definedName>
    <definedName name="건설기계운전기사992" localSheetId="13">#REF!</definedName>
    <definedName name="건설기계운전기사992" localSheetId="15">#REF!</definedName>
    <definedName name="건설기계운전기사992" localSheetId="14">#REF!</definedName>
    <definedName name="건설기계운전기사992">#REF!</definedName>
    <definedName name="건설기계운전조수001" localSheetId="16">#REF!</definedName>
    <definedName name="건설기계운전조수001" localSheetId="13">#REF!</definedName>
    <definedName name="건설기계운전조수001" localSheetId="15">#REF!</definedName>
    <definedName name="건설기계운전조수001" localSheetId="14">#REF!</definedName>
    <definedName name="건설기계운전조수001">#REF!</definedName>
    <definedName name="건설기계운전조수002" localSheetId="16">#REF!</definedName>
    <definedName name="건설기계운전조수002" localSheetId="13">#REF!</definedName>
    <definedName name="건설기계운전조수002" localSheetId="15">#REF!</definedName>
    <definedName name="건설기계운전조수002" localSheetId="14">#REF!</definedName>
    <definedName name="건설기계운전조수002">#REF!</definedName>
    <definedName name="건설기계운전조수011" localSheetId="16">#REF!</definedName>
    <definedName name="건설기계운전조수011" localSheetId="13">#REF!</definedName>
    <definedName name="건설기계운전조수011" localSheetId="15">#REF!</definedName>
    <definedName name="건설기계운전조수011" localSheetId="14">#REF!</definedName>
    <definedName name="건설기계운전조수011">#REF!</definedName>
    <definedName name="건설기계운전조수982" localSheetId="16">#REF!</definedName>
    <definedName name="건설기계운전조수982" localSheetId="13">#REF!</definedName>
    <definedName name="건설기계운전조수982" localSheetId="15">#REF!</definedName>
    <definedName name="건설기계운전조수982" localSheetId="14">#REF!</definedName>
    <definedName name="건설기계운전조수982">#REF!</definedName>
    <definedName name="건설기계운전조수991" localSheetId="16">#REF!</definedName>
    <definedName name="건설기계운전조수991" localSheetId="13">#REF!</definedName>
    <definedName name="건설기계운전조수991" localSheetId="15">#REF!</definedName>
    <definedName name="건설기계운전조수991" localSheetId="14">#REF!</definedName>
    <definedName name="건설기계운전조수991">#REF!</definedName>
    <definedName name="건설기계운전조수992" localSheetId="16">#REF!</definedName>
    <definedName name="건설기계운전조수992" localSheetId="13">#REF!</definedName>
    <definedName name="건설기계운전조수992" localSheetId="15">#REF!</definedName>
    <definedName name="건설기계운전조수992" localSheetId="14">#REF!</definedName>
    <definedName name="건설기계운전조수992">#REF!</definedName>
    <definedName name="건설기계조장001" localSheetId="16">#REF!</definedName>
    <definedName name="건설기계조장001" localSheetId="13">#REF!</definedName>
    <definedName name="건설기계조장001" localSheetId="15">#REF!</definedName>
    <definedName name="건설기계조장001" localSheetId="14">#REF!</definedName>
    <definedName name="건설기계조장001">#REF!</definedName>
    <definedName name="건설기계조장002" localSheetId="16">#REF!</definedName>
    <definedName name="건설기계조장002" localSheetId="13">#REF!</definedName>
    <definedName name="건설기계조장002" localSheetId="15">#REF!</definedName>
    <definedName name="건설기계조장002" localSheetId="14">#REF!</definedName>
    <definedName name="건설기계조장002">#REF!</definedName>
    <definedName name="건설기계조장011" localSheetId="16">#REF!</definedName>
    <definedName name="건설기계조장011" localSheetId="13">#REF!</definedName>
    <definedName name="건설기계조장011" localSheetId="15">#REF!</definedName>
    <definedName name="건설기계조장011" localSheetId="14">#REF!</definedName>
    <definedName name="건설기계조장011">#REF!</definedName>
    <definedName name="건설기계조장982" localSheetId="16">#REF!</definedName>
    <definedName name="건설기계조장982" localSheetId="13">#REF!</definedName>
    <definedName name="건설기계조장982" localSheetId="15">#REF!</definedName>
    <definedName name="건설기계조장982" localSheetId="14">#REF!</definedName>
    <definedName name="건설기계조장982">#REF!</definedName>
    <definedName name="건설기계조장991" localSheetId="16">#REF!</definedName>
    <definedName name="건설기계조장991" localSheetId="13">#REF!</definedName>
    <definedName name="건설기계조장991" localSheetId="15">#REF!</definedName>
    <definedName name="건설기계조장991" localSheetId="14">#REF!</definedName>
    <definedName name="건설기계조장991">#REF!</definedName>
    <definedName name="건설기계조장992" localSheetId="16">#REF!</definedName>
    <definedName name="건설기계조장992" localSheetId="13">#REF!</definedName>
    <definedName name="건설기계조장992" localSheetId="15">#REF!</definedName>
    <definedName name="건설기계조장992" localSheetId="14">#REF!</definedName>
    <definedName name="건설기계조장992">#REF!</definedName>
    <definedName name="건설운전">[66]설계요소!$C$22</definedName>
    <definedName name="건축목공" localSheetId="16">#REF!</definedName>
    <definedName name="건축목공" localSheetId="13">#REF!</definedName>
    <definedName name="건축목공" localSheetId="15">#REF!</definedName>
    <definedName name="건축목공" localSheetId="14">#REF!</definedName>
    <definedName name="건축목공">#REF!</definedName>
    <definedName name="건축목공001" localSheetId="16">#REF!</definedName>
    <definedName name="건축목공001" localSheetId="13">#REF!</definedName>
    <definedName name="건축목공001" localSheetId="15">#REF!</definedName>
    <definedName name="건축목공001" localSheetId="14">#REF!</definedName>
    <definedName name="건축목공001">#REF!</definedName>
    <definedName name="건축목공002" localSheetId="16">#REF!</definedName>
    <definedName name="건축목공002" localSheetId="13">#REF!</definedName>
    <definedName name="건축목공002" localSheetId="15">#REF!</definedName>
    <definedName name="건축목공002" localSheetId="14">#REF!</definedName>
    <definedName name="건축목공002">#REF!</definedName>
    <definedName name="건축목공011" localSheetId="16">#REF!</definedName>
    <definedName name="건축목공011" localSheetId="13">#REF!</definedName>
    <definedName name="건축목공011" localSheetId="15">#REF!</definedName>
    <definedName name="건축목공011" localSheetId="14">#REF!</definedName>
    <definedName name="건축목공011">#REF!</definedName>
    <definedName name="건축목공982" localSheetId="16">#REF!</definedName>
    <definedName name="건축목공982" localSheetId="13">#REF!</definedName>
    <definedName name="건축목공982" localSheetId="15">#REF!</definedName>
    <definedName name="건축목공982" localSheetId="14">#REF!</definedName>
    <definedName name="건축목공982">#REF!</definedName>
    <definedName name="건축목공991" localSheetId="16">#REF!</definedName>
    <definedName name="건축목공991" localSheetId="13">#REF!</definedName>
    <definedName name="건축목공991" localSheetId="15">#REF!</definedName>
    <definedName name="건축목공991" localSheetId="14">#REF!</definedName>
    <definedName name="건축목공991">#REF!</definedName>
    <definedName name="건축목공992" localSheetId="16">#REF!</definedName>
    <definedName name="건축목공992" localSheetId="13">#REF!</definedName>
    <definedName name="건축목공992" localSheetId="15">#REF!</definedName>
    <definedName name="건축목공992" localSheetId="14">#REF!</definedName>
    <definedName name="건축목공992">#REF!</definedName>
    <definedName name="건축총괄" localSheetId="62">BlankMacro1</definedName>
    <definedName name="건축총괄">BlankMacro1</definedName>
    <definedName name="검조부" localSheetId="13">[67]노임단가!#REF!</definedName>
    <definedName name="검조부" localSheetId="15">[67]노임단가!#REF!</definedName>
    <definedName name="검조부" localSheetId="14">[67]노임단가!#REF!</definedName>
    <definedName name="검조부">[67]노임단가!#REF!</definedName>
    <definedName name="검토서D" localSheetId="17" hidden="1">{#N/A,#N/A,FALSE,"현장 NCR 분석";#N/A,#N/A,FALSE,"현장품질감사";#N/A,#N/A,FALSE,"현장품질감사"}</definedName>
    <definedName name="검토서D" localSheetId="18" hidden="1">{#N/A,#N/A,FALSE,"현장 NCR 분석";#N/A,#N/A,FALSE,"현장품질감사";#N/A,#N/A,FALSE,"현장품질감사"}</definedName>
    <definedName name="검토서D" localSheetId="16" hidden="1">{#N/A,#N/A,FALSE,"현장 NCR 분석";#N/A,#N/A,FALSE,"현장품질감사";#N/A,#N/A,FALSE,"현장품질감사"}</definedName>
    <definedName name="검토서D" localSheetId="62" hidden="1">{#N/A,#N/A,FALSE,"현장 NCR 분석";#N/A,#N/A,FALSE,"현장품질감사";#N/A,#N/A,FALSE,"현장품질감사"}</definedName>
    <definedName name="검토서D" localSheetId="13" hidden="1">{#N/A,#N/A,FALSE,"현장 NCR 분석";#N/A,#N/A,FALSE,"현장품질감사";#N/A,#N/A,FALSE,"현장품질감사"}</definedName>
    <definedName name="검토서D" localSheetId="15" hidden="1">{#N/A,#N/A,FALSE,"현장 NCR 분석";#N/A,#N/A,FALSE,"현장품질감사";#N/A,#N/A,FALSE,"현장품질감사"}</definedName>
    <definedName name="검토서D" localSheetId="14" hidden="1">{#N/A,#N/A,FALSE,"현장 NCR 분석";#N/A,#N/A,FALSE,"현장품질감사";#N/A,#N/A,FALSE,"현장품질감사"}</definedName>
    <definedName name="검토서D" hidden="1">{#N/A,#N/A,FALSE,"현장 NCR 분석";#N/A,#N/A,FALSE,"현장품질감사";#N/A,#N/A,FALSE,"현장품질감사"}</definedName>
    <definedName name="겨격" localSheetId="17" hidden="1">#REF!</definedName>
    <definedName name="겨격" localSheetId="18" hidden="1">#REF!</definedName>
    <definedName name="겨격" localSheetId="16" hidden="1">#REF!</definedName>
    <definedName name="겨격" localSheetId="13" hidden="1">#REF!</definedName>
    <definedName name="겨격" localSheetId="15" hidden="1">#REF!</definedName>
    <definedName name="겨격" localSheetId="14" hidden="1">#REF!</definedName>
    <definedName name="겨격" hidden="1">#REF!</definedName>
    <definedName name="견적대비권" localSheetId="16">#REF!</definedName>
    <definedName name="견적대비권" localSheetId="13">#REF!</definedName>
    <definedName name="견적대비권" localSheetId="15">#REF!</definedName>
    <definedName name="견적대비권" localSheetId="14">#REF!</definedName>
    <definedName name="견적대비권">#REF!</definedName>
    <definedName name="견출공001" localSheetId="16">#REF!</definedName>
    <definedName name="견출공001" localSheetId="13">#REF!</definedName>
    <definedName name="견출공001" localSheetId="15">#REF!</definedName>
    <definedName name="견출공001" localSheetId="14">#REF!</definedName>
    <definedName name="견출공001">#REF!</definedName>
    <definedName name="견출공002" localSheetId="16">#REF!</definedName>
    <definedName name="견출공002" localSheetId="13">#REF!</definedName>
    <definedName name="견출공002" localSheetId="15">#REF!</definedName>
    <definedName name="견출공002" localSheetId="14">#REF!</definedName>
    <definedName name="견출공002">#REF!</definedName>
    <definedName name="견출공011" localSheetId="16">#REF!</definedName>
    <definedName name="견출공011" localSheetId="13">#REF!</definedName>
    <definedName name="견출공011" localSheetId="15">#REF!</definedName>
    <definedName name="견출공011" localSheetId="14">#REF!</definedName>
    <definedName name="견출공011">#REF!</definedName>
    <definedName name="견출공982" localSheetId="16">#REF!</definedName>
    <definedName name="견출공982" localSheetId="13">#REF!</definedName>
    <definedName name="견출공982" localSheetId="15">#REF!</definedName>
    <definedName name="견출공982" localSheetId="14">#REF!</definedName>
    <definedName name="견출공982">#REF!</definedName>
    <definedName name="견출공991" localSheetId="16">#REF!</definedName>
    <definedName name="견출공991" localSheetId="13">#REF!</definedName>
    <definedName name="견출공991" localSheetId="15">#REF!</definedName>
    <definedName name="견출공991" localSheetId="14">#REF!</definedName>
    <definedName name="견출공991">#REF!</definedName>
    <definedName name="견출공992" localSheetId="16">#REF!</definedName>
    <definedName name="견출공992" localSheetId="13">#REF!</definedName>
    <definedName name="견출공992" localSheetId="15">#REF!</definedName>
    <definedName name="견출공992" localSheetId="14">#REF!</definedName>
    <definedName name="견출공992">#REF!</definedName>
    <definedName name="결제">OFFSET([68]신고분기설정참고!$D$6,0,0,COUNTA([68]신고분기설정참고!$D$6:$D$7),1)</definedName>
    <definedName name="결제방법">OFFSET([68]신고분기설정참고!$D$10,0,0,COUNTA([68]신고분기설정참고!$D$10:$D$15),1)</definedName>
    <definedName name="겹동백1002" localSheetId="62">[56]데이타!$E$145</definedName>
    <definedName name="겹동백1002">[57]데이타!$E$145</definedName>
    <definedName name="겹동백1204" localSheetId="62">[56]데이타!$E$146</definedName>
    <definedName name="겹동백1204">[57]데이타!$E$146</definedName>
    <definedName name="겹동백1506" localSheetId="62">[56]데이타!$E$147</definedName>
    <definedName name="겹동백1506">[57]데이타!$E$147</definedName>
    <definedName name="겹벗R6" localSheetId="62">[56]데이타!$E$34</definedName>
    <definedName name="겹벗R6">[57]데이타!$E$34</definedName>
    <definedName name="겹벗R8" localSheetId="62">[56]데이타!$E$35</definedName>
    <definedName name="겹벗R8">[57]데이타!$E$35</definedName>
    <definedName name="겹철쭉0304" localSheetId="62">[56]데이타!$E$36</definedName>
    <definedName name="겹철쭉0304">[57]데이타!$E$36</definedName>
    <definedName name="겹철쭉0506" localSheetId="62">[56]데이타!$E$37</definedName>
    <definedName name="겹철쭉0506">[57]데이타!$E$37</definedName>
    <definedName name="겹철쭉0608" localSheetId="62">[56]데이타!$E$38</definedName>
    <definedName name="겹철쭉0608">[57]데이타!$E$38</definedName>
    <definedName name="겹철쭉0810" localSheetId="62">[56]데이타!$E$39</definedName>
    <definedName name="겹철쭉0810">[57]데이타!$E$39</definedName>
    <definedName name="겹철쭉0812" localSheetId="62">[56]데이타!$E$40</definedName>
    <definedName name="겹철쭉0812">[57]데이타!$E$40</definedName>
    <definedName name="경비">#REF!</definedName>
    <definedName name="경비1" hidden="1">'[69]환경기계공정표 (3)'!$I$733:$I$734</definedName>
    <definedName name="경비합" localSheetId="13">#REF!</definedName>
    <definedName name="경비합" localSheetId="15">#REF!</definedName>
    <definedName name="경비합" localSheetId="14">#REF!</definedName>
    <definedName name="경비합">#REF!</definedName>
    <definedName name="경사">[60]이름표모음!$K$22:$L$24</definedName>
    <definedName name="경사1" localSheetId="16">#REF!</definedName>
    <definedName name="경사1" localSheetId="13">#REF!</definedName>
    <definedName name="경사1" localSheetId="15">#REF!</definedName>
    <definedName name="경사1" localSheetId="14">#REF!</definedName>
    <definedName name="경사1">#REF!</definedName>
    <definedName name="경사2" localSheetId="16">#REF!</definedName>
    <definedName name="경사2" localSheetId="13">#REF!</definedName>
    <definedName name="경사2" localSheetId="15">#REF!</definedName>
    <definedName name="경사2" localSheetId="14">#REF!</definedName>
    <definedName name="경사2">#REF!</definedName>
    <definedName name="경사3" localSheetId="16">#REF!</definedName>
    <definedName name="경사3" localSheetId="13">#REF!</definedName>
    <definedName name="경사3" localSheetId="15">#REF!</definedName>
    <definedName name="경사3" localSheetId="14">#REF!</definedName>
    <definedName name="경사3">#REF!</definedName>
    <definedName name="경사4" localSheetId="16">#REF!</definedName>
    <definedName name="경사4" localSheetId="13">#REF!</definedName>
    <definedName name="경사4" localSheetId="15">#REF!</definedName>
    <definedName name="경사4" localSheetId="14">#REF!</definedName>
    <definedName name="경사4">#REF!</definedName>
    <definedName name="경사5" localSheetId="16">#REF!</definedName>
    <definedName name="경사5" localSheetId="13">#REF!</definedName>
    <definedName name="경사5" localSheetId="15">#REF!</definedName>
    <definedName name="경사5" localSheetId="14">#REF!</definedName>
    <definedName name="경사5">#REF!</definedName>
    <definedName name="경사도">#REF!</definedName>
    <definedName name="경유" localSheetId="17">[70]자료!$B$26</definedName>
    <definedName name="경유" localSheetId="18">[70]자료!$B$26</definedName>
    <definedName name="경유" localSheetId="16">[70]자료!$B$26</definedName>
    <definedName name="경유" localSheetId="13">[65]자료!$B$26</definedName>
    <definedName name="경유" localSheetId="15">[65]자료!$B$26</definedName>
    <definedName name="경유" localSheetId="14">[65]자료!$B$26</definedName>
    <definedName name="경유_거래단가" localSheetId="17">#REF!</definedName>
    <definedName name="경유_거래단가" localSheetId="18">#REF!</definedName>
    <definedName name="경유_거래단가" localSheetId="16">#REF!</definedName>
    <definedName name="경유_거래단가" localSheetId="13">#REF!</definedName>
    <definedName name="경유_거래단가" localSheetId="15">#REF!</definedName>
    <definedName name="경유_거래단가" localSheetId="14">#REF!</definedName>
    <definedName name="경유_거래단가">'3-1.기초자료'!$B$19</definedName>
    <definedName name="계" localSheetId="49">#REF!</definedName>
    <definedName name="계" localSheetId="53">#REF!</definedName>
    <definedName name="계" localSheetId="55">#REF!</definedName>
    <definedName name="계" localSheetId="31">#REF!</definedName>
    <definedName name="계" localSheetId="35">#REF!</definedName>
    <definedName name="계" localSheetId="36">#REF!</definedName>
    <definedName name="계" localSheetId="34">#REF!</definedName>
    <definedName name="계" localSheetId="16">#REF!</definedName>
    <definedName name="계" localSheetId="13">#REF!</definedName>
    <definedName name="계" localSheetId="15">#REF!</definedName>
    <definedName name="계" localSheetId="14">#REF!</definedName>
    <definedName name="계" localSheetId="1">#REF!</definedName>
    <definedName name="계">#REF!</definedName>
    <definedName name="계령공" localSheetId="13">[67]노임단가!#REF!</definedName>
    <definedName name="계령공" localSheetId="15">[67]노임단가!#REF!</definedName>
    <definedName name="계령공" localSheetId="14">[67]노임단가!#REF!</definedName>
    <definedName name="계령공">[67]노임단가!#REF!</definedName>
    <definedName name="계수B5" localSheetId="62">[56]데이타!$E$41</definedName>
    <definedName name="계수B5">[57]데이타!$E$41</definedName>
    <definedName name="계수B6" localSheetId="62">[56]데이타!$E$42</definedName>
    <definedName name="계수B6">[57]데이타!$E$42</definedName>
    <definedName name="계수B8" localSheetId="62">[56]데이타!$E$43</definedName>
    <definedName name="계수B8">[57]데이타!$E$43</definedName>
    <definedName name="계약공기" localSheetId="16">#REF!</definedName>
    <definedName name="계약공기" localSheetId="13">#REF!</definedName>
    <definedName name="계약공기" localSheetId="15">#REF!</definedName>
    <definedName name="계약공기" localSheetId="14">#REF!</definedName>
    <definedName name="계약공기">#REF!</definedName>
    <definedName name="계장공001" localSheetId="16">#REF!</definedName>
    <definedName name="계장공001" localSheetId="13">#REF!</definedName>
    <definedName name="계장공001" localSheetId="15">#REF!</definedName>
    <definedName name="계장공001" localSheetId="14">#REF!</definedName>
    <definedName name="계장공001">#REF!</definedName>
    <definedName name="계장공002" localSheetId="16">#REF!</definedName>
    <definedName name="계장공002" localSheetId="13">#REF!</definedName>
    <definedName name="계장공002" localSheetId="15">#REF!</definedName>
    <definedName name="계장공002" localSheetId="14">#REF!</definedName>
    <definedName name="계장공002">#REF!</definedName>
    <definedName name="계장공011" localSheetId="16">#REF!</definedName>
    <definedName name="계장공011" localSheetId="13">#REF!</definedName>
    <definedName name="계장공011" localSheetId="15">#REF!</definedName>
    <definedName name="계장공011" localSheetId="14">#REF!</definedName>
    <definedName name="계장공011">#REF!</definedName>
    <definedName name="계장공982" localSheetId="16">#REF!</definedName>
    <definedName name="계장공982" localSheetId="13">#REF!</definedName>
    <definedName name="계장공982" localSheetId="15">#REF!</definedName>
    <definedName name="계장공982" localSheetId="14">#REF!</definedName>
    <definedName name="계장공982">#REF!</definedName>
    <definedName name="계장공991" localSheetId="16">#REF!</definedName>
    <definedName name="계장공991" localSheetId="13">#REF!</definedName>
    <definedName name="계장공991" localSheetId="15">#REF!</definedName>
    <definedName name="계장공991" localSheetId="14">#REF!</definedName>
    <definedName name="계장공991">#REF!</definedName>
    <definedName name="계장공992" localSheetId="16">#REF!</definedName>
    <definedName name="계장공992" localSheetId="13">#REF!</definedName>
    <definedName name="계장공992" localSheetId="15">#REF!</definedName>
    <definedName name="계장공992" localSheetId="14">#REF!</definedName>
    <definedName name="계장공992">#REF!</definedName>
    <definedName name="고광3" localSheetId="62">[56]데이타!$E$44</definedName>
    <definedName name="고광3">[57]데이타!$E$44</definedName>
    <definedName name="고광5" localSheetId="62">[56]데이타!$E$45</definedName>
    <definedName name="고광5">[57]데이타!$E$45</definedName>
    <definedName name="고급기술자">#REF!</definedName>
    <definedName name="고급선원001" localSheetId="16">#REF!</definedName>
    <definedName name="고급선원001" localSheetId="13">#REF!</definedName>
    <definedName name="고급선원001" localSheetId="15">#REF!</definedName>
    <definedName name="고급선원001" localSheetId="14">#REF!</definedName>
    <definedName name="고급선원001">#REF!</definedName>
    <definedName name="고급선원002" localSheetId="16">#REF!</definedName>
    <definedName name="고급선원002" localSheetId="13">#REF!</definedName>
    <definedName name="고급선원002" localSheetId="15">#REF!</definedName>
    <definedName name="고급선원002" localSheetId="14">#REF!</definedName>
    <definedName name="고급선원002">#REF!</definedName>
    <definedName name="고급선원011" localSheetId="16">#REF!</definedName>
    <definedName name="고급선원011" localSheetId="13">#REF!</definedName>
    <definedName name="고급선원011" localSheetId="15">#REF!</definedName>
    <definedName name="고급선원011" localSheetId="14">#REF!</definedName>
    <definedName name="고급선원011">#REF!</definedName>
    <definedName name="고급선원982" localSheetId="16">#REF!</definedName>
    <definedName name="고급선원982" localSheetId="13">#REF!</definedName>
    <definedName name="고급선원982" localSheetId="15">#REF!</definedName>
    <definedName name="고급선원982" localSheetId="14">#REF!</definedName>
    <definedName name="고급선원982">#REF!</definedName>
    <definedName name="고급선원991" localSheetId="16">#REF!</definedName>
    <definedName name="고급선원991" localSheetId="13">#REF!</definedName>
    <definedName name="고급선원991" localSheetId="15">#REF!</definedName>
    <definedName name="고급선원991" localSheetId="14">#REF!</definedName>
    <definedName name="고급선원991">#REF!</definedName>
    <definedName name="고급선원992" localSheetId="16">#REF!</definedName>
    <definedName name="고급선원992" localSheetId="13">#REF!</definedName>
    <definedName name="고급선원992" localSheetId="15">#REF!</definedName>
    <definedName name="고급선원992" localSheetId="14">#REF!</definedName>
    <definedName name="고급선원992">#REF!</definedName>
    <definedName name="고급원자력비파괴시험공001" localSheetId="16">#REF!</definedName>
    <definedName name="고급원자력비파괴시험공001" localSheetId="13">#REF!</definedName>
    <definedName name="고급원자력비파괴시험공001" localSheetId="15">#REF!</definedName>
    <definedName name="고급원자력비파괴시험공001" localSheetId="14">#REF!</definedName>
    <definedName name="고급원자력비파괴시험공001">#REF!</definedName>
    <definedName name="고급원자력비파괴시험공002" localSheetId="16">#REF!</definedName>
    <definedName name="고급원자력비파괴시험공002" localSheetId="13">#REF!</definedName>
    <definedName name="고급원자력비파괴시험공002" localSheetId="15">#REF!</definedName>
    <definedName name="고급원자력비파괴시험공002" localSheetId="14">#REF!</definedName>
    <definedName name="고급원자력비파괴시험공002">#REF!</definedName>
    <definedName name="고급원자력비파괴시험공011" localSheetId="16">#REF!</definedName>
    <definedName name="고급원자력비파괴시험공011" localSheetId="13">#REF!</definedName>
    <definedName name="고급원자력비파괴시험공011" localSheetId="15">#REF!</definedName>
    <definedName name="고급원자력비파괴시험공011" localSheetId="14">#REF!</definedName>
    <definedName name="고급원자력비파괴시험공011">#REF!</definedName>
    <definedName name="고급원자력비파괴시험공982" localSheetId="16">#REF!</definedName>
    <definedName name="고급원자력비파괴시험공982" localSheetId="13">#REF!</definedName>
    <definedName name="고급원자력비파괴시험공982" localSheetId="15">#REF!</definedName>
    <definedName name="고급원자력비파괴시험공982" localSheetId="14">#REF!</definedName>
    <definedName name="고급원자력비파괴시험공982">#REF!</definedName>
    <definedName name="고급원자력비파괴시험공991" localSheetId="16">#REF!</definedName>
    <definedName name="고급원자력비파괴시험공991" localSheetId="13">#REF!</definedName>
    <definedName name="고급원자력비파괴시험공991" localSheetId="15">#REF!</definedName>
    <definedName name="고급원자력비파괴시험공991" localSheetId="14">#REF!</definedName>
    <definedName name="고급원자력비파괴시험공991">#REF!</definedName>
    <definedName name="고급원자력비파괴시험공992" localSheetId="16">#REF!</definedName>
    <definedName name="고급원자력비파괴시험공992" localSheetId="13">#REF!</definedName>
    <definedName name="고급원자력비파괴시험공992" localSheetId="15">#REF!</definedName>
    <definedName name="고급원자력비파괴시험공992" localSheetId="14">#REF!</definedName>
    <definedName name="고급원자력비파괴시험공992">#REF!</definedName>
    <definedName name="고무밴드" localSheetId="16">'[71]노임,자재단가'!$E$18</definedName>
    <definedName name="고무밴드">'[71]노임,자재단가'!$E$18</definedName>
    <definedName name="고문" localSheetId="17" hidden="1">{#N/A,#N/A,FALSE,"현장 NCR 분석";#N/A,#N/A,FALSE,"현장품질감사";#N/A,#N/A,FALSE,"현장품질감사"}</definedName>
    <definedName name="고문" localSheetId="18" hidden="1">{#N/A,#N/A,FALSE,"현장 NCR 분석";#N/A,#N/A,FALSE,"현장품질감사";#N/A,#N/A,FALSE,"현장품질감사"}</definedName>
    <definedName name="고문" localSheetId="16" hidden="1">{#N/A,#N/A,FALSE,"현장 NCR 분석";#N/A,#N/A,FALSE,"현장품질감사";#N/A,#N/A,FALSE,"현장품질감사"}</definedName>
    <definedName name="고문" localSheetId="62" hidden="1">{#N/A,#N/A,FALSE,"현장 NCR 분석";#N/A,#N/A,FALSE,"현장품질감사";#N/A,#N/A,FALSE,"현장품질감사"}</definedName>
    <definedName name="고문" localSheetId="13" hidden="1">{#N/A,#N/A,FALSE,"현장 NCR 분석";#N/A,#N/A,FALSE,"현장품질감사";#N/A,#N/A,FALSE,"현장품질감사"}</definedName>
    <definedName name="고문" localSheetId="15" hidden="1">{#N/A,#N/A,FALSE,"현장 NCR 분석";#N/A,#N/A,FALSE,"현장품질감사";#N/A,#N/A,FALSE,"현장품질감사"}</definedName>
    <definedName name="고문" localSheetId="14" hidden="1">{#N/A,#N/A,FALSE,"현장 NCR 분석";#N/A,#N/A,FALSE,"현장품질감사";#N/A,#N/A,FALSE,"현장품질감사"}</definedName>
    <definedName name="고문" hidden="1">{#N/A,#N/A,FALSE,"현장 NCR 분석";#N/A,#N/A,FALSE,"현장품질감사";#N/A,#N/A,FALSE,"현장품질감사"}</definedName>
    <definedName name="고압복구" localSheetId="49">[72]일위대가!#REF!</definedName>
    <definedName name="고압복구" localSheetId="53">[72]일위대가!#REF!</definedName>
    <definedName name="고압복구" localSheetId="55">[72]일위대가!#REF!</definedName>
    <definedName name="고압복구" localSheetId="31">[72]일위대가!#REF!</definedName>
    <definedName name="고압복구" localSheetId="35">[72]일위대가!#REF!</definedName>
    <definedName name="고압복구" localSheetId="36">[72]일위대가!#REF!</definedName>
    <definedName name="고압복구" localSheetId="34">[72]일위대가!#REF!</definedName>
    <definedName name="고압복구" localSheetId="62">[73]일위대가!#REF!</definedName>
    <definedName name="고압복구" localSheetId="1">[72]일위대가!#REF!</definedName>
    <definedName name="고압복구">[72]일위대가!#REF!</definedName>
    <definedName name="고압케이블전공001" localSheetId="16">#REF!</definedName>
    <definedName name="고압케이블전공001" localSheetId="13">#REF!</definedName>
    <definedName name="고압케이블전공001" localSheetId="15">#REF!</definedName>
    <definedName name="고압케이블전공001" localSheetId="14">#REF!</definedName>
    <definedName name="고압케이블전공001">#REF!</definedName>
    <definedName name="고압케이블전공002" localSheetId="16">#REF!</definedName>
    <definedName name="고압케이블전공002" localSheetId="13">#REF!</definedName>
    <definedName name="고압케이블전공002" localSheetId="15">#REF!</definedName>
    <definedName name="고압케이블전공002" localSheetId="14">#REF!</definedName>
    <definedName name="고압케이블전공002">#REF!</definedName>
    <definedName name="고압케이블전공011" localSheetId="16">#REF!</definedName>
    <definedName name="고압케이블전공011" localSheetId="13">#REF!</definedName>
    <definedName name="고압케이블전공011" localSheetId="15">#REF!</definedName>
    <definedName name="고압케이블전공011" localSheetId="14">#REF!</definedName>
    <definedName name="고압케이블전공011">#REF!</definedName>
    <definedName name="고압케이블전공982" localSheetId="16">#REF!</definedName>
    <definedName name="고압케이블전공982" localSheetId="13">#REF!</definedName>
    <definedName name="고압케이블전공982" localSheetId="15">#REF!</definedName>
    <definedName name="고압케이블전공982" localSheetId="14">#REF!</definedName>
    <definedName name="고압케이블전공982">#REF!</definedName>
    <definedName name="고압케이블전공991" localSheetId="16">#REF!</definedName>
    <definedName name="고압케이블전공991" localSheetId="13">#REF!</definedName>
    <definedName name="고압케이블전공991" localSheetId="15">#REF!</definedName>
    <definedName name="고압케이블전공991" localSheetId="14">#REF!</definedName>
    <definedName name="고압케이블전공991">#REF!</definedName>
    <definedName name="고압케이블전공992" localSheetId="16">#REF!</definedName>
    <definedName name="고압케이블전공992" localSheetId="13">#REF!</definedName>
    <definedName name="고압케이블전공992" localSheetId="15">#REF!</definedName>
    <definedName name="고압케이블전공992" localSheetId="14">#REF!</definedName>
    <definedName name="고압케이블전공992">#REF!</definedName>
    <definedName name="고용보험료" localSheetId="17">#REF!</definedName>
    <definedName name="고용보험료" localSheetId="18">#REF!</definedName>
    <definedName name="고용보험료" localSheetId="16">#REF!</definedName>
    <definedName name="고용보험료" localSheetId="13">#REF!</definedName>
    <definedName name="고용보험료" localSheetId="15">#REF!</definedName>
    <definedName name="고용보험료" localSheetId="14">#REF!</definedName>
    <definedName name="고용보험료">'3-1.기초자료'!$C$26</definedName>
    <definedName name="골조" localSheetId="16">#REF!</definedName>
    <definedName name="골조" localSheetId="13">#REF!</definedName>
    <definedName name="골조" localSheetId="15">#REF!</definedName>
    <definedName name="골조" localSheetId="14">#REF!</definedName>
    <definedName name="골조">#REF!</definedName>
    <definedName name="곰솔2508" localSheetId="16">[74]데이타!$E$46</definedName>
    <definedName name="곰솔2508" localSheetId="62">[57]데이타!$E$46</definedName>
    <definedName name="곰솔2508">[74]데이타!$E$46</definedName>
    <definedName name="곰솔3010" localSheetId="62">[56]데이타!$E$47</definedName>
    <definedName name="곰솔3010">[57]데이타!$E$47</definedName>
    <definedName name="곰솔H3.0xW1.0" localSheetId="16">#REF!</definedName>
    <definedName name="곰솔H3.0xW1.0" localSheetId="13">#REF!</definedName>
    <definedName name="곰솔H3.0xW1.0" localSheetId="15">#REF!</definedName>
    <definedName name="곰솔H3.0xW1.0" localSheetId="14">#REF!</definedName>
    <definedName name="곰솔H3.0xW1.0">#REF!</definedName>
    <definedName name="곰솔H3.0xW1.2xR10" localSheetId="16">#REF!</definedName>
    <definedName name="곰솔H3.0xW1.2xR10" localSheetId="13">#REF!</definedName>
    <definedName name="곰솔H3.0xW1.2xR10" localSheetId="15">#REF!</definedName>
    <definedName name="곰솔H3.0xW1.2xR10" localSheetId="14">#REF!</definedName>
    <definedName name="곰솔H3.0xW1.2xR10">#REF!</definedName>
    <definedName name="곰솔H3.5xW1.5xR12" localSheetId="16">#REF!</definedName>
    <definedName name="곰솔H3.5xW1.5xR12" localSheetId="13">#REF!</definedName>
    <definedName name="곰솔H3.5xW1.5xR12" localSheetId="15">#REF!</definedName>
    <definedName name="곰솔H3.5xW1.5xR12" localSheetId="14">#REF!</definedName>
    <definedName name="곰솔H3.5xW1.5xR12">#REF!</definedName>
    <definedName name="곰솔R10" localSheetId="62">[56]데이타!$E$48</definedName>
    <definedName name="곰솔R10">[57]데이타!$E$48</definedName>
    <definedName name="곰솔R12" localSheetId="62">[56]데이타!$E$49</definedName>
    <definedName name="곰솔R12">[57]데이타!$E$49</definedName>
    <definedName name="곰솔R15" localSheetId="62">[56]데이타!$E$50</definedName>
    <definedName name="곰솔R15">[57]데이타!$E$50</definedName>
    <definedName name="공" localSheetId="16">#REF!</definedName>
    <definedName name="공" localSheetId="13">#REF!</definedName>
    <definedName name="공" localSheetId="15">#REF!</definedName>
    <definedName name="공" localSheetId="14">#REF!</definedName>
    <definedName name="공">#REF!</definedName>
    <definedName name="공기" localSheetId="16">#REF!</definedName>
    <definedName name="공기" localSheetId="13">#REF!</definedName>
    <definedName name="공기" localSheetId="15">#REF!</definedName>
    <definedName name="공기" localSheetId="14">#REF!</definedName>
    <definedName name="공기">#REF!</definedName>
    <definedName name="공기1" localSheetId="49" hidden="1">[11]설계내역서!#REF!</definedName>
    <definedName name="공기1" localSheetId="53" hidden="1">[11]설계내역서!#REF!</definedName>
    <definedName name="공기1" localSheetId="55" hidden="1">[11]설계내역서!#REF!</definedName>
    <definedName name="공기1" localSheetId="31" hidden="1">[11]설계내역서!#REF!</definedName>
    <definedName name="공기1" localSheetId="17" hidden="1">[11]설계내역서!#REF!</definedName>
    <definedName name="공기1" localSheetId="18" hidden="1">[11]설계내역서!#REF!</definedName>
    <definedName name="공기1" localSheetId="35" hidden="1">[11]설계내역서!#REF!</definedName>
    <definedName name="공기1" localSheetId="36" hidden="1">[11]설계내역서!#REF!</definedName>
    <definedName name="공기1" localSheetId="34" hidden="1">[11]설계내역서!#REF!</definedName>
    <definedName name="공기1" localSheetId="16" hidden="1">[11]설계내역서!#REF!</definedName>
    <definedName name="공기1" localSheetId="1" hidden="1">[11]설계내역서!#REF!</definedName>
    <definedName name="공기1" localSheetId="3" hidden="1">[11]설계내역서!#REF!</definedName>
    <definedName name="공기1" hidden="1">[11]설계내역서!#REF!</definedName>
    <definedName name="공기2" hidden="1">[11]설계내역서!#REF!</definedName>
    <definedName name="공문" localSheetId="16">#REF!</definedName>
    <definedName name="공문" localSheetId="13">#REF!</definedName>
    <definedName name="공문" localSheetId="15">#REF!</definedName>
    <definedName name="공문" localSheetId="14">#REF!</definedName>
    <definedName name="공문">#REF!</definedName>
    <definedName name="공사명" localSheetId="16">#REF!</definedName>
    <definedName name="공사명" localSheetId="13">#REF!</definedName>
    <definedName name="공사명" localSheetId="15">#REF!</definedName>
    <definedName name="공사명" localSheetId="14">#REF!</definedName>
    <definedName name="공사명">#REF!</definedName>
    <definedName name="공사명2">#REF!</definedName>
    <definedName name="공사비1310" localSheetId="16">#REF!</definedName>
    <definedName name="공사비1310" localSheetId="13">#REF!</definedName>
    <definedName name="공사비1310" localSheetId="15">#REF!</definedName>
    <definedName name="공사비1310" localSheetId="14">#REF!</definedName>
    <definedName name="공사비1310">#REF!</definedName>
    <definedName name="공사비1315" localSheetId="16">#REF!</definedName>
    <definedName name="공사비1315" localSheetId="13">#REF!</definedName>
    <definedName name="공사비1315" localSheetId="15">#REF!</definedName>
    <definedName name="공사비1315" localSheetId="14">#REF!</definedName>
    <definedName name="공사비1315">#REF!</definedName>
    <definedName name="공사비1320" localSheetId="16">#REF!</definedName>
    <definedName name="공사비1320" localSheetId="13">#REF!</definedName>
    <definedName name="공사비1320" localSheetId="15">#REF!</definedName>
    <definedName name="공사비1320" localSheetId="14">#REF!</definedName>
    <definedName name="공사비1320">#REF!</definedName>
    <definedName name="공사비135" localSheetId="16">#REF!</definedName>
    <definedName name="공사비135" localSheetId="13">#REF!</definedName>
    <definedName name="공사비135" localSheetId="15">#REF!</definedName>
    <definedName name="공사비135" localSheetId="14">#REF!</definedName>
    <definedName name="공사비135">#REF!</definedName>
    <definedName name="공사비2005" localSheetId="16">#REF!</definedName>
    <definedName name="공사비2005" localSheetId="13">#REF!</definedName>
    <definedName name="공사비2005" localSheetId="15">#REF!</definedName>
    <definedName name="공사비2005" localSheetId="14">#REF!</definedName>
    <definedName name="공사비2005">#REF!</definedName>
    <definedName name="공사비2010" localSheetId="16">#REF!</definedName>
    <definedName name="공사비2010" localSheetId="13">#REF!</definedName>
    <definedName name="공사비2010" localSheetId="15">#REF!</definedName>
    <definedName name="공사비2010" localSheetId="14">#REF!</definedName>
    <definedName name="공사비2010">#REF!</definedName>
    <definedName name="공사비2015" localSheetId="16">#REF!</definedName>
    <definedName name="공사비2015" localSheetId="13">#REF!</definedName>
    <definedName name="공사비2015" localSheetId="15">#REF!</definedName>
    <definedName name="공사비2015" localSheetId="14">#REF!</definedName>
    <definedName name="공사비2015">#REF!</definedName>
    <definedName name="공사비2020" localSheetId="16">#REF!</definedName>
    <definedName name="공사비2020" localSheetId="13">#REF!</definedName>
    <definedName name="공사비2020" localSheetId="15">#REF!</definedName>
    <definedName name="공사비2020" localSheetId="14">#REF!</definedName>
    <definedName name="공사비2020">#REF!</definedName>
    <definedName name="공사비2505" localSheetId="16">#REF!</definedName>
    <definedName name="공사비2505" localSheetId="13">#REF!</definedName>
    <definedName name="공사비2505" localSheetId="15">#REF!</definedName>
    <definedName name="공사비2505" localSheetId="14">#REF!</definedName>
    <definedName name="공사비2505">#REF!</definedName>
    <definedName name="공사비2510" localSheetId="16">#REF!</definedName>
    <definedName name="공사비2510" localSheetId="13">#REF!</definedName>
    <definedName name="공사비2510" localSheetId="15">#REF!</definedName>
    <definedName name="공사비2510" localSheetId="14">#REF!</definedName>
    <definedName name="공사비2510">#REF!</definedName>
    <definedName name="공사비2515" localSheetId="16">#REF!</definedName>
    <definedName name="공사비2515" localSheetId="13">#REF!</definedName>
    <definedName name="공사비2515" localSheetId="15">#REF!</definedName>
    <definedName name="공사비2515" localSheetId="14">#REF!</definedName>
    <definedName name="공사비2515">#REF!</definedName>
    <definedName name="공사비2520" localSheetId="16">#REF!</definedName>
    <definedName name="공사비2520" localSheetId="13">#REF!</definedName>
    <definedName name="공사비2520" localSheetId="15">#REF!</definedName>
    <definedName name="공사비2520" localSheetId="14">#REF!</definedName>
    <definedName name="공사비2520">#REF!</definedName>
    <definedName name="공사비집" localSheetId="16">#REF!</definedName>
    <definedName name="공사비집" localSheetId="13">#REF!</definedName>
    <definedName name="공사비집" localSheetId="15">#REF!</definedName>
    <definedName name="공사비집" localSheetId="14">#REF!</definedName>
    <definedName name="공사비집">#REF!</definedName>
    <definedName name="공사예정11" localSheetId="16">#REF!</definedName>
    <definedName name="공사예정11" localSheetId="13">#REF!</definedName>
    <definedName name="공사예정11" localSheetId="15">#REF!</definedName>
    <definedName name="공사예정11" localSheetId="14">#REF!</definedName>
    <definedName name="공사예정11">#REF!</definedName>
    <definedName name="공사원가명세서">#REF!</definedName>
    <definedName name="공사원가명세서분석표1">[74]경산!#REF!</definedName>
    <definedName name="공사자재조서" localSheetId="16">[75]일위대가목록!$1:$2</definedName>
    <definedName name="공사자재조서" localSheetId="62">[74]일위대가목록!$A$1:$IV$2</definedName>
    <definedName name="공사자재조서">[75]일위대가목록!$1:$2</definedName>
    <definedName name="공작물치수조서">#REF!</definedName>
    <definedName name="공종단가" localSheetId="62">[75]공종단가!$A$1:$F$83</definedName>
    <definedName name="공종단가">[76]공종단가!$A$1:$F$83</definedName>
    <definedName name="공종산출서" localSheetId="62">[76]공종단가!$A$1:$F$83</definedName>
    <definedName name="공종산출서">[77]공종단가!$A$1:$F$83</definedName>
    <definedName name="공통일위" localSheetId="49">#REF!</definedName>
    <definedName name="공통일위" localSheetId="53">#REF!</definedName>
    <definedName name="공통일위" localSheetId="55">#REF!</definedName>
    <definedName name="공통일위" localSheetId="31">#REF!</definedName>
    <definedName name="공통일위" localSheetId="35">#REF!</definedName>
    <definedName name="공통일위" localSheetId="36">#REF!</definedName>
    <definedName name="공통일위" localSheetId="34">#REF!</definedName>
    <definedName name="공통일위" localSheetId="16">#REF!</definedName>
    <definedName name="공통일위" localSheetId="13">#REF!</definedName>
    <definedName name="공통일위" localSheetId="15">#REF!</definedName>
    <definedName name="공통일위" localSheetId="14">#REF!</definedName>
    <definedName name="공통일위" localSheetId="1">#REF!</definedName>
    <definedName name="공통일위">#REF!</definedName>
    <definedName name="관0.3_0.7">#REF!</definedName>
    <definedName name="관0.3m미만">#REF!</definedName>
    <definedName name="관0.8_1.1">#REF!</definedName>
    <definedName name="관1.2_1.5">#REF!</definedName>
    <definedName name="관급1310" localSheetId="16">#REF!</definedName>
    <definedName name="관급1310" localSheetId="13">#REF!</definedName>
    <definedName name="관급1310" localSheetId="15">#REF!</definedName>
    <definedName name="관급1310" localSheetId="14">#REF!</definedName>
    <definedName name="관급1310">#REF!</definedName>
    <definedName name="관급1315" localSheetId="16">#REF!</definedName>
    <definedName name="관급1315" localSheetId="13">#REF!</definedName>
    <definedName name="관급1315" localSheetId="15">#REF!</definedName>
    <definedName name="관급1315" localSheetId="14">#REF!</definedName>
    <definedName name="관급1315">#REF!</definedName>
    <definedName name="관급1320" localSheetId="16">#REF!</definedName>
    <definedName name="관급1320" localSheetId="13">#REF!</definedName>
    <definedName name="관급1320" localSheetId="15">#REF!</definedName>
    <definedName name="관급1320" localSheetId="14">#REF!</definedName>
    <definedName name="관급1320">#REF!</definedName>
    <definedName name="관급135" localSheetId="16">#REF!</definedName>
    <definedName name="관급135" localSheetId="13">#REF!</definedName>
    <definedName name="관급135" localSheetId="15">#REF!</definedName>
    <definedName name="관급135" localSheetId="14">#REF!</definedName>
    <definedName name="관급135">#REF!</definedName>
    <definedName name="관급2005" localSheetId="16">#REF!</definedName>
    <definedName name="관급2005" localSheetId="13">#REF!</definedName>
    <definedName name="관급2005" localSheetId="15">#REF!</definedName>
    <definedName name="관급2005" localSheetId="14">#REF!</definedName>
    <definedName name="관급2005">#REF!</definedName>
    <definedName name="관급2010" localSheetId="16">#REF!</definedName>
    <definedName name="관급2010" localSheetId="13">#REF!</definedName>
    <definedName name="관급2010" localSheetId="15">#REF!</definedName>
    <definedName name="관급2010" localSheetId="14">#REF!</definedName>
    <definedName name="관급2010">#REF!</definedName>
    <definedName name="관급2015" localSheetId="16">#REF!</definedName>
    <definedName name="관급2015" localSheetId="13">#REF!</definedName>
    <definedName name="관급2015" localSheetId="15">#REF!</definedName>
    <definedName name="관급2015" localSheetId="14">#REF!</definedName>
    <definedName name="관급2015">#REF!</definedName>
    <definedName name="관급2020" localSheetId="16">#REF!</definedName>
    <definedName name="관급2020" localSheetId="13">#REF!</definedName>
    <definedName name="관급2020" localSheetId="15">#REF!</definedName>
    <definedName name="관급2020" localSheetId="14">#REF!</definedName>
    <definedName name="관급2020">#REF!</definedName>
    <definedName name="관급2505" localSheetId="16">#REF!</definedName>
    <definedName name="관급2505" localSheetId="13">#REF!</definedName>
    <definedName name="관급2505" localSheetId="15">#REF!</definedName>
    <definedName name="관급2505" localSheetId="14">#REF!</definedName>
    <definedName name="관급2505">#REF!</definedName>
    <definedName name="관급2510" localSheetId="16">#REF!</definedName>
    <definedName name="관급2510" localSheetId="13">#REF!</definedName>
    <definedName name="관급2510" localSheetId="15">#REF!</definedName>
    <definedName name="관급2510" localSheetId="14">#REF!</definedName>
    <definedName name="관급2510">#REF!</definedName>
    <definedName name="관급2515" localSheetId="16">#REF!</definedName>
    <definedName name="관급2515" localSheetId="13">#REF!</definedName>
    <definedName name="관급2515" localSheetId="15">#REF!</definedName>
    <definedName name="관급2515" localSheetId="14">#REF!</definedName>
    <definedName name="관급2515">#REF!</definedName>
    <definedName name="관급2520" localSheetId="16">#REF!</definedName>
    <definedName name="관급2520" localSheetId="13">#REF!</definedName>
    <definedName name="관급2520" localSheetId="15">#REF!</definedName>
    <definedName name="관급2520" localSheetId="14">#REF!</definedName>
    <definedName name="관급2520">#REF!</definedName>
    <definedName name="관급자재" localSheetId="49">#REF!</definedName>
    <definedName name="관급자재" localSheetId="53">#REF!</definedName>
    <definedName name="관급자재" localSheetId="55">#REF!</definedName>
    <definedName name="관급자재" localSheetId="31">#REF!</definedName>
    <definedName name="관급자재" localSheetId="35">#REF!</definedName>
    <definedName name="관급자재" localSheetId="36">#REF!</definedName>
    <definedName name="관급자재" localSheetId="34">#REF!</definedName>
    <definedName name="관급자재" localSheetId="16">#REF!</definedName>
    <definedName name="관급자재" localSheetId="13">#REF!</definedName>
    <definedName name="관급자재" localSheetId="15">#REF!</definedName>
    <definedName name="관급자재" localSheetId="14">#REF!</definedName>
    <definedName name="관급자재" localSheetId="1">#REF!</definedName>
    <definedName name="관급자재">#REF!</definedName>
    <definedName name="관급자재대" localSheetId="62">예취기견적!관급자재대</definedName>
    <definedName name="관급자재대">관급자재대</definedName>
    <definedName name="관로토공" localSheetId="17" hidden="1">{#N/A,#N/A,FALSE,"골재소요량";#N/A,#N/A,FALSE,"골재소요량"}</definedName>
    <definedName name="관로토공" localSheetId="18" hidden="1">{#N/A,#N/A,FALSE,"골재소요량";#N/A,#N/A,FALSE,"골재소요량"}</definedName>
    <definedName name="관로토공" localSheetId="16" hidden="1">{#N/A,#N/A,FALSE,"골재소요량";#N/A,#N/A,FALSE,"골재소요량"}</definedName>
    <definedName name="관로토공" localSheetId="62" hidden="1">{#N/A,#N/A,FALSE,"골재소요량";#N/A,#N/A,FALSE,"골재소요량"}</definedName>
    <definedName name="관로토공" localSheetId="13" hidden="1">{#N/A,#N/A,FALSE,"골재소요량";#N/A,#N/A,FALSE,"골재소요량"}</definedName>
    <definedName name="관로토공" localSheetId="15" hidden="1">{#N/A,#N/A,FALSE,"골재소요량";#N/A,#N/A,FALSE,"골재소요량"}</definedName>
    <definedName name="관로토공" localSheetId="14" hidden="1">{#N/A,#N/A,FALSE,"골재소요량";#N/A,#N/A,FALSE,"골재소요량"}</definedName>
    <definedName name="관로토공" hidden="1">{#N/A,#N/A,FALSE,"골재소요량";#N/A,#N/A,FALSE,"골재소요량"}</definedName>
    <definedName name="관리비" localSheetId="17" hidden="1">#REF!</definedName>
    <definedName name="관리비" localSheetId="18" hidden="1">#REF!</definedName>
    <definedName name="관리비" localSheetId="13" hidden="1">#REF!</definedName>
    <definedName name="관리비" localSheetId="15" hidden="1">#REF!</definedName>
    <definedName name="관리비" localSheetId="14" hidden="1">#REF!</definedName>
    <definedName name="관리비" hidden="1">#REF!</definedName>
    <definedName name="관목" localSheetId="16">#REF!</definedName>
    <definedName name="관목" localSheetId="13">#REF!</definedName>
    <definedName name="관목" localSheetId="15">#REF!</definedName>
    <definedName name="관목" localSheetId="14">#REF!</definedName>
    <definedName name="관목">#REF!</definedName>
    <definedName name="관목계" localSheetId="49">#REF!</definedName>
    <definedName name="관목계" localSheetId="53">#REF!</definedName>
    <definedName name="관목계" localSheetId="55">#REF!</definedName>
    <definedName name="관목계" localSheetId="31">#REF!</definedName>
    <definedName name="관목계" localSheetId="35">#REF!</definedName>
    <definedName name="관목계" localSheetId="36">#REF!</definedName>
    <definedName name="관목계" localSheetId="34">#REF!</definedName>
    <definedName name="관목계" localSheetId="16">#REF!</definedName>
    <definedName name="관목계" localSheetId="13">#REF!</definedName>
    <definedName name="관목계" localSheetId="15">#REF!</definedName>
    <definedName name="관목계" localSheetId="14">#REF!</definedName>
    <definedName name="관목계" localSheetId="1">#REF!</definedName>
    <definedName name="관목계">#REF!</definedName>
    <definedName name="광나무1003" localSheetId="62">[56]데이타!$E$51</definedName>
    <definedName name="광나무1003">[57]데이타!$E$51</definedName>
    <definedName name="광나무1203" localSheetId="62">[56]데이타!$E$52</definedName>
    <definedName name="광나무1203">[57]데이타!$E$52</definedName>
    <definedName name="광나무1506" localSheetId="62">[56]데이타!$E$53</definedName>
    <definedName name="광나무1506">[57]데이타!$E$53</definedName>
    <definedName name="광주산사태">#REF!</definedName>
    <definedName name="광케이블설치사001" localSheetId="16">#REF!</definedName>
    <definedName name="광케이블설치사001" localSheetId="13">#REF!</definedName>
    <definedName name="광케이블설치사001" localSheetId="15">#REF!</definedName>
    <definedName name="광케이블설치사001" localSheetId="14">#REF!</definedName>
    <definedName name="광케이블설치사001">#REF!</definedName>
    <definedName name="광케이블설치사002" localSheetId="16">#REF!</definedName>
    <definedName name="광케이블설치사002" localSheetId="13">#REF!</definedName>
    <definedName name="광케이블설치사002" localSheetId="15">#REF!</definedName>
    <definedName name="광케이블설치사002" localSheetId="14">#REF!</definedName>
    <definedName name="광케이블설치사002">#REF!</definedName>
    <definedName name="광케이블설치사011" localSheetId="16">#REF!</definedName>
    <definedName name="광케이블설치사011" localSheetId="13">#REF!</definedName>
    <definedName name="광케이블설치사011" localSheetId="15">#REF!</definedName>
    <definedName name="광케이블설치사011" localSheetId="14">#REF!</definedName>
    <definedName name="광케이블설치사011">#REF!</definedName>
    <definedName name="광케이블설치사982" localSheetId="16">#REF!</definedName>
    <definedName name="광케이블설치사982" localSheetId="13">#REF!</definedName>
    <definedName name="광케이블설치사982" localSheetId="15">#REF!</definedName>
    <definedName name="광케이블설치사982" localSheetId="14">#REF!</definedName>
    <definedName name="광케이블설치사982">#REF!</definedName>
    <definedName name="광케이블설치사991" localSheetId="16">#REF!</definedName>
    <definedName name="광케이블설치사991" localSheetId="13">#REF!</definedName>
    <definedName name="광케이블설치사991" localSheetId="15">#REF!</definedName>
    <definedName name="광케이블설치사991" localSheetId="14">#REF!</definedName>
    <definedName name="광케이블설치사991">#REF!</definedName>
    <definedName name="광케이블설치사992" localSheetId="16">#REF!</definedName>
    <definedName name="광케이블설치사992" localSheetId="13">#REF!</definedName>
    <definedName name="광케이블설치사992" localSheetId="15">#REF!</definedName>
    <definedName name="광케이블설치사992" localSheetId="14">#REF!</definedName>
    <definedName name="광케이블설치사992">#REF!</definedName>
    <definedName name="광통신설치사001" localSheetId="16">#REF!</definedName>
    <definedName name="광통신설치사001" localSheetId="13">#REF!</definedName>
    <definedName name="광통신설치사001" localSheetId="15">#REF!</definedName>
    <definedName name="광통신설치사001" localSheetId="14">#REF!</definedName>
    <definedName name="광통신설치사001">#REF!</definedName>
    <definedName name="광통신설치사002" localSheetId="16">#REF!</definedName>
    <definedName name="광통신설치사002" localSheetId="13">#REF!</definedName>
    <definedName name="광통신설치사002" localSheetId="15">#REF!</definedName>
    <definedName name="광통신설치사002" localSheetId="14">#REF!</definedName>
    <definedName name="광통신설치사002">#REF!</definedName>
    <definedName name="광통신설치사011" localSheetId="16">#REF!</definedName>
    <definedName name="광통신설치사011" localSheetId="13">#REF!</definedName>
    <definedName name="광통신설치사011" localSheetId="15">#REF!</definedName>
    <definedName name="광통신설치사011" localSheetId="14">#REF!</definedName>
    <definedName name="광통신설치사011">#REF!</definedName>
    <definedName name="광통신설치사982" localSheetId="16">#REF!</definedName>
    <definedName name="광통신설치사982" localSheetId="13">#REF!</definedName>
    <definedName name="광통신설치사982" localSheetId="15">#REF!</definedName>
    <definedName name="광통신설치사982" localSheetId="14">#REF!</definedName>
    <definedName name="광통신설치사982">#REF!</definedName>
    <definedName name="광통신설치사991" localSheetId="16">#REF!</definedName>
    <definedName name="광통신설치사991" localSheetId="13">#REF!</definedName>
    <definedName name="광통신설치사991" localSheetId="15">#REF!</definedName>
    <definedName name="광통신설치사991" localSheetId="14">#REF!</definedName>
    <definedName name="광통신설치사991">#REF!</definedName>
    <definedName name="광통신설치사992" localSheetId="16">#REF!</definedName>
    <definedName name="광통신설치사992" localSheetId="13">#REF!</definedName>
    <definedName name="광통신설치사992" localSheetId="15">#REF!</definedName>
    <definedName name="광통신설치사992" localSheetId="14">#REF!</definedName>
    <definedName name="광통신설치사992">#REF!</definedName>
    <definedName name="광편백0405" localSheetId="62">[56]데이타!$E$153</definedName>
    <definedName name="광편백0405">[57]데이타!$E$153</definedName>
    <definedName name="광편백0507" localSheetId="62">[56]데이타!$E$154</definedName>
    <definedName name="광편백0507">[57]데이타!$E$154</definedName>
    <definedName name="광편백0509" localSheetId="62">[56]데이타!$E$155</definedName>
    <definedName name="광편백0509">[57]데이타!$E$155</definedName>
    <definedName name="교량깨기" localSheetId="17">{"'산출근거'!$B$4:$D$8"}</definedName>
    <definedName name="교량깨기" localSheetId="18">{"'산출근거'!$B$4:$D$8"}</definedName>
    <definedName name="교량깨기" localSheetId="16">{"'산출근거'!$B$4:$D$8"}</definedName>
    <definedName name="교량깨기" localSheetId="62">{"'산출근거'!$B$4:$D$8"}</definedName>
    <definedName name="교량깨기" localSheetId="13">{"'산출근거'!$B$4:$D$8"}</definedName>
    <definedName name="교량깨기" localSheetId="15">{"'산출근거'!$B$4:$D$8"}</definedName>
    <definedName name="교량깨기" localSheetId="14">{"'산출근거'!$B$4:$D$8"}</definedName>
    <definedName name="교량깨기">{"'산출근거'!$B$4:$D$8"}</definedName>
    <definedName name="교량터파기용수46" localSheetId="49">#REF!</definedName>
    <definedName name="교량터파기용수46" localSheetId="53">#REF!</definedName>
    <definedName name="교량터파기용수46" localSheetId="55">#REF!</definedName>
    <definedName name="교량터파기용수46" localSheetId="31">#REF!</definedName>
    <definedName name="교량터파기용수46" localSheetId="35">#REF!</definedName>
    <definedName name="교량터파기용수46" localSheetId="36">#REF!</definedName>
    <definedName name="교량터파기용수46" localSheetId="34">#REF!</definedName>
    <definedName name="교량터파기용수46" localSheetId="16">#REF!</definedName>
    <definedName name="교량터파기용수46" localSheetId="13">#REF!</definedName>
    <definedName name="교량터파기용수46" localSheetId="15">#REF!</definedName>
    <definedName name="교량터파기용수46" localSheetId="14">#REF!</definedName>
    <definedName name="교량터파기용수46" localSheetId="1">#REF!</definedName>
    <definedName name="교량터파기용수46">#REF!</definedName>
    <definedName name="교량터파기토가수중02" localSheetId="16">#REF!</definedName>
    <definedName name="교량터파기토가수중02" localSheetId="13">#REF!</definedName>
    <definedName name="교량터파기토가수중02" localSheetId="15">#REF!</definedName>
    <definedName name="교량터파기토가수중02" localSheetId="14">#REF!</definedName>
    <definedName name="교량터파기토가수중02">#REF!</definedName>
    <definedName name="교량터파기토사수중24" localSheetId="16">#REF!</definedName>
    <definedName name="교량터파기토사수중24" localSheetId="13">#REF!</definedName>
    <definedName name="교량터파기토사수중24" localSheetId="15">#REF!</definedName>
    <definedName name="교량터파기토사수중24" localSheetId="14">#REF!</definedName>
    <definedName name="교량터파기토사수중24">#REF!</definedName>
    <definedName name="교량터파기토사수중46" localSheetId="49">#REF!</definedName>
    <definedName name="교량터파기토사수중46" localSheetId="53">#REF!</definedName>
    <definedName name="교량터파기토사수중46" localSheetId="55">#REF!</definedName>
    <definedName name="교량터파기토사수중46" localSheetId="31">#REF!</definedName>
    <definedName name="교량터파기토사수중46" localSheetId="35">#REF!</definedName>
    <definedName name="교량터파기토사수중46" localSheetId="36">#REF!</definedName>
    <definedName name="교량터파기토사수중46" localSheetId="34">#REF!</definedName>
    <definedName name="교량터파기토사수중46" localSheetId="16">#REF!</definedName>
    <definedName name="교량터파기토사수중46" localSheetId="13">#REF!</definedName>
    <definedName name="교량터파기토사수중46" localSheetId="15">#REF!</definedName>
    <definedName name="교량터파기토사수중46" localSheetId="14">#REF!</definedName>
    <definedName name="교량터파기토사수중46" localSheetId="1">#REF!</definedName>
    <definedName name="교량터파기토사수중46">#REF!</definedName>
    <definedName name="교량터파기토사수중68" localSheetId="49">#REF!</definedName>
    <definedName name="교량터파기토사수중68" localSheetId="53">#REF!</definedName>
    <definedName name="교량터파기토사수중68" localSheetId="55">#REF!</definedName>
    <definedName name="교량터파기토사수중68" localSheetId="31">#REF!</definedName>
    <definedName name="교량터파기토사수중68" localSheetId="35">#REF!</definedName>
    <definedName name="교량터파기토사수중68" localSheetId="36">#REF!</definedName>
    <definedName name="교량터파기토사수중68" localSheetId="34">#REF!</definedName>
    <definedName name="교량터파기토사수중68" localSheetId="16">#REF!</definedName>
    <definedName name="교량터파기토사수중68" localSheetId="13">#REF!</definedName>
    <definedName name="교량터파기토사수중68" localSheetId="15">#REF!</definedName>
    <definedName name="교량터파기토사수중68" localSheetId="14">#REF!</definedName>
    <definedName name="교량터파기토사수중68" localSheetId="1">#REF!</definedName>
    <definedName name="교량터파기토사수중68">#REF!</definedName>
    <definedName name="교량터파기토사용수02" localSheetId="49">#REF!</definedName>
    <definedName name="교량터파기토사용수02" localSheetId="53">#REF!</definedName>
    <definedName name="교량터파기토사용수02" localSheetId="55">#REF!</definedName>
    <definedName name="교량터파기토사용수02" localSheetId="31">#REF!</definedName>
    <definedName name="교량터파기토사용수02" localSheetId="35">#REF!</definedName>
    <definedName name="교량터파기토사용수02" localSheetId="36">#REF!</definedName>
    <definedName name="교량터파기토사용수02" localSheetId="34">#REF!</definedName>
    <definedName name="교량터파기토사용수02" localSheetId="16">#REF!</definedName>
    <definedName name="교량터파기토사용수02" localSheetId="13">#REF!</definedName>
    <definedName name="교량터파기토사용수02" localSheetId="15">#REF!</definedName>
    <definedName name="교량터파기토사용수02" localSheetId="14">#REF!</definedName>
    <definedName name="교량터파기토사용수02" localSheetId="1">#REF!</definedName>
    <definedName name="교량터파기토사용수02">#REF!</definedName>
    <definedName name="교량터파기토사용수24" localSheetId="49">#REF!</definedName>
    <definedName name="교량터파기토사용수24" localSheetId="53">#REF!</definedName>
    <definedName name="교량터파기토사용수24" localSheetId="55">#REF!</definedName>
    <definedName name="교량터파기토사용수24" localSheetId="31">#REF!</definedName>
    <definedName name="교량터파기토사용수24" localSheetId="35">#REF!</definedName>
    <definedName name="교량터파기토사용수24" localSheetId="36">#REF!</definedName>
    <definedName name="교량터파기토사용수24" localSheetId="34">#REF!</definedName>
    <definedName name="교량터파기토사용수24" localSheetId="16">#REF!</definedName>
    <definedName name="교량터파기토사용수24" localSheetId="13">#REF!</definedName>
    <definedName name="교량터파기토사용수24" localSheetId="15">#REF!</definedName>
    <definedName name="교량터파기토사용수24" localSheetId="14">#REF!</definedName>
    <definedName name="교량터파기토사용수24" localSheetId="1">#REF!</definedName>
    <definedName name="교량터파기토사용수24">#REF!</definedName>
    <definedName name="교량터파기토사용수68" localSheetId="49">#REF!</definedName>
    <definedName name="교량터파기토사용수68" localSheetId="53">#REF!</definedName>
    <definedName name="교량터파기토사용수68" localSheetId="55">#REF!</definedName>
    <definedName name="교량터파기토사용수68" localSheetId="31">#REF!</definedName>
    <definedName name="교량터파기토사용수68" localSheetId="35">#REF!</definedName>
    <definedName name="교량터파기토사용수68" localSheetId="36">#REF!</definedName>
    <definedName name="교량터파기토사용수68" localSheetId="34">#REF!</definedName>
    <definedName name="교량터파기토사용수68" localSheetId="16">#REF!</definedName>
    <definedName name="교량터파기토사용수68" localSheetId="13">#REF!</definedName>
    <definedName name="교량터파기토사용수68" localSheetId="15">#REF!</definedName>
    <definedName name="교량터파기토사용수68" localSheetId="14">#REF!</definedName>
    <definedName name="교량터파기토사용수68" localSheetId="1">#REF!</definedName>
    <definedName name="교량터파기토사용수68">#REF!</definedName>
    <definedName name="교량터파기토사육상02" localSheetId="16">#REF!</definedName>
    <definedName name="교량터파기토사육상02" localSheetId="13">#REF!</definedName>
    <definedName name="교량터파기토사육상02" localSheetId="15">#REF!</definedName>
    <definedName name="교량터파기토사육상02" localSheetId="14">#REF!</definedName>
    <definedName name="교량터파기토사육상02">#REF!</definedName>
    <definedName name="교량터파기토사육상24" localSheetId="16">#REF!</definedName>
    <definedName name="교량터파기토사육상24" localSheetId="13">#REF!</definedName>
    <definedName name="교량터파기토사육상24" localSheetId="15">#REF!</definedName>
    <definedName name="교량터파기토사육상24" localSheetId="14">#REF!</definedName>
    <definedName name="교량터파기토사육상24">#REF!</definedName>
    <definedName name="교량터파기토사육상46" localSheetId="49">#REF!</definedName>
    <definedName name="교량터파기토사육상46" localSheetId="53">#REF!</definedName>
    <definedName name="교량터파기토사육상46" localSheetId="55">#REF!</definedName>
    <definedName name="교량터파기토사육상46" localSheetId="31">#REF!</definedName>
    <definedName name="교량터파기토사육상46" localSheetId="35">#REF!</definedName>
    <definedName name="교량터파기토사육상46" localSheetId="36">#REF!</definedName>
    <definedName name="교량터파기토사육상46" localSheetId="34">#REF!</definedName>
    <definedName name="교량터파기토사육상46" localSheetId="16">#REF!</definedName>
    <definedName name="교량터파기토사육상46" localSheetId="13">#REF!</definedName>
    <definedName name="교량터파기토사육상46" localSheetId="15">#REF!</definedName>
    <definedName name="교량터파기토사육상46" localSheetId="14">#REF!</definedName>
    <definedName name="교량터파기토사육상46" localSheetId="1">#REF!</definedName>
    <definedName name="교량터파기토사육상46">#REF!</definedName>
    <definedName name="교량터파기토사육상68" localSheetId="49">#REF!</definedName>
    <definedName name="교량터파기토사육상68" localSheetId="53">#REF!</definedName>
    <definedName name="교량터파기토사육상68" localSheetId="55">#REF!</definedName>
    <definedName name="교량터파기토사육상68" localSheetId="31">#REF!</definedName>
    <definedName name="교량터파기토사육상68" localSheetId="35">#REF!</definedName>
    <definedName name="교량터파기토사육상68" localSheetId="36">#REF!</definedName>
    <definedName name="교량터파기토사육상68" localSheetId="34">#REF!</definedName>
    <definedName name="교량터파기토사육상68" localSheetId="16">#REF!</definedName>
    <definedName name="교량터파기토사육상68" localSheetId="13">#REF!</definedName>
    <definedName name="교량터파기토사육상68" localSheetId="15">#REF!</definedName>
    <definedName name="교량터파기토사육상68" localSheetId="14">#REF!</definedName>
    <definedName name="교량터파기토사육상68" localSheetId="1">#REF!</definedName>
    <definedName name="교량터파기토사육상68">#REF!</definedName>
    <definedName name="교목계" localSheetId="49">#REF!</definedName>
    <definedName name="교목계" localSheetId="53">#REF!</definedName>
    <definedName name="교목계" localSheetId="55">#REF!</definedName>
    <definedName name="교목계" localSheetId="31">#REF!</definedName>
    <definedName name="교목계" localSheetId="35">#REF!</definedName>
    <definedName name="교목계" localSheetId="36">#REF!</definedName>
    <definedName name="교목계" localSheetId="34">#REF!</definedName>
    <definedName name="교목계" localSheetId="16">#REF!</definedName>
    <definedName name="교목계" localSheetId="13">#REF!</definedName>
    <definedName name="교목계" localSheetId="15">#REF!</definedName>
    <definedName name="교목계" localSheetId="14">#REF!</definedName>
    <definedName name="교목계" localSheetId="1">#REF!</definedName>
    <definedName name="교목계">#REF!</definedName>
    <definedName name="교통">#REF!</definedName>
    <definedName name="구분">OFFSET([68]신고분기설정참고!$D$2,0,0,COUNTA([68]신고분기설정참고!$D$2:$D$3),1)</definedName>
    <definedName name="구산갑지" localSheetId="17" hidden="1">#REF!</definedName>
    <definedName name="구산갑지" localSheetId="18" hidden="1">#REF!</definedName>
    <definedName name="구산갑지" localSheetId="16" hidden="1">#REF!</definedName>
    <definedName name="구산갑지" localSheetId="13" hidden="1">#REF!</definedName>
    <definedName name="구산갑지" localSheetId="15" hidden="1">#REF!</definedName>
    <definedName name="구산갑지" localSheetId="14" hidden="1">#REF!</definedName>
    <definedName name="구산갑지" hidden="1">#REF!</definedName>
    <definedName name="구상나무1505" localSheetId="62">[56]데이타!$E$69</definedName>
    <definedName name="구상나무1505">[57]데이타!$E$69</definedName>
    <definedName name="구상나무2008" localSheetId="62">[56]데이타!$E$70</definedName>
    <definedName name="구상나무2008">[57]데이타!$E$70</definedName>
    <definedName name="구상나무2510" localSheetId="62">[56]데이타!$E$71</definedName>
    <definedName name="구상나무2510">[57]데이타!$E$71</definedName>
    <definedName name="구상나무3012" localSheetId="62">[56]데이타!$E$72</definedName>
    <definedName name="구상나무3012">[57]데이타!$E$72</definedName>
    <definedName name="구조" localSheetId="17" hidden="1">[51]날개벽수량표!#REF!</definedName>
    <definedName name="구조" localSheetId="18" hidden="1">[51]날개벽수량표!#REF!</definedName>
    <definedName name="구조" localSheetId="16" hidden="1">[51]날개벽수량표!#REF!</definedName>
    <definedName name="구조" localSheetId="13" hidden="1">[51]날개벽수량표!#REF!</definedName>
    <definedName name="구조" localSheetId="15" hidden="1">[51]날개벽수량표!#REF!</definedName>
    <definedName name="구조" localSheetId="14" hidden="1">[51]날개벽수량표!#REF!</definedName>
    <definedName name="구조" hidden="1">[51]날개벽수량표!#REF!</definedName>
    <definedName name="구조물공" localSheetId="17" hidden="1">#REF!</definedName>
    <definedName name="구조물공" localSheetId="18" hidden="1">#REF!</definedName>
    <definedName name="구조물공" localSheetId="16" hidden="1">#REF!</definedName>
    <definedName name="구조물공" localSheetId="13" hidden="1">#REF!</definedName>
    <definedName name="구조물공" localSheetId="15" hidden="1">#REF!</definedName>
    <definedName name="구조물공" localSheetId="14" hidden="1">#REF!</definedName>
    <definedName name="구조물공" hidden="1">#REF!</definedName>
    <definedName name="구조물깨기간지" localSheetId="17">{"'산출근거'!$B$4:$D$8"}</definedName>
    <definedName name="구조물깨기간지" localSheetId="18">{"'산출근거'!$B$4:$D$8"}</definedName>
    <definedName name="구조물깨기간지" localSheetId="16">{"'산출근거'!$B$4:$D$8"}</definedName>
    <definedName name="구조물깨기간지" localSheetId="62">{"'산출근거'!$B$4:$D$8"}</definedName>
    <definedName name="구조물깨기간지" localSheetId="13">{"'산출근거'!$B$4:$D$8"}</definedName>
    <definedName name="구조물깨기간지" localSheetId="15">{"'산출근거'!$B$4:$D$8"}</definedName>
    <definedName name="구조물깨기간지" localSheetId="14">{"'산출근거'!$B$4:$D$8"}</definedName>
    <definedName name="구조물깨기간지">{"'산출근거'!$B$4:$D$8"}</definedName>
    <definedName name="구조물되메우기" localSheetId="16">#REF!</definedName>
    <definedName name="구조물되메우기" localSheetId="13">#REF!</definedName>
    <definedName name="구조물되메우기" localSheetId="15">#REF!</definedName>
    <definedName name="구조물되메우기" localSheetId="14">#REF!</definedName>
    <definedName name="구조물되메우기">#REF!</definedName>
    <definedName name="구조물되메우기교량" localSheetId="49">#REF!</definedName>
    <definedName name="구조물되메우기교량" localSheetId="53">#REF!</definedName>
    <definedName name="구조물되메우기교량" localSheetId="55">#REF!</definedName>
    <definedName name="구조물되메우기교량" localSheetId="31">#REF!</definedName>
    <definedName name="구조물되메우기교량" localSheetId="35">#REF!</definedName>
    <definedName name="구조물되메우기교량" localSheetId="36">#REF!</definedName>
    <definedName name="구조물되메우기교량" localSheetId="34">#REF!</definedName>
    <definedName name="구조물되메우기교량" localSheetId="16">#REF!</definedName>
    <definedName name="구조물되메우기교량" localSheetId="13">#REF!</definedName>
    <definedName name="구조물되메우기교량" localSheetId="15">#REF!</definedName>
    <definedName name="구조물되메우기교량" localSheetId="14">#REF!</definedName>
    <definedName name="구조물되메우기교량" localSheetId="1">#REF!</definedName>
    <definedName name="구조물되메우기교량">#REF!</definedName>
    <definedName name="구조물뒷채움성토부막자갈" localSheetId="16">#REF!</definedName>
    <definedName name="구조물뒷채움성토부막자갈" localSheetId="13">#REF!</definedName>
    <definedName name="구조물뒷채움성토부막자갈" localSheetId="15">#REF!</definedName>
    <definedName name="구조물뒷채움성토부막자갈" localSheetId="14">#REF!</definedName>
    <definedName name="구조물뒷채움성토부막자갈">#REF!</definedName>
    <definedName name="구조물뒷채움성토부발파암유용" localSheetId="49">#REF!</definedName>
    <definedName name="구조물뒷채움성토부발파암유용" localSheetId="53">#REF!</definedName>
    <definedName name="구조물뒷채움성토부발파암유용" localSheetId="55">#REF!</definedName>
    <definedName name="구조물뒷채움성토부발파암유용" localSheetId="31">#REF!</definedName>
    <definedName name="구조물뒷채움성토부발파암유용" localSheetId="35">#REF!</definedName>
    <definedName name="구조물뒷채움성토부발파암유용" localSheetId="36">#REF!</definedName>
    <definedName name="구조물뒷채움성토부발파암유용" localSheetId="34">#REF!</definedName>
    <definedName name="구조물뒷채움성토부발파암유용" localSheetId="16">#REF!</definedName>
    <definedName name="구조물뒷채움성토부발파암유용" localSheetId="13">#REF!</definedName>
    <definedName name="구조물뒷채움성토부발파암유용" localSheetId="15">#REF!</definedName>
    <definedName name="구조물뒷채움성토부발파암유용" localSheetId="14">#REF!</definedName>
    <definedName name="구조물뒷채움성토부발파암유용" localSheetId="1">#REF!</definedName>
    <definedName name="구조물뒷채움성토부발파암유용">#REF!</definedName>
    <definedName name="구조물뒷채움운반" localSheetId="16">#REF!</definedName>
    <definedName name="구조물뒷채움운반" localSheetId="13">#REF!</definedName>
    <definedName name="구조물뒷채움운반" localSheetId="15">#REF!</definedName>
    <definedName name="구조물뒷채움운반" localSheetId="14">#REF!</definedName>
    <definedName name="구조물뒷채움운반">#REF!</definedName>
    <definedName name="구조물뒷채움절토부막자갈" localSheetId="49">#REF!</definedName>
    <definedName name="구조물뒷채움절토부막자갈" localSheetId="53">#REF!</definedName>
    <definedName name="구조물뒷채움절토부막자갈" localSheetId="55">#REF!</definedName>
    <definedName name="구조물뒷채움절토부막자갈" localSheetId="31">#REF!</definedName>
    <definedName name="구조물뒷채움절토부막자갈" localSheetId="35">#REF!</definedName>
    <definedName name="구조물뒷채움절토부막자갈" localSheetId="36">#REF!</definedName>
    <definedName name="구조물뒷채움절토부막자갈" localSheetId="34">#REF!</definedName>
    <definedName name="구조물뒷채움절토부막자갈" localSheetId="16">#REF!</definedName>
    <definedName name="구조물뒷채움절토부막자갈" localSheetId="13">#REF!</definedName>
    <definedName name="구조물뒷채움절토부막자갈" localSheetId="15">#REF!</definedName>
    <definedName name="구조물뒷채움절토부막자갈" localSheetId="14">#REF!</definedName>
    <definedName name="구조물뒷채움절토부막자갈" localSheetId="1">#REF!</definedName>
    <definedName name="구조물뒷채움절토부막자갈">#REF!</definedName>
    <definedName name="구조물터파기리핑암브레이카" localSheetId="49">#REF!</definedName>
    <definedName name="구조물터파기리핑암브레이카" localSheetId="53">#REF!</definedName>
    <definedName name="구조물터파기리핑암브레이카" localSheetId="55">#REF!</definedName>
    <definedName name="구조물터파기리핑암브레이카" localSheetId="31">#REF!</definedName>
    <definedName name="구조물터파기리핑암브레이카" localSheetId="35">#REF!</definedName>
    <definedName name="구조물터파기리핑암브레이카" localSheetId="36">#REF!</definedName>
    <definedName name="구조물터파기리핑암브레이카" localSheetId="34">#REF!</definedName>
    <definedName name="구조물터파기리핑암브레이카" localSheetId="16">#REF!</definedName>
    <definedName name="구조물터파기리핑암브레이카" localSheetId="13">#REF!</definedName>
    <definedName name="구조물터파기리핑암브레이카" localSheetId="15">#REF!</definedName>
    <definedName name="구조물터파기리핑암브레이카" localSheetId="14">#REF!</definedName>
    <definedName name="구조물터파기리핑암브레이카" localSheetId="1">#REF!</definedName>
    <definedName name="구조물터파기리핑암브레이카">#REF!</definedName>
    <definedName name="구조물터파기리핑암화약" localSheetId="49">#REF!</definedName>
    <definedName name="구조물터파기리핑암화약" localSheetId="53">#REF!</definedName>
    <definedName name="구조물터파기리핑암화약" localSheetId="55">#REF!</definedName>
    <definedName name="구조물터파기리핑암화약" localSheetId="31">#REF!</definedName>
    <definedName name="구조물터파기리핑암화약" localSheetId="35">#REF!</definedName>
    <definedName name="구조물터파기리핑암화약" localSheetId="36">#REF!</definedName>
    <definedName name="구조물터파기리핑암화약" localSheetId="34">#REF!</definedName>
    <definedName name="구조물터파기리핑암화약" localSheetId="16">#REF!</definedName>
    <definedName name="구조물터파기리핑암화약" localSheetId="13">#REF!</definedName>
    <definedName name="구조물터파기리핑암화약" localSheetId="15">#REF!</definedName>
    <definedName name="구조물터파기리핑암화약" localSheetId="14">#REF!</definedName>
    <definedName name="구조물터파기리핑암화약" localSheetId="1">#REF!</definedName>
    <definedName name="구조물터파기리핑암화약">#REF!</definedName>
    <definedName name="구조물터파기발파암브레이카" localSheetId="49">#REF!</definedName>
    <definedName name="구조물터파기발파암브레이카" localSheetId="53">#REF!</definedName>
    <definedName name="구조물터파기발파암브레이카" localSheetId="55">#REF!</definedName>
    <definedName name="구조물터파기발파암브레이카" localSheetId="31">#REF!</definedName>
    <definedName name="구조물터파기발파암브레이카" localSheetId="35">#REF!</definedName>
    <definedName name="구조물터파기발파암브레이카" localSheetId="36">#REF!</definedName>
    <definedName name="구조물터파기발파암브레이카" localSheetId="34">#REF!</definedName>
    <definedName name="구조물터파기발파암브레이카" localSheetId="16">#REF!</definedName>
    <definedName name="구조물터파기발파암브레이카" localSheetId="13">#REF!</definedName>
    <definedName name="구조물터파기발파암브레이카" localSheetId="15">#REF!</definedName>
    <definedName name="구조물터파기발파암브레이카" localSheetId="14">#REF!</definedName>
    <definedName name="구조물터파기발파암브레이카" localSheetId="1">#REF!</definedName>
    <definedName name="구조물터파기발파암브레이카">#REF!</definedName>
    <definedName name="구조물터파기발파암화약" localSheetId="16">#REF!</definedName>
    <definedName name="구조물터파기발파암화약" localSheetId="13">#REF!</definedName>
    <definedName name="구조물터파기발파암화약" localSheetId="15">#REF!</definedName>
    <definedName name="구조물터파기발파암화약" localSheetId="14">#REF!</definedName>
    <definedName name="구조물터파기발파암화약">#REF!</definedName>
    <definedName name="구조물터파기육상01" localSheetId="49">#REF!</definedName>
    <definedName name="구조물터파기육상01" localSheetId="53">#REF!</definedName>
    <definedName name="구조물터파기육상01" localSheetId="55">#REF!</definedName>
    <definedName name="구조물터파기육상01" localSheetId="31">#REF!</definedName>
    <definedName name="구조물터파기육상01" localSheetId="35">#REF!</definedName>
    <definedName name="구조물터파기육상01" localSheetId="36">#REF!</definedName>
    <definedName name="구조물터파기육상01" localSheetId="34">#REF!</definedName>
    <definedName name="구조물터파기육상01" localSheetId="16">#REF!</definedName>
    <definedName name="구조물터파기육상01" localSheetId="13">#REF!</definedName>
    <definedName name="구조물터파기육상01" localSheetId="15">#REF!</definedName>
    <definedName name="구조물터파기육상01" localSheetId="14">#REF!</definedName>
    <definedName name="구조물터파기육상01" localSheetId="1">#REF!</definedName>
    <definedName name="구조물터파기육상01">#REF!</definedName>
    <definedName name="구조물터파기절토부발파암유용" localSheetId="49">#REF!</definedName>
    <definedName name="구조물터파기절토부발파암유용" localSheetId="53">#REF!</definedName>
    <definedName name="구조물터파기절토부발파암유용" localSheetId="55">#REF!</definedName>
    <definedName name="구조물터파기절토부발파암유용" localSheetId="31">#REF!</definedName>
    <definedName name="구조물터파기절토부발파암유용" localSheetId="35">#REF!</definedName>
    <definedName name="구조물터파기절토부발파암유용" localSheetId="36">#REF!</definedName>
    <definedName name="구조물터파기절토부발파암유용" localSheetId="34">#REF!</definedName>
    <definedName name="구조물터파기절토부발파암유용" localSheetId="16">#REF!</definedName>
    <definedName name="구조물터파기절토부발파암유용" localSheetId="13">#REF!</definedName>
    <definedName name="구조물터파기절토부발파암유용" localSheetId="15">#REF!</definedName>
    <definedName name="구조물터파기절토부발파암유용" localSheetId="14">#REF!</definedName>
    <definedName name="구조물터파기절토부발파암유용" localSheetId="1">#REF!</definedName>
    <definedName name="구조물터파기절토부발파암유용">#REF!</definedName>
    <definedName name="구조물터파기토사수중01" localSheetId="49">#REF!</definedName>
    <definedName name="구조물터파기토사수중01" localSheetId="53">#REF!</definedName>
    <definedName name="구조물터파기토사수중01" localSheetId="55">#REF!</definedName>
    <definedName name="구조물터파기토사수중01" localSheetId="31">#REF!</definedName>
    <definedName name="구조물터파기토사수중01" localSheetId="35">#REF!</definedName>
    <definedName name="구조물터파기토사수중01" localSheetId="36">#REF!</definedName>
    <definedName name="구조물터파기토사수중01" localSheetId="34">#REF!</definedName>
    <definedName name="구조물터파기토사수중01" localSheetId="16">#REF!</definedName>
    <definedName name="구조물터파기토사수중01" localSheetId="13">#REF!</definedName>
    <definedName name="구조물터파기토사수중01" localSheetId="15">#REF!</definedName>
    <definedName name="구조물터파기토사수중01" localSheetId="14">#REF!</definedName>
    <definedName name="구조물터파기토사수중01" localSheetId="1">#REF!</definedName>
    <definedName name="구조물터파기토사수중01">#REF!</definedName>
    <definedName name="구조물터파기토사수중12" localSheetId="16">#REF!</definedName>
    <definedName name="구조물터파기토사수중12" localSheetId="13">#REF!</definedName>
    <definedName name="구조물터파기토사수중12" localSheetId="15">#REF!</definedName>
    <definedName name="구조물터파기토사수중12" localSheetId="14">#REF!</definedName>
    <definedName name="구조물터파기토사수중12">#REF!</definedName>
    <definedName name="구조물터파기토사용수01" localSheetId="49">#REF!</definedName>
    <definedName name="구조물터파기토사용수01" localSheetId="53">#REF!</definedName>
    <definedName name="구조물터파기토사용수01" localSheetId="55">#REF!</definedName>
    <definedName name="구조물터파기토사용수01" localSheetId="31">#REF!</definedName>
    <definedName name="구조물터파기토사용수01" localSheetId="35">#REF!</definedName>
    <definedName name="구조물터파기토사용수01" localSheetId="36">#REF!</definedName>
    <definedName name="구조물터파기토사용수01" localSheetId="34">#REF!</definedName>
    <definedName name="구조물터파기토사용수01" localSheetId="16">#REF!</definedName>
    <definedName name="구조물터파기토사용수01" localSheetId="13">#REF!</definedName>
    <definedName name="구조물터파기토사용수01" localSheetId="15">#REF!</definedName>
    <definedName name="구조물터파기토사용수01" localSheetId="14">#REF!</definedName>
    <definedName name="구조물터파기토사용수01" localSheetId="1">#REF!</definedName>
    <definedName name="구조물터파기토사용수01">#REF!</definedName>
    <definedName name="구조물터파기토사용수12" localSheetId="16">#REF!</definedName>
    <definedName name="구조물터파기토사용수12" localSheetId="13">#REF!</definedName>
    <definedName name="구조물터파기토사용수12" localSheetId="15">#REF!</definedName>
    <definedName name="구조물터파기토사용수12" localSheetId="14">#REF!</definedName>
    <definedName name="구조물터파기토사용수12">#REF!</definedName>
    <definedName name="구조물터파기토사육상12" localSheetId="16">#REF!</definedName>
    <definedName name="구조물터파기토사육상12" localSheetId="13">#REF!</definedName>
    <definedName name="구조물터파기토사육상12" localSheetId="15">#REF!</definedName>
    <definedName name="구조물터파기토사육상12" localSheetId="14">#REF!</definedName>
    <definedName name="구조물터파기토사육상12">#REF!</definedName>
    <definedName name="구조물헐기무근대형30cm미만" localSheetId="16">#REF!</definedName>
    <definedName name="구조물헐기무근대형30cm미만" localSheetId="13">#REF!</definedName>
    <definedName name="구조물헐기무근대형30cm미만" localSheetId="15">#REF!</definedName>
    <definedName name="구조물헐기무근대형30cm미만" localSheetId="14">#REF!</definedName>
    <definedName name="구조물헐기무근대형30cm미만">#REF!</definedName>
    <definedName name="국민연금" localSheetId="17">#REF!</definedName>
    <definedName name="국민연금" localSheetId="18">#REF!</definedName>
    <definedName name="국민연금" localSheetId="16">#REF!</definedName>
    <definedName name="국민연금" localSheetId="13">#REF!</definedName>
    <definedName name="국민연금" localSheetId="15">#REF!</definedName>
    <definedName name="국민연금" localSheetId="14">#REF!</definedName>
    <definedName name="국민연금">'3-1.기초자료'!$C$30</definedName>
    <definedName name="굴삭기_0.2" localSheetId="62">[78]자료!$B$20</definedName>
    <definedName name="굴삭기_0.2">[79]자료!$B$20</definedName>
    <definedName name="굴삭기_0.6w" localSheetId="62">[78]자료!$B$31</definedName>
    <definedName name="굴삭기_0.6w">[79]자료!$B$31</definedName>
    <definedName name="굴취보통인부">#REF!</definedName>
    <definedName name="굴취조경공">#REF!</definedName>
    <definedName name="궤도공001" localSheetId="16">#REF!</definedName>
    <definedName name="궤도공001" localSheetId="13">#REF!</definedName>
    <definedName name="궤도공001" localSheetId="15">#REF!</definedName>
    <definedName name="궤도공001" localSheetId="14">#REF!</definedName>
    <definedName name="궤도공001">#REF!</definedName>
    <definedName name="궤도공002" localSheetId="16">#REF!</definedName>
    <definedName name="궤도공002" localSheetId="13">#REF!</definedName>
    <definedName name="궤도공002" localSheetId="15">#REF!</definedName>
    <definedName name="궤도공002" localSheetId="14">#REF!</definedName>
    <definedName name="궤도공002">#REF!</definedName>
    <definedName name="궤도공011" localSheetId="16">#REF!</definedName>
    <definedName name="궤도공011" localSheetId="13">#REF!</definedName>
    <definedName name="궤도공011" localSheetId="15">#REF!</definedName>
    <definedName name="궤도공011" localSheetId="14">#REF!</definedName>
    <definedName name="궤도공011">#REF!</definedName>
    <definedName name="궤도공982" localSheetId="16">#REF!</definedName>
    <definedName name="궤도공982" localSheetId="13">#REF!</definedName>
    <definedName name="궤도공982" localSheetId="15">#REF!</definedName>
    <definedName name="궤도공982" localSheetId="14">#REF!</definedName>
    <definedName name="궤도공982">#REF!</definedName>
    <definedName name="궤도공991" localSheetId="16">#REF!</definedName>
    <definedName name="궤도공991" localSheetId="13">#REF!</definedName>
    <definedName name="궤도공991" localSheetId="15">#REF!</definedName>
    <definedName name="궤도공991" localSheetId="14">#REF!</definedName>
    <definedName name="궤도공991">#REF!</definedName>
    <definedName name="궤도공992" localSheetId="16">#REF!</definedName>
    <definedName name="궤도공992" localSheetId="13">#REF!</definedName>
    <definedName name="궤도공992" localSheetId="15">#REF!</definedName>
    <definedName name="궤도공992" localSheetId="14">#REF!</definedName>
    <definedName name="궤도공992">#REF!</definedName>
    <definedName name="규격">OFFSET([68]신고분기설정참고!$J$2,0,0,COUNTA([68]신고분기설정참고!$J$2:$J$1000),1)</definedName>
    <definedName name="근원경">#REF!</definedName>
    <definedName name="금" localSheetId="16">#REF!</definedName>
    <definedName name="금" localSheetId="13">#REF!</definedName>
    <definedName name="금" localSheetId="15">#REF!</definedName>
    <definedName name="금" localSheetId="14">#REF!</definedName>
    <definedName name="금">#REF!</definedName>
    <definedName name="금마타리" localSheetId="49">#REF!</definedName>
    <definedName name="금마타리" localSheetId="53">#REF!</definedName>
    <definedName name="금마타리" localSheetId="55">#REF!</definedName>
    <definedName name="금마타리" localSheetId="31">#REF!</definedName>
    <definedName name="금마타리" localSheetId="35">#REF!</definedName>
    <definedName name="금마타리" localSheetId="36">#REF!</definedName>
    <definedName name="금마타리" localSheetId="34">#REF!</definedName>
    <definedName name="금마타리" localSheetId="16">#REF!</definedName>
    <definedName name="금마타리" localSheetId="13">#REF!</definedName>
    <definedName name="금마타리" localSheetId="15">#REF!</definedName>
    <definedName name="금마타리" localSheetId="14">#REF!</definedName>
    <definedName name="금마타리" localSheetId="1">#REF!</definedName>
    <definedName name="금마타리">#REF!</definedName>
    <definedName name="금송1006" localSheetId="62">[56]데이타!$E$73</definedName>
    <definedName name="금송1006">[57]데이타!$E$73</definedName>
    <definedName name="금송1208" localSheetId="62">[56]데이타!$E$74</definedName>
    <definedName name="금송1208">[57]데이타!$E$74</definedName>
    <definedName name="금송1510" localSheetId="62">[56]데이타!$E$75</definedName>
    <definedName name="금송1510">[57]데이타!$E$75</definedName>
    <definedName name="금액참조" localSheetId="49">[77]예가평정서표지!#REF!</definedName>
    <definedName name="금액참조" localSheetId="31">[77]예가평정서표지!#REF!</definedName>
    <definedName name="금액참조" localSheetId="35">[77]예가평정서표지!#REF!</definedName>
    <definedName name="금액참조" localSheetId="36">[77]예가평정서표지!#REF!</definedName>
    <definedName name="금액참조" localSheetId="34">[77]예가평정서표지!#REF!</definedName>
    <definedName name="금액참조" localSheetId="62">[80]예가평정서표지!#REF!</definedName>
    <definedName name="금액참조" localSheetId="13">[81]예가평정서표지!#REF!</definedName>
    <definedName name="금액참조" localSheetId="15">[81]예가평정서표지!#REF!</definedName>
    <definedName name="금액참조" localSheetId="14">[81]예가평정서표지!#REF!</definedName>
    <definedName name="금액참조" localSheetId="1">[77]예가평정서표지!#REF!</definedName>
    <definedName name="금액참조">[81]예가평정서표지!#REF!</definedName>
    <definedName name="기">#N/A</definedName>
    <definedName name="기Q">"기성세부내역서!$B$89"</definedName>
    <definedName name="기경수정" localSheetId="16">#REF!</definedName>
    <definedName name="기경수정" localSheetId="13">#REF!</definedName>
    <definedName name="기경수정" localSheetId="15">#REF!</definedName>
    <definedName name="기경수정" localSheetId="14">#REF!</definedName>
    <definedName name="기경수정">#REF!</definedName>
    <definedName name="기계" localSheetId="49">BlankMacro1</definedName>
    <definedName name="기계" localSheetId="53">BlankMacro1</definedName>
    <definedName name="기계" localSheetId="6">BlankMacro1</definedName>
    <definedName name="기계" localSheetId="55">BlankMacro1</definedName>
    <definedName name="기계" localSheetId="31">BlankMacro1</definedName>
    <definedName name="기계" localSheetId="17">BlankMacro1</definedName>
    <definedName name="기계" localSheetId="18">BlankMacro1</definedName>
    <definedName name="기계" localSheetId="35">BlankMacro1</definedName>
    <definedName name="기계" localSheetId="36">BlankMacro1</definedName>
    <definedName name="기계" localSheetId="34">BlankMacro1</definedName>
    <definedName name="기계" localSheetId="16">BlankMacro1</definedName>
    <definedName name="기계" localSheetId="62">BlankMacro1</definedName>
    <definedName name="기계" localSheetId="13">BlankMacro1</definedName>
    <definedName name="기계" localSheetId="15">BlankMacro1</definedName>
    <definedName name="기계" localSheetId="14">BlankMacro1</definedName>
    <definedName name="기계" localSheetId="1">BlankMacro1</definedName>
    <definedName name="기계">BlankMacro1</definedName>
    <definedName name="기계경비" localSheetId="16">#REF!</definedName>
    <definedName name="기계경비" localSheetId="13">#REF!</definedName>
    <definedName name="기계경비" localSheetId="15">#REF!</definedName>
    <definedName name="기계경비" localSheetId="14">#REF!</definedName>
    <definedName name="기계경비">#REF!</definedName>
    <definedName name="기계공" localSheetId="49">#REF!</definedName>
    <definedName name="기계공" localSheetId="53">#REF!</definedName>
    <definedName name="기계공" localSheetId="55">#REF!</definedName>
    <definedName name="기계공" localSheetId="31">#REF!</definedName>
    <definedName name="기계공" localSheetId="35">#REF!</definedName>
    <definedName name="기계공" localSheetId="36">#REF!</definedName>
    <definedName name="기계공" localSheetId="34">#REF!</definedName>
    <definedName name="기계공" localSheetId="16">#REF!</definedName>
    <definedName name="기계공" localSheetId="13">#REF!</definedName>
    <definedName name="기계공" localSheetId="15">#REF!</definedName>
    <definedName name="기계공" localSheetId="14">#REF!</definedName>
    <definedName name="기계공" localSheetId="1">#REF!</definedName>
    <definedName name="기계공">#REF!</definedName>
    <definedName name="기계공001" localSheetId="16">#REF!</definedName>
    <definedName name="기계공001" localSheetId="13">#REF!</definedName>
    <definedName name="기계공001" localSheetId="15">#REF!</definedName>
    <definedName name="기계공001" localSheetId="14">#REF!</definedName>
    <definedName name="기계공001">#REF!</definedName>
    <definedName name="기계공002" localSheetId="16">#REF!</definedName>
    <definedName name="기계공002" localSheetId="13">#REF!</definedName>
    <definedName name="기계공002" localSheetId="15">#REF!</definedName>
    <definedName name="기계공002" localSheetId="14">#REF!</definedName>
    <definedName name="기계공002">#REF!</definedName>
    <definedName name="기계공011" localSheetId="16">#REF!</definedName>
    <definedName name="기계공011" localSheetId="13">#REF!</definedName>
    <definedName name="기계공011" localSheetId="15">#REF!</definedName>
    <definedName name="기계공011" localSheetId="14">#REF!</definedName>
    <definedName name="기계공011">#REF!</definedName>
    <definedName name="기계공982" localSheetId="16">#REF!</definedName>
    <definedName name="기계공982" localSheetId="13">#REF!</definedName>
    <definedName name="기계공982" localSheetId="15">#REF!</definedName>
    <definedName name="기계공982" localSheetId="14">#REF!</definedName>
    <definedName name="기계공982">#REF!</definedName>
    <definedName name="기계공991" localSheetId="16">#REF!</definedName>
    <definedName name="기계공991" localSheetId="13">#REF!</definedName>
    <definedName name="기계공991" localSheetId="15">#REF!</definedName>
    <definedName name="기계공991" localSheetId="14">#REF!</definedName>
    <definedName name="기계공991">#REF!</definedName>
    <definedName name="기계공992" localSheetId="16">#REF!</definedName>
    <definedName name="기계공992" localSheetId="13">#REF!</definedName>
    <definedName name="기계공992" localSheetId="15">#REF!</definedName>
    <definedName name="기계공992" localSheetId="14">#REF!</definedName>
    <definedName name="기계공992">#REF!</definedName>
    <definedName name="기계설치공" localSheetId="49">#REF!</definedName>
    <definedName name="기계설치공" localSheetId="53">#REF!</definedName>
    <definedName name="기계설치공" localSheetId="55">#REF!</definedName>
    <definedName name="기계설치공" localSheetId="31">#REF!</definedName>
    <definedName name="기계설치공" localSheetId="35">#REF!</definedName>
    <definedName name="기계설치공" localSheetId="36">#REF!</definedName>
    <definedName name="기계설치공" localSheetId="34">#REF!</definedName>
    <definedName name="기계설치공" localSheetId="16">#REF!</definedName>
    <definedName name="기계설치공" localSheetId="13">#REF!</definedName>
    <definedName name="기계설치공" localSheetId="15">#REF!</definedName>
    <definedName name="기계설치공" localSheetId="14">#REF!</definedName>
    <definedName name="기계설치공" localSheetId="1">#REF!</definedName>
    <definedName name="기계설치공">#REF!</definedName>
    <definedName name="기계설치공001" localSheetId="16">#REF!</definedName>
    <definedName name="기계설치공001" localSheetId="13">#REF!</definedName>
    <definedName name="기계설치공001" localSheetId="15">#REF!</definedName>
    <definedName name="기계설치공001" localSheetId="14">#REF!</definedName>
    <definedName name="기계설치공001">#REF!</definedName>
    <definedName name="기계설치공002" localSheetId="16">#REF!</definedName>
    <definedName name="기계설치공002" localSheetId="13">#REF!</definedName>
    <definedName name="기계설치공002" localSheetId="15">#REF!</definedName>
    <definedName name="기계설치공002" localSheetId="14">#REF!</definedName>
    <definedName name="기계설치공002">#REF!</definedName>
    <definedName name="기계설치공011" localSheetId="16">#REF!</definedName>
    <definedName name="기계설치공011" localSheetId="13">#REF!</definedName>
    <definedName name="기계설치공011" localSheetId="15">#REF!</definedName>
    <definedName name="기계설치공011" localSheetId="14">#REF!</definedName>
    <definedName name="기계설치공011">#REF!</definedName>
    <definedName name="기계설치공982" localSheetId="16">#REF!</definedName>
    <definedName name="기계설치공982" localSheetId="13">#REF!</definedName>
    <definedName name="기계설치공982" localSheetId="15">#REF!</definedName>
    <definedName name="기계설치공982" localSheetId="14">#REF!</definedName>
    <definedName name="기계설치공982">#REF!</definedName>
    <definedName name="기계설치공991" localSheetId="16">#REF!</definedName>
    <definedName name="기계설치공991" localSheetId="13">#REF!</definedName>
    <definedName name="기계설치공991" localSheetId="15">#REF!</definedName>
    <definedName name="기계설치공991" localSheetId="14">#REF!</definedName>
    <definedName name="기계설치공991">#REF!</definedName>
    <definedName name="기계설치공992" localSheetId="16">#REF!</definedName>
    <definedName name="기계설치공992" localSheetId="13">#REF!</definedName>
    <definedName name="기계설치공992" localSheetId="15">#REF!</definedName>
    <definedName name="기계설치공992" localSheetId="14">#REF!</definedName>
    <definedName name="기계설치공992">#REF!</definedName>
    <definedName name="기계수량산출서" localSheetId="17" hidden="1">{#N/A,#N/A,FALSE,"골재소요량";#N/A,#N/A,FALSE,"골재소요량"}</definedName>
    <definedName name="기계수량산출서" localSheetId="18" hidden="1">{#N/A,#N/A,FALSE,"골재소요량";#N/A,#N/A,FALSE,"골재소요량"}</definedName>
    <definedName name="기계수량산출서" localSheetId="16" hidden="1">{#N/A,#N/A,FALSE,"골재소요량";#N/A,#N/A,FALSE,"골재소요량"}</definedName>
    <definedName name="기계수량산출서" localSheetId="62" hidden="1">{#N/A,#N/A,FALSE,"골재소요량";#N/A,#N/A,FALSE,"골재소요량"}</definedName>
    <definedName name="기계수량산출서" localSheetId="13" hidden="1">{#N/A,#N/A,FALSE,"골재소요량";#N/A,#N/A,FALSE,"골재소요량"}</definedName>
    <definedName name="기계수량산출서" localSheetId="15" hidden="1">{#N/A,#N/A,FALSE,"골재소요량";#N/A,#N/A,FALSE,"골재소요량"}</definedName>
    <definedName name="기계수량산출서" localSheetId="14" hidden="1">{#N/A,#N/A,FALSE,"골재소요량";#N/A,#N/A,FALSE,"골재소요량"}</definedName>
    <definedName name="기계수량산출서" hidden="1">{#N/A,#N/A,FALSE,"골재소요량";#N/A,#N/A,FALSE,"골재소요량"}</definedName>
    <definedName name="기별" localSheetId="17" hidden="1">{#N/A,#N/A,FALSE,"현장 NCR 분석";#N/A,#N/A,FALSE,"현장품질감사";#N/A,#N/A,FALSE,"현장품질감사"}</definedName>
    <definedName name="기별" localSheetId="18" hidden="1">{#N/A,#N/A,FALSE,"현장 NCR 분석";#N/A,#N/A,FALSE,"현장품질감사";#N/A,#N/A,FALSE,"현장품질감사"}</definedName>
    <definedName name="기별" localSheetId="16" hidden="1">{#N/A,#N/A,FALSE,"현장 NCR 분석";#N/A,#N/A,FALSE,"현장품질감사";#N/A,#N/A,FALSE,"현장품질감사"}</definedName>
    <definedName name="기별" localSheetId="62" hidden="1">{#N/A,#N/A,FALSE,"현장 NCR 분석";#N/A,#N/A,FALSE,"현장품질감사";#N/A,#N/A,FALSE,"현장품질감사"}</definedName>
    <definedName name="기별" localSheetId="13" hidden="1">{#N/A,#N/A,FALSE,"현장 NCR 분석";#N/A,#N/A,FALSE,"현장품질감사";#N/A,#N/A,FALSE,"현장품질감사"}</definedName>
    <definedName name="기별" localSheetId="15" hidden="1">{#N/A,#N/A,FALSE,"현장 NCR 분석";#N/A,#N/A,FALSE,"현장품질감사";#N/A,#N/A,FALSE,"현장품질감사"}</definedName>
    <definedName name="기별" localSheetId="14" hidden="1">{#N/A,#N/A,FALSE,"현장 NCR 분석";#N/A,#N/A,FALSE,"현장품질감사";#N/A,#N/A,FALSE,"현장품질감사"}</definedName>
    <definedName name="기별" hidden="1">{#N/A,#N/A,FALSE,"현장 NCR 분석";#N/A,#N/A,FALSE,"현장품질감사";#N/A,#N/A,FALSE,"현장품질감사"}</definedName>
    <definedName name="기술자">[66]설계요소!$C$7</definedName>
    <definedName name="기엌">#REF!</definedName>
    <definedName name="기와공">[67]노임단가!#REF!</definedName>
    <definedName name="기작업지" localSheetId="49">BlankMacro1</definedName>
    <definedName name="기작업지" localSheetId="53">BlankMacro1</definedName>
    <definedName name="기작업지" localSheetId="6">BlankMacro1</definedName>
    <definedName name="기작업지" localSheetId="55">BlankMacro1</definedName>
    <definedName name="기작업지" localSheetId="31">BlankMacro1</definedName>
    <definedName name="기작업지" localSheetId="17">BlankMacro1</definedName>
    <definedName name="기작업지" localSheetId="18">BlankMacro1</definedName>
    <definedName name="기작업지" localSheetId="35">BlankMacro1</definedName>
    <definedName name="기작업지" localSheetId="36">BlankMacro1</definedName>
    <definedName name="기작업지" localSheetId="34">BlankMacro1</definedName>
    <definedName name="기작업지" localSheetId="16">BlankMacro1</definedName>
    <definedName name="기작업지" localSheetId="62">BlankMacro1</definedName>
    <definedName name="기작업지" localSheetId="13">BlankMacro1</definedName>
    <definedName name="기작업지" localSheetId="15">BlankMacro1</definedName>
    <definedName name="기작업지" localSheetId="14">BlankMacro1</definedName>
    <definedName name="기작업지" localSheetId="1">BlankMacro1</definedName>
    <definedName name="기작업지">BlankMacro1</definedName>
    <definedName name="기존포장깨기2" localSheetId="17">{"'산출근거'!$B$4:$D$8"}</definedName>
    <definedName name="기존포장깨기2" localSheetId="18">{"'산출근거'!$B$4:$D$8"}</definedName>
    <definedName name="기존포장깨기2" localSheetId="16">{"'산출근거'!$B$4:$D$8"}</definedName>
    <definedName name="기존포장깨기2" localSheetId="62">{"'산출근거'!$B$4:$D$8"}</definedName>
    <definedName name="기존포장깨기2" localSheetId="13">{"'산출근거'!$B$4:$D$8"}</definedName>
    <definedName name="기존포장깨기2" localSheetId="15">{"'산출근거'!$B$4:$D$8"}</definedName>
    <definedName name="기존포장깨기2" localSheetId="14">{"'산출근거'!$B$4:$D$8"}</definedName>
    <definedName name="기존포장깨기2">{"'산출근거'!$B$4:$D$8"}</definedName>
    <definedName name="기준품보정">[62]설계기준!#REF!</definedName>
    <definedName name="기초">#REF!</definedName>
    <definedName name="기초길이" localSheetId="16">#REF!</definedName>
    <definedName name="기초길이" localSheetId="13">#REF!</definedName>
    <definedName name="기초길이" localSheetId="15">#REF!</definedName>
    <definedName name="기초길이" localSheetId="14">#REF!</definedName>
    <definedName name="기초길이">#REF!</definedName>
    <definedName name="기초단가" localSheetId="16">[82]기초일위!$G:$M</definedName>
    <definedName name="기초단가" localSheetId="62">[83]기초일위!$G$1:$M$65536</definedName>
    <definedName name="기초단가">[82]기초일위!$G:$M</definedName>
    <definedName name="기초단가1" localSheetId="16">[82]기초일위!$B:$G</definedName>
    <definedName name="기초단가1" localSheetId="62">[83]기초일위!$B$1:$G$65536</definedName>
    <definedName name="기초단가1">[82]기초일위!$B:$G</definedName>
    <definedName name="기초잡석막자갈" localSheetId="49">#REF!</definedName>
    <definedName name="기초잡석막자갈" localSheetId="53">#REF!</definedName>
    <definedName name="기초잡석막자갈" localSheetId="55">#REF!</definedName>
    <definedName name="기초잡석막자갈" localSheetId="31">#REF!</definedName>
    <definedName name="기초잡석막자갈" localSheetId="35">#REF!</definedName>
    <definedName name="기초잡석막자갈" localSheetId="36">#REF!</definedName>
    <definedName name="기초잡석막자갈" localSheetId="34">#REF!</definedName>
    <definedName name="기초잡석막자갈" localSheetId="16">#REF!</definedName>
    <definedName name="기초잡석막자갈" localSheetId="13">#REF!</definedName>
    <definedName name="기초잡석막자갈" localSheetId="15">#REF!</definedName>
    <definedName name="기초잡석막자갈" localSheetId="14">#REF!</definedName>
    <definedName name="기초잡석막자갈" localSheetId="1">#REF!</definedName>
    <definedName name="기초잡석막자갈">#REF!</definedName>
    <definedName name="기초집석발파암" localSheetId="49">#REF!</definedName>
    <definedName name="기초집석발파암" localSheetId="53">#REF!</definedName>
    <definedName name="기초집석발파암" localSheetId="55">#REF!</definedName>
    <definedName name="기초집석발파암" localSheetId="31">#REF!</definedName>
    <definedName name="기초집석발파암" localSheetId="35">#REF!</definedName>
    <definedName name="기초집석발파암" localSheetId="36">#REF!</definedName>
    <definedName name="기초집석발파암" localSheetId="34">#REF!</definedName>
    <definedName name="기초집석발파암" localSheetId="16">#REF!</definedName>
    <definedName name="기초집석발파암" localSheetId="13">#REF!</definedName>
    <definedName name="기초집석발파암" localSheetId="15">#REF!</definedName>
    <definedName name="기초집석발파암" localSheetId="14">#REF!</definedName>
    <definedName name="기초집석발파암" localSheetId="1">#REF!</definedName>
    <definedName name="기초집석발파암">#REF!</definedName>
    <definedName name="기타경비" localSheetId="17">#REF!</definedName>
    <definedName name="기타경비" localSheetId="18">#REF!</definedName>
    <definedName name="기타경비" localSheetId="16">#REF!</definedName>
    <definedName name="기타경비" localSheetId="62">#REF!</definedName>
    <definedName name="기타경비" localSheetId="13">#REF!</definedName>
    <definedName name="기타경비" localSheetId="15">#REF!</definedName>
    <definedName name="기타경비" localSheetId="14">#REF!</definedName>
    <definedName name="기타경비">'3-1.기초자료'!$C$33</definedName>
    <definedName name="김성혁" localSheetId="49">#REF!,#REF!,#REF!,#REF!,#REF!,#REF!,#REF!,#REF!,#REF!,#REF!,#REF!,#REF!,#REF!,#REF!</definedName>
    <definedName name="김성혁" localSheetId="53">#REF!,#REF!,#REF!,#REF!,#REF!,#REF!,#REF!,#REF!,#REF!,#REF!,#REF!,#REF!,#REF!,#REF!</definedName>
    <definedName name="김성혁" localSheetId="55">#REF!,#REF!,#REF!,#REF!,#REF!,#REF!,#REF!,#REF!,#REF!,#REF!,#REF!,#REF!,#REF!,#REF!</definedName>
    <definedName name="김성혁" localSheetId="31">#REF!,#REF!,#REF!,#REF!,#REF!,#REF!,#REF!,#REF!,#REF!,#REF!,#REF!,#REF!,#REF!,#REF!</definedName>
    <definedName name="김성혁" localSheetId="35">#REF!,#REF!,#REF!,#REF!,#REF!,#REF!,#REF!,#REF!,#REF!,#REF!,#REF!,#REF!,#REF!,#REF!</definedName>
    <definedName name="김성혁" localSheetId="36">#REF!,#REF!,#REF!,#REF!,#REF!,#REF!,#REF!,#REF!,#REF!,#REF!,#REF!,#REF!,#REF!,#REF!</definedName>
    <definedName name="김성혁" localSheetId="34">#REF!,#REF!,#REF!,#REF!,#REF!,#REF!,#REF!,#REF!,#REF!,#REF!,#REF!,#REF!,#REF!,#REF!</definedName>
    <definedName name="김성혁" localSheetId="16">#REF!,#REF!,#REF!,#REF!,#REF!,#REF!,#REF!,#REF!,#REF!,#REF!,#REF!,#REF!,#REF!,#REF!</definedName>
    <definedName name="김성혁" localSheetId="13">#REF!,#REF!,#REF!,#REF!,#REF!,#REF!,#REF!,#REF!,#REF!,#REF!,#REF!,#REF!,#REF!,#REF!</definedName>
    <definedName name="김성혁" localSheetId="15">#REF!,#REF!,#REF!,#REF!,#REF!,#REF!,#REF!,#REF!,#REF!,#REF!,#REF!,#REF!,#REF!,#REF!</definedName>
    <definedName name="김성혁" localSheetId="14">#REF!,#REF!,#REF!,#REF!,#REF!,#REF!,#REF!,#REF!,#REF!,#REF!,#REF!,#REF!,#REF!,#REF!</definedName>
    <definedName name="김성혁" localSheetId="1">#REF!,#REF!,#REF!,#REF!,#REF!,#REF!,#REF!,#REF!,#REF!,#REF!,#REF!,#REF!,#REF!,#REF!</definedName>
    <definedName name="김성혁">#REF!,#REF!,#REF!,#REF!,#REF!,#REF!,#REF!,#REF!,#REF!,#REF!,#REF!,#REF!,#REF!,#REF!</definedName>
    <definedName name="김양석" localSheetId="49">#REF!,#REF!,#REF!,#REF!,#REF!,#REF!,#REF!,#REF!,#REF!,#REF!,#REF!,#REF!,#REF!,#REF!,#REF!,#REF!,#REF!,#REF!,#REF!</definedName>
    <definedName name="김양석" localSheetId="53">#REF!,#REF!,#REF!,#REF!,#REF!,#REF!,#REF!,#REF!,#REF!,#REF!,#REF!,#REF!,#REF!,#REF!,#REF!,#REF!,#REF!,#REF!,#REF!</definedName>
    <definedName name="김양석" localSheetId="55">#REF!,#REF!,#REF!,#REF!,#REF!,#REF!,#REF!,#REF!,#REF!,#REF!,#REF!,#REF!,#REF!,#REF!,#REF!,#REF!,#REF!,#REF!,#REF!</definedName>
    <definedName name="김양석" localSheetId="31">#REF!,#REF!,#REF!,#REF!,#REF!,#REF!,#REF!,#REF!,#REF!,#REF!,#REF!,#REF!,#REF!,#REF!,#REF!,#REF!,#REF!,#REF!,#REF!</definedName>
    <definedName name="김양석" localSheetId="35">#REF!,#REF!,#REF!,#REF!,#REF!,#REF!,#REF!,#REF!,#REF!,#REF!,#REF!,#REF!,#REF!,#REF!,#REF!,#REF!,#REF!,#REF!,#REF!</definedName>
    <definedName name="김양석" localSheetId="36">#REF!,#REF!,#REF!,#REF!,#REF!,#REF!,#REF!,#REF!,#REF!,#REF!,#REF!,#REF!,#REF!,#REF!,#REF!,#REF!,#REF!,#REF!,#REF!</definedName>
    <definedName name="김양석" localSheetId="34">#REF!,#REF!,#REF!,#REF!,#REF!,#REF!,#REF!,#REF!,#REF!,#REF!,#REF!,#REF!,#REF!,#REF!,#REF!,#REF!,#REF!,#REF!,#REF!</definedName>
    <definedName name="김양석" localSheetId="16">#REF!,#REF!,#REF!,#REF!,#REF!,#REF!,#REF!,#REF!,#REF!,#REF!,#REF!,#REF!,#REF!,#REF!,#REF!,#REF!,#REF!,#REF!,#REF!</definedName>
    <definedName name="김양석" localSheetId="13">#REF!,#REF!,#REF!,#REF!,#REF!,#REF!,#REF!,#REF!,#REF!,#REF!,#REF!,#REF!,#REF!,#REF!,#REF!,#REF!,#REF!,#REF!,#REF!</definedName>
    <definedName name="김양석" localSheetId="15">#REF!,#REF!,#REF!,#REF!,#REF!,#REF!,#REF!,#REF!,#REF!,#REF!,#REF!,#REF!,#REF!,#REF!,#REF!,#REF!,#REF!,#REF!,#REF!</definedName>
    <definedName name="김양석" localSheetId="14">#REF!,#REF!,#REF!,#REF!,#REF!,#REF!,#REF!,#REF!,#REF!,#REF!,#REF!,#REF!,#REF!,#REF!,#REF!,#REF!,#REF!,#REF!,#REF!</definedName>
    <definedName name="김양석" localSheetId="1">#REF!,#REF!,#REF!,#REF!,#REF!,#REF!,#REF!,#REF!,#REF!,#REF!,#REF!,#REF!,#REF!,#REF!,#REF!,#REF!,#REF!,#REF!,#REF!</definedName>
    <definedName name="김양석">#REF!,#REF!,#REF!,#REF!,#REF!,#REF!,#REF!,#REF!,#REF!,#REF!,#REF!,#REF!,#REF!,#REF!,#REF!,#REF!,#REF!,#REF!,#REF!</definedName>
    <definedName name="김주택" localSheetId="17" hidden="1">{#N/A,#N/A,FALSE,"골재소요량";#N/A,#N/A,FALSE,"골재소요량"}</definedName>
    <definedName name="김주택" localSheetId="18" hidden="1">{#N/A,#N/A,FALSE,"골재소요량";#N/A,#N/A,FALSE,"골재소요량"}</definedName>
    <definedName name="김주택" localSheetId="16" hidden="1">{#N/A,#N/A,FALSE,"골재소요량";#N/A,#N/A,FALSE,"골재소요량"}</definedName>
    <definedName name="김주택" localSheetId="62" hidden="1">{#N/A,#N/A,FALSE,"골재소요량";#N/A,#N/A,FALSE,"골재소요량"}</definedName>
    <definedName name="김주택" localSheetId="13" hidden="1">{#N/A,#N/A,FALSE,"골재소요량";#N/A,#N/A,FALSE,"골재소요량"}</definedName>
    <definedName name="김주택" localSheetId="15" hidden="1">{#N/A,#N/A,FALSE,"골재소요량";#N/A,#N/A,FALSE,"골재소요량"}</definedName>
    <definedName name="김주택" localSheetId="14" hidden="1">{#N/A,#N/A,FALSE,"골재소요량";#N/A,#N/A,FALSE,"골재소요량"}</definedName>
    <definedName name="김주택" hidden="1">{#N/A,#N/A,FALSE,"골재소요량";#N/A,#N/A,FALSE,"골재소요량"}</definedName>
    <definedName name="김학민" localSheetId="16">[84]현장관리비!$F$12:$H$127,[84]현장관리비!$J$12:$L$127</definedName>
    <definedName name="김학민" localSheetId="62">[85]현장관리비!$F$12:$H$127,[85]현장관리비!$J$12:$L$127</definedName>
    <definedName name="김학민">[84]현장관리비!$F$12:$H$127,[84]현장관리비!$J$12:$L$127</definedName>
    <definedName name="ㄲㄲ" localSheetId="62">BlankMacro1</definedName>
    <definedName name="ㄲㄲ">BlankMacro1</definedName>
    <definedName name="꽃복숭아R3" localSheetId="62">[56]데이타!$E$58</definedName>
    <definedName name="꽃복숭아R3">[57]데이타!$E$58</definedName>
    <definedName name="꽃복숭아R4" localSheetId="62">[56]데이타!$E$59</definedName>
    <definedName name="꽃복숭아R4">[57]데이타!$E$59</definedName>
    <definedName name="꽃복숭아R5" localSheetId="62">[56]데이타!$E$60</definedName>
    <definedName name="꽃복숭아R5">[57]데이타!$E$60</definedName>
    <definedName name="꽃사과R10" localSheetId="62">[56]데이타!$E$64</definedName>
    <definedName name="꽃사과R10">[57]데이타!$E$64</definedName>
    <definedName name="꽃사과R4" localSheetId="62">[56]데이타!$E$61</definedName>
    <definedName name="꽃사과R4">[57]데이타!$E$61</definedName>
    <definedName name="꽃사과R6" localSheetId="62">[56]데이타!$E$62</definedName>
    <definedName name="꽃사과R6">[57]데이타!$E$62</definedName>
    <definedName name="꽃사과R8" localSheetId="62">[56]데이타!$E$63</definedName>
    <definedName name="꽃사과R8">[57]데이타!$E$63</definedName>
    <definedName name="꽃아그배R10" localSheetId="62">[56]데이타!$E$68</definedName>
    <definedName name="꽃아그배R10">[57]데이타!$E$68</definedName>
    <definedName name="꽃아그배R4" localSheetId="62">[56]데이타!$E$65</definedName>
    <definedName name="꽃아그배R4">[57]데이타!$E$65</definedName>
    <definedName name="꽃아그배R6" localSheetId="62">[56]데이타!$E$66</definedName>
    <definedName name="꽃아그배R6">[57]데이타!$E$66</definedName>
    <definedName name="꽃아그배R8" localSheetId="62">[56]데이타!$E$67</definedName>
    <definedName name="꽃아그배R8">[57]데이타!$E$67</definedName>
    <definedName name="꽃창포" localSheetId="49">#REF!</definedName>
    <definedName name="꽃창포" localSheetId="53">#REF!</definedName>
    <definedName name="꽃창포" localSheetId="55">#REF!</definedName>
    <definedName name="꽃창포" localSheetId="31">#REF!</definedName>
    <definedName name="꽃창포" localSheetId="35">#REF!</definedName>
    <definedName name="꽃창포" localSheetId="36">#REF!</definedName>
    <definedName name="꽃창포" localSheetId="34">#REF!</definedName>
    <definedName name="꽃창포" localSheetId="16">#REF!</definedName>
    <definedName name="꽃창포" localSheetId="13">#REF!</definedName>
    <definedName name="꽃창포" localSheetId="15">#REF!</definedName>
    <definedName name="꽃창포" localSheetId="14">#REF!</definedName>
    <definedName name="꽃창포" localSheetId="1">#REF!</definedName>
    <definedName name="꽃창포">#REF!</definedName>
    <definedName name="꽃향유" localSheetId="49">#REF!</definedName>
    <definedName name="꽃향유" localSheetId="53">#REF!</definedName>
    <definedName name="꽃향유" localSheetId="55">#REF!</definedName>
    <definedName name="꽃향유" localSheetId="31">#REF!</definedName>
    <definedName name="꽃향유" localSheetId="35">#REF!</definedName>
    <definedName name="꽃향유" localSheetId="36">#REF!</definedName>
    <definedName name="꽃향유" localSheetId="34">#REF!</definedName>
    <definedName name="꽃향유" localSheetId="16">#REF!</definedName>
    <definedName name="꽃향유" localSheetId="13">#REF!</definedName>
    <definedName name="꽃향유" localSheetId="15">#REF!</definedName>
    <definedName name="꽃향유" localSheetId="14">#REF!</definedName>
    <definedName name="꽃향유" localSheetId="1">#REF!</definedName>
    <definedName name="꽃향유">#REF!</definedName>
    <definedName name="꽝꽝0304" localSheetId="62">[56]데이타!$E$54</definedName>
    <definedName name="꽝꽝0304">[57]데이타!$E$54</definedName>
    <definedName name="꽝꽝0406" localSheetId="62">[56]데이타!$E$55</definedName>
    <definedName name="꽝꽝0406">[57]데이타!$E$55</definedName>
    <definedName name="꽝꽝0508" localSheetId="62">[56]데이타!$E$56</definedName>
    <definedName name="꽝꽝0508">[57]데이타!$E$56</definedName>
    <definedName name="꽝꽝0610" localSheetId="62">[56]데이타!$E$57</definedName>
    <definedName name="꽝꽝0610">[57]데이타!$E$57</definedName>
    <definedName name="ㄴ">#REF!</definedName>
    <definedName name="ㄴㄴ" localSheetId="17" hidden="1">#REF!</definedName>
    <definedName name="ㄴㄴ" localSheetId="18" hidden="1">#REF!</definedName>
    <definedName name="ㄴㄴ" localSheetId="16" hidden="1">#REF!</definedName>
    <definedName name="ㄴㄴ" localSheetId="13" hidden="1">#REF!</definedName>
    <definedName name="ㄴㄴ" localSheetId="15" hidden="1">#REF!</definedName>
    <definedName name="ㄴㄴ" localSheetId="14" hidden="1">#REF!</definedName>
    <definedName name="ㄴㄴ" hidden="1">#REF!</definedName>
    <definedName name="ㄴㄴㄴ" localSheetId="17" hidden="1">{#N/A,#N/A,FALSE,"골재소요량";#N/A,#N/A,FALSE,"골재소요량"}</definedName>
    <definedName name="ㄴㄴㄴ" localSheetId="18" hidden="1">{#N/A,#N/A,FALSE,"골재소요량";#N/A,#N/A,FALSE,"골재소요량"}</definedName>
    <definedName name="ㄴㄴㄴ" localSheetId="16" hidden="1">#REF!</definedName>
    <definedName name="ㄴㄴㄴ" localSheetId="62" hidden="1">{#N/A,#N/A,FALSE,"골재소요량";#N/A,#N/A,FALSE,"골재소요량"}</definedName>
    <definedName name="ㄴㄴㄴ" localSheetId="13" hidden="1">#REF!</definedName>
    <definedName name="ㄴㄴㄴ" localSheetId="15" hidden="1">#REF!</definedName>
    <definedName name="ㄴㄴㄴ" localSheetId="14" hidden="1">#REF!</definedName>
    <definedName name="ㄴㄴㄴ" hidden="1">#REF!</definedName>
    <definedName name="ㄴㄴㄴㄴ" localSheetId="49">BlankMacro1</definedName>
    <definedName name="ㄴㄴㄴㄴ" localSheetId="53">BlankMacro1</definedName>
    <definedName name="ㄴㄴㄴㄴ" localSheetId="6">BlankMacro1</definedName>
    <definedName name="ㄴㄴㄴㄴ" localSheetId="55">BlankMacro1</definedName>
    <definedName name="ㄴㄴㄴㄴ" localSheetId="31">BlankMacro1</definedName>
    <definedName name="ㄴㄴㄴㄴ" localSheetId="17">BlankMacro1</definedName>
    <definedName name="ㄴㄴㄴㄴ" localSheetId="18">BlankMacro1</definedName>
    <definedName name="ㄴㄴㄴㄴ" localSheetId="35">BlankMacro1</definedName>
    <definedName name="ㄴㄴㄴㄴ" localSheetId="36">BlankMacro1</definedName>
    <definedName name="ㄴㄴㄴㄴ" localSheetId="34">BlankMacro1</definedName>
    <definedName name="ㄴㄴㄴㄴ" localSheetId="16">BlankMacro1</definedName>
    <definedName name="ㄴㄴㄴㄴ" localSheetId="62">BlankMacro1</definedName>
    <definedName name="ㄴㄴㄴㄴ" localSheetId="13">BlankMacro1</definedName>
    <definedName name="ㄴㄴㄴㄴ" localSheetId="15">BlankMacro1</definedName>
    <definedName name="ㄴㄴㄴㄴ" localSheetId="14">BlankMacro1</definedName>
    <definedName name="ㄴㄴㄴㄴ" localSheetId="1">BlankMacro1</definedName>
    <definedName name="ㄴㄴㄴㄴ">BlankMacro1</definedName>
    <definedName name="ㄴㄴㄴㄴㄴㄴㄴㄴ" localSheetId="17">{"'산출근거'!$B$4:$D$8"}</definedName>
    <definedName name="ㄴㄴㄴㄴㄴㄴㄴㄴ" localSheetId="18">{"'산출근거'!$B$4:$D$8"}</definedName>
    <definedName name="ㄴㄴㄴㄴㄴㄴㄴㄴ" localSheetId="16">{"'산출근거'!$B$4:$D$8"}</definedName>
    <definedName name="ㄴㄴㄴㄴㄴㄴㄴㄴ" localSheetId="62">{"'산출근거'!$B$4:$D$8"}</definedName>
    <definedName name="ㄴㄴㄴㄴㄴㄴㄴㄴ" localSheetId="13">{"'산출근거'!$B$4:$D$8"}</definedName>
    <definedName name="ㄴㄴㄴㄴㄴㄴㄴㄴ" localSheetId="15">{"'산출근거'!$B$4:$D$8"}</definedName>
    <definedName name="ㄴㄴㄴㄴㄴㄴㄴㄴ" localSheetId="14">{"'산출근거'!$B$4:$D$8"}</definedName>
    <definedName name="ㄴㄴㄴㄴㄴㄴㄴㄴ">{"'산출근거'!$B$4:$D$8"}</definedName>
    <definedName name="ㄴㅇ">#REF!</definedName>
    <definedName name="ㄴㅇㄴㅁㅇ" localSheetId="62">BlankMacro1</definedName>
    <definedName name="ㄴㅇㄴㅁㅇ">BlankMacro1</definedName>
    <definedName name="ㄴㅇㄹ">[84]내역!$A$1:$M$48</definedName>
    <definedName name="나">#REF!</definedName>
    <definedName name="나무">#REF!</definedName>
    <definedName name="낙" localSheetId="13">#REF!</definedName>
    <definedName name="낙" localSheetId="15">#REF!</definedName>
    <definedName name="낙" localSheetId="14">#REF!</definedName>
    <definedName name="낙">#REF!</definedName>
    <definedName name="낙상홍1004" localSheetId="62">[56]데이타!$E$76</definedName>
    <definedName name="낙상홍1004">[57]데이타!$E$76</definedName>
    <definedName name="낙상홍1506" localSheetId="62">[56]데이타!$E$77</definedName>
    <definedName name="낙상홍1506">[57]데이타!$E$77</definedName>
    <definedName name="낙상홍1808" localSheetId="62">[56]데이타!$E$78</definedName>
    <definedName name="낙상홍1808">[57]데이타!$E$78</definedName>
    <definedName name="낙상홍2010" localSheetId="62">[56]데이타!$E$79</definedName>
    <definedName name="낙상홍2010">[57]데이타!$E$79</definedName>
    <definedName name="낙상홍2515" localSheetId="62">[56]데이타!$E$80</definedName>
    <definedName name="낙상홍2515">[57]데이타!$E$80</definedName>
    <definedName name="낙엽송">#REF!</definedName>
    <definedName name="낙엽송재적">[59]낙엽송!$B$2:$AW$32</definedName>
    <definedName name="낙우송R10" localSheetId="62">[56]데이타!$E$84</definedName>
    <definedName name="낙우송R10">[57]데이타!$E$84</definedName>
    <definedName name="낙우송R12" localSheetId="62">[56]데이타!$E$85</definedName>
    <definedName name="낙우송R12">[57]데이타!$E$85</definedName>
    <definedName name="낙우송R5" localSheetId="62">[56]데이타!$E$81</definedName>
    <definedName name="낙우송R5">[57]데이타!$E$81</definedName>
    <definedName name="낙우송R6" localSheetId="62">[56]데이타!$E$82</definedName>
    <definedName name="낙우송R6">[57]데이타!$E$82</definedName>
    <definedName name="낙우송R8" localSheetId="62">[56]데이타!$E$83</definedName>
    <definedName name="낙우송R8">[57]데이타!$E$83</definedName>
    <definedName name="낙찰">#REF!</definedName>
    <definedName name="낙찰률">'[78]6.원가'!$M$6</definedName>
    <definedName name="남덕" localSheetId="62">BlankMacro1</definedName>
    <definedName name="남덕">BlankMacro1</definedName>
    <definedName name="남천H1.2" localSheetId="16">#REF!</definedName>
    <definedName name="남천H1.2" localSheetId="13">#REF!</definedName>
    <definedName name="남천H1.2" localSheetId="15">#REF!</definedName>
    <definedName name="남천H1.2" localSheetId="14">#REF!</definedName>
    <definedName name="남천H1.2">#REF!</definedName>
    <definedName name="내">#N/A</definedName>
    <definedName name="내벽방수" localSheetId="17">{"'별표'!$N$220"}</definedName>
    <definedName name="내벽방수" localSheetId="18">{"'별표'!$N$220"}</definedName>
    <definedName name="내벽방수" localSheetId="16">{"'별표'!$N$220"}</definedName>
    <definedName name="내벽방수" localSheetId="62">{"'별표'!$N$220"}</definedName>
    <definedName name="내벽방수" localSheetId="13">{"'별표'!$N$220"}</definedName>
    <definedName name="내벽방수" localSheetId="15">{"'별표'!$N$220"}</definedName>
    <definedName name="내벽방수" localSheetId="14">{"'별표'!$N$220"}</definedName>
    <definedName name="내벽방수">{"'별표'!$N$220"}</definedName>
    <definedName name="내선전공001" localSheetId="16">#REF!</definedName>
    <definedName name="내선전공001" localSheetId="13">#REF!</definedName>
    <definedName name="내선전공001" localSheetId="15">#REF!</definedName>
    <definedName name="내선전공001" localSheetId="14">#REF!</definedName>
    <definedName name="내선전공001">#REF!</definedName>
    <definedName name="내선전공002" localSheetId="16">#REF!</definedName>
    <definedName name="내선전공002" localSheetId="13">#REF!</definedName>
    <definedName name="내선전공002" localSheetId="15">#REF!</definedName>
    <definedName name="내선전공002" localSheetId="14">#REF!</definedName>
    <definedName name="내선전공002">#REF!</definedName>
    <definedName name="내선전공011" localSheetId="16">#REF!</definedName>
    <definedName name="내선전공011" localSheetId="13">#REF!</definedName>
    <definedName name="내선전공011" localSheetId="15">#REF!</definedName>
    <definedName name="내선전공011" localSheetId="14">#REF!</definedName>
    <definedName name="내선전공011">#REF!</definedName>
    <definedName name="내선전공982" localSheetId="16">#REF!</definedName>
    <definedName name="내선전공982" localSheetId="13">#REF!</definedName>
    <definedName name="내선전공982" localSheetId="15">#REF!</definedName>
    <definedName name="내선전공982" localSheetId="14">#REF!</definedName>
    <definedName name="내선전공982">#REF!</definedName>
    <definedName name="내선전공991" localSheetId="16">#REF!</definedName>
    <definedName name="내선전공991" localSheetId="13">#REF!</definedName>
    <definedName name="내선전공991" localSheetId="15">#REF!</definedName>
    <definedName name="내선전공991" localSheetId="14">#REF!</definedName>
    <definedName name="내선전공991">#REF!</definedName>
    <definedName name="내선전공992" localSheetId="16">#REF!</definedName>
    <definedName name="내선전공992" localSheetId="13">#REF!</definedName>
    <definedName name="내선전공992" localSheetId="15">#REF!</definedName>
    <definedName name="내선전공992" localSheetId="14">#REF!</definedName>
    <definedName name="내선전공992">#REF!</definedName>
    <definedName name="내역" localSheetId="49">[61]관급자재대!#REF!</definedName>
    <definedName name="내역" localSheetId="53">[61]관급자재대!#REF!</definedName>
    <definedName name="내역" localSheetId="55">[61]관급자재대!#REF!</definedName>
    <definedName name="내역" localSheetId="31">[61]관급자재대!#REF!</definedName>
    <definedName name="내역" localSheetId="35">[61]관급자재대!#REF!</definedName>
    <definedName name="내역" localSheetId="36">[61]관급자재대!#REF!</definedName>
    <definedName name="내역" localSheetId="34">[61]관급자재대!#REF!</definedName>
    <definedName name="내역" localSheetId="13">[61]관급자재대!#REF!</definedName>
    <definedName name="내역" localSheetId="15">[61]관급자재대!#REF!</definedName>
    <definedName name="내역" localSheetId="14">[61]관급자재대!#REF!</definedName>
    <definedName name="내역" localSheetId="1">[61]관급자재대!#REF!</definedName>
    <definedName name="내역">[61]관급자재대!#REF!</definedName>
    <definedName name="내역1" localSheetId="49">#REF!</definedName>
    <definedName name="내역1" localSheetId="53">#REF!</definedName>
    <definedName name="내역1" localSheetId="55">#REF!</definedName>
    <definedName name="내역1" localSheetId="31">#REF!</definedName>
    <definedName name="내역1" localSheetId="35">#REF!</definedName>
    <definedName name="내역1" localSheetId="36">#REF!</definedName>
    <definedName name="내역1" localSheetId="34">#REF!</definedName>
    <definedName name="내역1" localSheetId="16">#REF!</definedName>
    <definedName name="내역1" localSheetId="13">#REF!</definedName>
    <definedName name="내역1" localSheetId="15">#REF!</definedName>
    <definedName name="내역1" localSheetId="14">#REF!</definedName>
    <definedName name="내역1" localSheetId="1">#REF!</definedName>
    <definedName name="내역1">#REF!</definedName>
    <definedName name="내역2" localSheetId="49">#REF!</definedName>
    <definedName name="내역2" localSheetId="53">#REF!</definedName>
    <definedName name="내역2" localSheetId="55">#REF!</definedName>
    <definedName name="내역2" localSheetId="31">#REF!</definedName>
    <definedName name="내역2" localSheetId="35">#REF!</definedName>
    <definedName name="내역2" localSheetId="36">#REF!</definedName>
    <definedName name="내역2" localSheetId="34">#REF!</definedName>
    <definedName name="내역2" localSheetId="16">#REF!</definedName>
    <definedName name="내역2" localSheetId="13">#REF!</definedName>
    <definedName name="내역2" localSheetId="15">#REF!</definedName>
    <definedName name="내역2" localSheetId="14">#REF!</definedName>
    <definedName name="내역2" localSheetId="1">#REF!</definedName>
    <definedName name="내역2">#REF!</definedName>
    <definedName name="내역분석" localSheetId="17">{"'장비'!$A$3:$M$12"}</definedName>
    <definedName name="내역분석" localSheetId="18">{"'장비'!$A$3:$M$12"}</definedName>
    <definedName name="내역분석" localSheetId="16">{"'장비'!$A$3:$M$12"}</definedName>
    <definedName name="내역분석" localSheetId="62">{"'장비'!$A$3:$M$12"}</definedName>
    <definedName name="내역분석" localSheetId="13">{"'장비'!$A$3:$M$12"}</definedName>
    <definedName name="내역분석" localSheetId="15">{"'장비'!$A$3:$M$12"}</definedName>
    <definedName name="내역분석" localSheetId="14">{"'장비'!$A$3:$M$12"}</definedName>
    <definedName name="내역분석">{"'장비'!$A$3:$M$12"}</definedName>
    <definedName name="내역서다" localSheetId="62">BlankMacro1</definedName>
    <definedName name="내역서다">BlankMacro1</definedName>
    <definedName name="내장공001" localSheetId="16">#REF!</definedName>
    <definedName name="내장공001" localSheetId="13">#REF!</definedName>
    <definedName name="내장공001" localSheetId="15">#REF!</definedName>
    <definedName name="내장공001" localSheetId="14">#REF!</definedName>
    <definedName name="내장공001">#REF!</definedName>
    <definedName name="내장공002" localSheetId="16">#REF!</definedName>
    <definedName name="내장공002" localSheetId="13">#REF!</definedName>
    <definedName name="내장공002" localSheetId="15">#REF!</definedName>
    <definedName name="내장공002" localSheetId="14">#REF!</definedName>
    <definedName name="내장공002">#REF!</definedName>
    <definedName name="내장공011" localSheetId="16">#REF!</definedName>
    <definedName name="내장공011" localSheetId="13">#REF!</definedName>
    <definedName name="내장공011" localSheetId="15">#REF!</definedName>
    <definedName name="내장공011" localSheetId="14">#REF!</definedName>
    <definedName name="내장공011">#REF!</definedName>
    <definedName name="내장공982" localSheetId="16">#REF!</definedName>
    <definedName name="내장공982" localSheetId="13">#REF!</definedName>
    <definedName name="내장공982" localSheetId="15">#REF!</definedName>
    <definedName name="내장공982" localSheetId="14">#REF!</definedName>
    <definedName name="내장공982">#REF!</definedName>
    <definedName name="내장공991" localSheetId="16">#REF!</definedName>
    <definedName name="내장공991" localSheetId="13">#REF!</definedName>
    <definedName name="내장공991" localSheetId="15">#REF!</definedName>
    <definedName name="내장공991" localSheetId="14">#REF!</definedName>
    <definedName name="내장공991">#REF!</definedName>
    <definedName name="내장공992" localSheetId="16">#REF!</definedName>
    <definedName name="내장공992" localSheetId="13">#REF!</definedName>
    <definedName name="내장공992" localSheetId="15">#REF!</definedName>
    <definedName name="내장공992" localSheetId="14">#REF!</definedName>
    <definedName name="내장공992">#REF!</definedName>
    <definedName name="낵역4" localSheetId="49">#REF!</definedName>
    <definedName name="낵역4" localSheetId="53">#REF!</definedName>
    <definedName name="낵역4" localSheetId="55">#REF!</definedName>
    <definedName name="낵역4" localSheetId="31">#REF!</definedName>
    <definedName name="낵역4" localSheetId="35">#REF!</definedName>
    <definedName name="낵역4" localSheetId="36">#REF!</definedName>
    <definedName name="낵역4" localSheetId="34">#REF!</definedName>
    <definedName name="낵역4" localSheetId="16">#REF!</definedName>
    <definedName name="낵역4" localSheetId="13">#REF!</definedName>
    <definedName name="낵역4" localSheetId="15">#REF!</definedName>
    <definedName name="낵역4" localSheetId="14">#REF!</definedName>
    <definedName name="낵역4" localSheetId="1">#REF!</definedName>
    <definedName name="낵역4">#REF!</definedName>
    <definedName name="노르웨이R12" localSheetId="62">[56]데이타!$E$90</definedName>
    <definedName name="노르웨이R12">[57]데이타!$E$90</definedName>
    <definedName name="노르웨이R15" localSheetId="62">[56]데이타!$E$91</definedName>
    <definedName name="노르웨이R15">[57]데이타!$E$91</definedName>
    <definedName name="노르웨이R4" localSheetId="62">[56]데이타!$E$86</definedName>
    <definedName name="노르웨이R4">[57]데이타!$E$86</definedName>
    <definedName name="노르웨이R5" localSheetId="62">[56]데이타!$E$87</definedName>
    <definedName name="노르웨이R5">[57]데이타!$E$87</definedName>
    <definedName name="노르웨이R6" localSheetId="62">[56]데이타!$E$88</definedName>
    <definedName name="노르웨이R6">[57]데이타!$E$88</definedName>
    <definedName name="노르웨이R8" localSheetId="62">[56]데이타!$E$89</definedName>
    <definedName name="노르웨이R8">[57]데이타!$E$89</definedName>
    <definedName name="노무">#REF!</definedName>
    <definedName name="노무비" localSheetId="16">#REF!</definedName>
    <definedName name="노무비" localSheetId="13">#REF!</definedName>
    <definedName name="노무비" localSheetId="15">#REF!</definedName>
    <definedName name="노무비" localSheetId="14">#REF!</definedName>
    <definedName name="노무비">#REF!</definedName>
    <definedName name="노무비1" localSheetId="16">[86]수목표준대가!$J:$J</definedName>
    <definedName name="노무비1" localSheetId="62">[7]수목표준대가!$J$1:$J$65536</definedName>
    <definedName name="노무비1">[86]수목표준대가!$J:$J</definedName>
    <definedName name="노상준비공" localSheetId="16">#REF!</definedName>
    <definedName name="노상준비공" localSheetId="13">#REF!</definedName>
    <definedName name="노상준비공" localSheetId="15">#REF!</definedName>
    <definedName name="노상준비공" localSheetId="14">#REF!</definedName>
    <definedName name="노상준비공">#REF!</definedName>
    <definedName name="노인장기요양_보험료" localSheetId="17">#REF!</definedName>
    <definedName name="노인장기요양_보험료" localSheetId="18">#REF!</definedName>
    <definedName name="노인장기요양_보험료" localSheetId="16">#REF!</definedName>
    <definedName name="노인장기요양_보험료" localSheetId="13">#REF!</definedName>
    <definedName name="노인장기요양_보험료" localSheetId="15">#REF!</definedName>
    <definedName name="노인장기요양_보험료" localSheetId="14">#REF!</definedName>
    <definedName name="노인장기요양_보험료">'3-1.기초자료'!$C$29</definedName>
    <definedName name="노인장기요양보험료">#REF!</definedName>
    <definedName name="노인장기요양보험료\">[37]자료!$C$40</definedName>
    <definedName name="노임" localSheetId="16">#REF!</definedName>
    <definedName name="노임" localSheetId="13">#REF!</definedName>
    <definedName name="노임" localSheetId="15">#REF!</definedName>
    <definedName name="노임" localSheetId="14">#REF!</definedName>
    <definedName name="노임">#REF!</definedName>
    <definedName name="노즐공001" localSheetId="16">#REF!</definedName>
    <definedName name="노즐공001" localSheetId="13">#REF!</definedName>
    <definedName name="노즐공001" localSheetId="15">#REF!</definedName>
    <definedName name="노즐공001" localSheetId="14">#REF!</definedName>
    <definedName name="노즐공001">#REF!</definedName>
    <definedName name="노즐공002" localSheetId="16">#REF!</definedName>
    <definedName name="노즐공002" localSheetId="13">#REF!</definedName>
    <definedName name="노즐공002" localSheetId="15">#REF!</definedName>
    <definedName name="노즐공002" localSheetId="14">#REF!</definedName>
    <definedName name="노즐공002">#REF!</definedName>
    <definedName name="노즐공011" localSheetId="16">#REF!</definedName>
    <definedName name="노즐공011" localSheetId="13">#REF!</definedName>
    <definedName name="노즐공011" localSheetId="15">#REF!</definedName>
    <definedName name="노즐공011" localSheetId="14">#REF!</definedName>
    <definedName name="노즐공011">#REF!</definedName>
    <definedName name="노즐공982" localSheetId="16">#REF!</definedName>
    <definedName name="노즐공982" localSheetId="13">#REF!</definedName>
    <definedName name="노즐공982" localSheetId="15">#REF!</definedName>
    <definedName name="노즐공982" localSheetId="14">#REF!</definedName>
    <definedName name="노즐공982">#REF!</definedName>
    <definedName name="노즐공991" localSheetId="16">#REF!</definedName>
    <definedName name="노즐공991" localSheetId="13">#REF!</definedName>
    <definedName name="노즐공991" localSheetId="15">#REF!</definedName>
    <definedName name="노즐공991" localSheetId="14">#REF!</definedName>
    <definedName name="노즐공991">#REF!</definedName>
    <definedName name="노즐공992" localSheetId="16">#REF!</definedName>
    <definedName name="노즐공992" localSheetId="13">#REF!</definedName>
    <definedName name="노즐공992" localSheetId="15">#REF!</definedName>
    <definedName name="노즐공992" localSheetId="14">#REF!</definedName>
    <definedName name="노즐공992">#REF!</definedName>
    <definedName name="녹막이경" localSheetId="49">[61]관급자재대!#REF!</definedName>
    <definedName name="녹막이경" localSheetId="53">[61]관급자재대!#REF!</definedName>
    <definedName name="녹막이경" localSheetId="55">[61]관급자재대!#REF!</definedName>
    <definedName name="녹막이경" localSheetId="31">[61]관급자재대!#REF!</definedName>
    <definedName name="녹막이경" localSheetId="35">[61]관급자재대!#REF!</definedName>
    <definedName name="녹막이경" localSheetId="36">[61]관급자재대!#REF!</definedName>
    <definedName name="녹막이경" localSheetId="34">[61]관급자재대!#REF!</definedName>
    <definedName name="녹막이경" localSheetId="16">[61]관급자재대!#REF!</definedName>
    <definedName name="녹막이경" localSheetId="13">[61]관급자재대!#REF!</definedName>
    <definedName name="녹막이경" localSheetId="15">[61]관급자재대!#REF!</definedName>
    <definedName name="녹막이경" localSheetId="14">[61]관급자재대!#REF!</definedName>
    <definedName name="녹막이경" localSheetId="1">[61]관급자재대!#REF!</definedName>
    <definedName name="녹막이경">[61]관급자재대!#REF!</definedName>
    <definedName name="녹막이노" localSheetId="49">[61]관급자재대!#REF!</definedName>
    <definedName name="녹막이노" localSheetId="53">[61]관급자재대!#REF!</definedName>
    <definedName name="녹막이노" localSheetId="55">[61]관급자재대!#REF!</definedName>
    <definedName name="녹막이노" localSheetId="31">[61]관급자재대!#REF!</definedName>
    <definedName name="녹막이노" localSheetId="35">[61]관급자재대!#REF!</definedName>
    <definedName name="녹막이노" localSheetId="36">[61]관급자재대!#REF!</definedName>
    <definedName name="녹막이노" localSheetId="34">[61]관급자재대!#REF!</definedName>
    <definedName name="녹막이노" localSheetId="16">[61]관급자재대!#REF!</definedName>
    <definedName name="녹막이노" localSheetId="13">[61]관급자재대!#REF!</definedName>
    <definedName name="녹막이노" localSheetId="15">[61]관급자재대!#REF!</definedName>
    <definedName name="녹막이노" localSheetId="14">[61]관급자재대!#REF!</definedName>
    <definedName name="녹막이노" localSheetId="1">[61]관급자재대!#REF!</definedName>
    <definedName name="녹막이노">[61]관급자재대!#REF!</definedName>
    <definedName name="녹막이재" localSheetId="49">[61]관급자재대!#REF!</definedName>
    <definedName name="녹막이재" localSheetId="53">[61]관급자재대!#REF!</definedName>
    <definedName name="녹막이재" localSheetId="55">[61]관급자재대!#REF!</definedName>
    <definedName name="녹막이재" localSheetId="31">[61]관급자재대!#REF!</definedName>
    <definedName name="녹막이재" localSheetId="35">[61]관급자재대!#REF!</definedName>
    <definedName name="녹막이재" localSheetId="36">[61]관급자재대!#REF!</definedName>
    <definedName name="녹막이재" localSheetId="34">[61]관급자재대!#REF!</definedName>
    <definedName name="녹막이재" localSheetId="16">[61]관급자재대!#REF!</definedName>
    <definedName name="녹막이재" localSheetId="1">[61]관급자재대!#REF!</definedName>
    <definedName name="녹막이재">[61]관급자재대!#REF!</definedName>
    <definedName name="녹화마대수로">#REF!</definedName>
    <definedName name="눈주목" localSheetId="49">#REF!</definedName>
    <definedName name="눈주목" localSheetId="53">#REF!</definedName>
    <definedName name="눈주목" localSheetId="55">#REF!</definedName>
    <definedName name="눈주목" localSheetId="31">#REF!</definedName>
    <definedName name="눈주목" localSheetId="35">#REF!</definedName>
    <definedName name="눈주목" localSheetId="36">#REF!</definedName>
    <definedName name="눈주목" localSheetId="34">#REF!</definedName>
    <definedName name="눈주목" localSheetId="16">#REF!</definedName>
    <definedName name="눈주목" localSheetId="13">#REF!</definedName>
    <definedName name="눈주목" localSheetId="15">#REF!</definedName>
    <definedName name="눈주목" localSheetId="14">#REF!</definedName>
    <definedName name="눈주목" localSheetId="1">#REF!</definedName>
    <definedName name="눈주목">#REF!</definedName>
    <definedName name="눈주목H0.5" localSheetId="16">#REF!</definedName>
    <definedName name="눈주목H0.5" localSheetId="13">#REF!</definedName>
    <definedName name="눈주목H0.5" localSheetId="15">#REF!</definedName>
    <definedName name="눈주목H0.5" localSheetId="14">#REF!</definedName>
    <definedName name="눈주목H0.5">#REF!</definedName>
    <definedName name="눈향L06" localSheetId="62">[56]데이타!$E$92</definedName>
    <definedName name="눈향L06">[57]데이타!$E$92</definedName>
    <definedName name="눈향L08" localSheetId="62">[56]데이타!$E$93</definedName>
    <definedName name="눈향L08">[57]데이타!$E$93</definedName>
    <definedName name="눈향L10" localSheetId="62">[56]데이타!$E$94</definedName>
    <definedName name="눈향L10">[57]데이타!$E$94</definedName>
    <definedName name="눈향L14" localSheetId="62">[56]데이타!$E$95</definedName>
    <definedName name="눈향L14">[57]데이타!$E$95</definedName>
    <definedName name="눈향L20" localSheetId="62">[56]데이타!$E$96</definedName>
    <definedName name="눈향L20">[57]데이타!$E$96</definedName>
    <definedName name="느릅R10" localSheetId="62">[56]데이타!$E$100</definedName>
    <definedName name="느릅R10">[57]데이타!$E$100</definedName>
    <definedName name="느릅R4" localSheetId="62">[56]데이타!$E$97</definedName>
    <definedName name="느릅R4">[57]데이타!$E$97</definedName>
    <definedName name="느릅R5" localSheetId="62">[56]데이타!$E$98</definedName>
    <definedName name="느릅R5">[57]데이타!$E$98</definedName>
    <definedName name="느릅R8" localSheetId="16">[74]데이타!$E$99</definedName>
    <definedName name="느릅R8" localSheetId="62">[57]데이타!$E$99</definedName>
    <definedName name="느릅R8">[74]데이타!$E$99</definedName>
    <definedName name="느티R10" localSheetId="16">[74]데이타!$E$104</definedName>
    <definedName name="느티R10" localSheetId="62">[57]데이타!$E$104</definedName>
    <definedName name="느티R10">[74]데이타!$E$104</definedName>
    <definedName name="느티R12" localSheetId="62">[56]데이타!$E$105</definedName>
    <definedName name="느티R12">[57]데이타!$E$105</definedName>
    <definedName name="느티R15" localSheetId="62">[56]데이타!$E$106</definedName>
    <definedName name="느티R15">[57]데이타!$E$106</definedName>
    <definedName name="느티R18" localSheetId="62">[56]데이타!$E$107</definedName>
    <definedName name="느티R18">[57]데이타!$E$107</definedName>
    <definedName name="느티R20" localSheetId="62">[56]데이타!$E$108</definedName>
    <definedName name="느티R20">[57]데이타!$E$108</definedName>
    <definedName name="느티R25" localSheetId="62">[56]데이타!$E$109</definedName>
    <definedName name="느티R25">[57]데이타!$E$109</definedName>
    <definedName name="느티R30" localSheetId="62">[56]데이타!$E$110</definedName>
    <definedName name="느티R30">[57]데이타!$E$110</definedName>
    <definedName name="느티R5" localSheetId="62">[56]데이타!$E$101</definedName>
    <definedName name="느티R5">[57]데이타!$E$101</definedName>
    <definedName name="느티R6" localSheetId="62">[56]데이타!$E$102</definedName>
    <definedName name="느티R6">[57]데이타!$E$102</definedName>
    <definedName name="느티R8" localSheetId="62">[56]데이타!$E$103</definedName>
    <definedName name="느티R8">[57]데이타!$E$103</definedName>
    <definedName name="느티나무" localSheetId="49">#REF!</definedName>
    <definedName name="느티나무" localSheetId="53">#REF!</definedName>
    <definedName name="느티나무" localSheetId="55">#REF!</definedName>
    <definedName name="느티나무" localSheetId="31">#REF!</definedName>
    <definedName name="느티나무" localSheetId="35">#REF!</definedName>
    <definedName name="느티나무" localSheetId="36">#REF!</definedName>
    <definedName name="느티나무" localSheetId="34">#REF!</definedName>
    <definedName name="느티나무" localSheetId="16">#REF!</definedName>
    <definedName name="느티나무" localSheetId="13">#REF!</definedName>
    <definedName name="느티나무" localSheetId="15">#REF!</definedName>
    <definedName name="느티나무" localSheetId="14">#REF!</definedName>
    <definedName name="느티나무" localSheetId="1">#REF!</definedName>
    <definedName name="느티나무">#REF!</definedName>
    <definedName name="느티나무H4.0xR12" localSheetId="16">#REF!</definedName>
    <definedName name="느티나무H4.0xR12" localSheetId="13">#REF!</definedName>
    <definedName name="느티나무H4.0xR12" localSheetId="15">#REF!</definedName>
    <definedName name="느티나무H4.0xR12" localSheetId="14">#REF!</definedName>
    <definedName name="느티나무H4.0xR12">#REF!</definedName>
    <definedName name="느티나무H4.5xR20" localSheetId="16">#REF!</definedName>
    <definedName name="느티나무H4.5xR20" localSheetId="13">#REF!</definedName>
    <definedName name="느티나무H4.5xR20" localSheetId="15">#REF!</definedName>
    <definedName name="느티나무H4.5xR20" localSheetId="14">#REF!</definedName>
    <definedName name="느티나무H4.5xR20">#REF!</definedName>
    <definedName name="느티나무H4.5xR25" localSheetId="16">#REF!</definedName>
    <definedName name="느티나무H4.5xR25" localSheetId="13">#REF!</definedName>
    <definedName name="느티나무H4.5xR25" localSheetId="15">#REF!</definedName>
    <definedName name="느티나무H4.5xR25" localSheetId="14">#REF!</definedName>
    <definedName name="느티나무H4.5xR25">#REF!</definedName>
    <definedName name="능소화R2" localSheetId="62">[56]데이타!$E$111</definedName>
    <definedName name="능소화R2">[57]데이타!$E$111</definedName>
    <definedName name="능소화R4" localSheetId="62">[56]데이타!$E$112</definedName>
    <definedName name="능소화R4">[57]데이타!$E$112</definedName>
    <definedName name="능소화R6" localSheetId="62">[56]데이타!$E$113</definedName>
    <definedName name="능소화R6">[57]데이타!$E$113</definedName>
    <definedName name="ㄶㄶㄴㅇㄹ" localSheetId="49">BlankMacro1</definedName>
    <definedName name="ㄶㄶㄴㅇㄹ" localSheetId="53">BlankMacro1</definedName>
    <definedName name="ㄶㄶㄴㅇㄹ" localSheetId="6">BlankMacro1</definedName>
    <definedName name="ㄶㄶㄴㅇㄹ" localSheetId="55">BlankMacro1</definedName>
    <definedName name="ㄶㄶㄴㅇㄹ" localSheetId="31">BlankMacro1</definedName>
    <definedName name="ㄶㄶㄴㅇㄹ" localSheetId="17">BlankMacro1</definedName>
    <definedName name="ㄶㄶㄴㅇㄹ" localSheetId="18">BlankMacro1</definedName>
    <definedName name="ㄶㄶㄴㅇㄹ" localSheetId="35">BlankMacro1</definedName>
    <definedName name="ㄶㄶㄴㅇㄹ" localSheetId="36">BlankMacro1</definedName>
    <definedName name="ㄶㄶㄴㅇㄹ" localSheetId="34">BlankMacro1</definedName>
    <definedName name="ㄶㄶㄴㅇㄹ" localSheetId="16">BlankMacro1</definedName>
    <definedName name="ㄶㄶㄴㅇㄹ" localSheetId="62">BlankMacro1</definedName>
    <definedName name="ㄶㄶㄴㅇㄹ" localSheetId="13">BlankMacro1</definedName>
    <definedName name="ㄶㄶㄴㅇㄹ" localSheetId="15">BlankMacro1</definedName>
    <definedName name="ㄶㄶㄴㅇㄹ" localSheetId="14">BlankMacro1</definedName>
    <definedName name="ㄶㄶㄴㅇㄹ" localSheetId="1">BlankMacro1</definedName>
    <definedName name="ㄶㄶㄴㅇㄹ">BlankMacro1</definedName>
    <definedName name="ㄷ" localSheetId="17" hidden="1">{#N/A,#N/A,FALSE,"현장 NCR 분석";#N/A,#N/A,FALSE,"현장품질감사";#N/A,#N/A,FALSE,"현장품질감사"}</definedName>
    <definedName name="ㄷ" localSheetId="18" hidden="1">{#N/A,#N/A,FALSE,"현장 NCR 분석";#N/A,#N/A,FALSE,"현장품질감사";#N/A,#N/A,FALSE,"현장품질감사"}</definedName>
    <definedName name="ㄷ" localSheetId="16" hidden="1">{#N/A,#N/A,FALSE,"현장 NCR 분석";#N/A,#N/A,FALSE,"현장품질감사";#N/A,#N/A,FALSE,"현장품질감사"}</definedName>
    <definedName name="ㄷ" localSheetId="62">[54]VXXXXX!$AD$25</definedName>
    <definedName name="ㄷ" localSheetId="13" hidden="1">{#N/A,#N/A,FALSE,"현장 NCR 분석";#N/A,#N/A,FALSE,"현장품질감사";#N/A,#N/A,FALSE,"현장품질감사"}</definedName>
    <definedName name="ㄷ" localSheetId="15" hidden="1">{#N/A,#N/A,FALSE,"현장 NCR 분석";#N/A,#N/A,FALSE,"현장품질감사";#N/A,#N/A,FALSE,"현장품질감사"}</definedName>
    <definedName name="ㄷ" localSheetId="14" hidden="1">{#N/A,#N/A,FALSE,"현장 NCR 분석";#N/A,#N/A,FALSE,"현장품질감사";#N/A,#N/A,FALSE,"현장품질감사"}</definedName>
    <definedName name="ㄷ" hidden="1">{#N/A,#N/A,FALSE,"현장 NCR 분석";#N/A,#N/A,FALSE,"현장품질감사";#N/A,#N/A,FALSE,"현장품질감사"}</definedName>
    <definedName name="ㄷㄱㅈ">#REF!</definedName>
    <definedName name="ㄷㄷㄷ">'[46]ABUT수량-A1'!$T$25</definedName>
    <definedName name="ㄷㄹㅈㄹㄷㅈㄹㅈ" localSheetId="13" hidden="1">#REF!</definedName>
    <definedName name="ㄷㄹㅈㄹㄷㅈㄹㅈ" localSheetId="15" hidden="1">#REF!</definedName>
    <definedName name="ㄷㄹㅈㄹㄷㅈㄹㅈ" localSheetId="14" hidden="1">#REF!</definedName>
    <definedName name="ㄷㄹㅈㄹㄷㅈㄹㅈ" hidden="1">#REF!</definedName>
    <definedName name="ㄷㅈㄱㄷㄱ" localSheetId="6">BlankMacro1</definedName>
    <definedName name="ㄷㅈㄱㄷㄱ" localSheetId="17">BlankMacro1</definedName>
    <definedName name="ㄷㅈㄱㄷㄱ" localSheetId="18">BlankMacro1</definedName>
    <definedName name="ㄷㅈㄱㄷㄱ" localSheetId="16">BlankMacro1</definedName>
    <definedName name="ㄷㅈㄱㄷㄱ" localSheetId="62">BlankMacro1</definedName>
    <definedName name="ㄷㅈㄱㄷㄱ" localSheetId="13">BlankMacro1</definedName>
    <definedName name="ㄷㅈㄱㄷㄱ" localSheetId="15">BlankMacro1</definedName>
    <definedName name="ㄷㅈㄱㄷㄱ" localSheetId="14">BlankMacro1</definedName>
    <definedName name="ㄷㅈㄱㄷㄱ">BlankMacro1</definedName>
    <definedName name="다">[54]VXXXXX!$E$11</definedName>
    <definedName name="다목지구">[87]풀베기대상지!$A$50:$O$84</definedName>
    <definedName name="닥트공001" localSheetId="16">#REF!</definedName>
    <definedName name="닥트공001" localSheetId="13">#REF!</definedName>
    <definedName name="닥트공001" localSheetId="15">#REF!</definedName>
    <definedName name="닥트공001" localSheetId="14">#REF!</definedName>
    <definedName name="닥트공001">#REF!</definedName>
    <definedName name="닥트공002" localSheetId="16">#REF!</definedName>
    <definedName name="닥트공002" localSheetId="13">#REF!</definedName>
    <definedName name="닥트공002" localSheetId="15">#REF!</definedName>
    <definedName name="닥트공002" localSheetId="14">#REF!</definedName>
    <definedName name="닥트공002">#REF!</definedName>
    <definedName name="닥트공011" localSheetId="16">#REF!</definedName>
    <definedName name="닥트공011" localSheetId="13">#REF!</definedName>
    <definedName name="닥트공011" localSheetId="15">#REF!</definedName>
    <definedName name="닥트공011" localSheetId="14">#REF!</definedName>
    <definedName name="닥트공011">#REF!</definedName>
    <definedName name="닥트공982" localSheetId="16">#REF!</definedName>
    <definedName name="닥트공982" localSheetId="13">#REF!</definedName>
    <definedName name="닥트공982" localSheetId="15">#REF!</definedName>
    <definedName name="닥트공982" localSheetId="14">#REF!</definedName>
    <definedName name="닥트공982">#REF!</definedName>
    <definedName name="닥트공991" localSheetId="16">#REF!</definedName>
    <definedName name="닥트공991" localSheetId="13">#REF!</definedName>
    <definedName name="닥트공991" localSheetId="15">#REF!</definedName>
    <definedName name="닥트공991" localSheetId="14">#REF!</definedName>
    <definedName name="닥트공991">#REF!</definedName>
    <definedName name="닥트공992" localSheetId="16">#REF!</definedName>
    <definedName name="닥트공992" localSheetId="13">#REF!</definedName>
    <definedName name="닥트공992" localSheetId="15">#REF!</definedName>
    <definedName name="닥트공992" localSheetId="14">#REF!</definedName>
    <definedName name="닥트공992">#REF!</definedName>
    <definedName name="단가" localSheetId="16">#REF!</definedName>
    <definedName name="단가" localSheetId="13">#REF!</definedName>
    <definedName name="단가" localSheetId="15">#REF!</definedName>
    <definedName name="단가" localSheetId="14">#REF!</definedName>
    <definedName name="단가">#REF!</definedName>
    <definedName name="단가다" localSheetId="16">#REF!</definedName>
    <definedName name="단가다" localSheetId="13">#REF!</definedName>
    <definedName name="단가다" localSheetId="15">#REF!</definedName>
    <definedName name="단가다" localSheetId="14">#REF!</definedName>
    <definedName name="단가다">#REF!</definedName>
    <definedName name="단가사출" localSheetId="17" hidden="1">{#N/A,#N/A,FALSE,"골재소요량";#N/A,#N/A,FALSE,"골재소요량"}</definedName>
    <definedName name="단가사출" localSheetId="18" hidden="1">{#N/A,#N/A,FALSE,"골재소요량";#N/A,#N/A,FALSE,"골재소요량"}</definedName>
    <definedName name="단가사출" localSheetId="16" hidden="1">{#N/A,#N/A,FALSE,"골재소요량";#N/A,#N/A,FALSE,"골재소요량"}</definedName>
    <definedName name="단가사출" localSheetId="62" hidden="1">{#N/A,#N/A,FALSE,"골재소요량";#N/A,#N/A,FALSE,"골재소요량"}</definedName>
    <definedName name="단가사출" localSheetId="13" hidden="1">{#N/A,#N/A,FALSE,"골재소요량";#N/A,#N/A,FALSE,"골재소요량"}</definedName>
    <definedName name="단가사출" localSheetId="15" hidden="1">{#N/A,#N/A,FALSE,"골재소요량";#N/A,#N/A,FALSE,"골재소요량"}</definedName>
    <definedName name="단가사출" localSheetId="14" hidden="1">{#N/A,#N/A,FALSE,"골재소요량";#N/A,#N/A,FALSE,"골재소요량"}</definedName>
    <definedName name="단가사출" hidden="1">{#N/A,#N/A,FALSE,"골재소요량";#N/A,#N/A,FALSE,"골재소요량"}</definedName>
    <definedName name="단가산출" localSheetId="16">#REF!</definedName>
    <definedName name="단가산출" localSheetId="13">#REF!</definedName>
    <definedName name="단가산출" localSheetId="15">#REF!</definedName>
    <definedName name="단가산출" localSheetId="14">#REF!</definedName>
    <definedName name="단가산출">#REF!</definedName>
    <definedName name="단가산출서" localSheetId="17" hidden="1">{#N/A,#N/A,FALSE,"2~8번"}</definedName>
    <definedName name="단가산출서" localSheetId="18" hidden="1">{#N/A,#N/A,FALSE,"2~8번"}</definedName>
    <definedName name="단가산출서" localSheetId="16" hidden="1">{#N/A,#N/A,FALSE,"2~8번"}</definedName>
    <definedName name="단가산출서" localSheetId="62" hidden="1">{#N/A,#N/A,FALSE,"2~8번"}</definedName>
    <definedName name="단가산출서" localSheetId="13" hidden="1">{#N/A,#N/A,FALSE,"2~8번"}</definedName>
    <definedName name="단가산출서" localSheetId="15" hidden="1">{#N/A,#N/A,FALSE,"2~8번"}</definedName>
    <definedName name="단가산출서" localSheetId="14" hidden="1">{#N/A,#N/A,FALSE,"2~8번"}</definedName>
    <definedName name="단가산출서" hidden="1">{#N/A,#N/A,FALSE,"2~8번"}</definedName>
    <definedName name="단가산출표" localSheetId="49">'[86]06 일위대가목록'!#REF!</definedName>
    <definedName name="단가산출표" localSheetId="53">'[86]06 일위대가목록'!#REF!</definedName>
    <definedName name="단가산출표" localSheetId="55">'[86]06 일위대가목록'!#REF!</definedName>
    <definedName name="단가산출표" localSheetId="31">'[86]06 일위대가목록'!#REF!</definedName>
    <definedName name="단가산출표" localSheetId="35">'[86]06 일위대가목록'!#REF!</definedName>
    <definedName name="단가산출표" localSheetId="36">'[86]06 일위대가목록'!#REF!</definedName>
    <definedName name="단가산출표" localSheetId="34">'[86]06 일위대가목록'!#REF!</definedName>
    <definedName name="단가산출표" localSheetId="16">'[88]06 일위대가목록'!#REF!</definedName>
    <definedName name="단가산출표" localSheetId="62">'[86]06 일위대가목록'!#REF!</definedName>
    <definedName name="단가산출표" localSheetId="1">'[86]06 일위대가목록'!#REF!</definedName>
    <definedName name="단가산출표">'[88]06 일위대가목록'!#REF!</definedName>
    <definedName name="단가임" localSheetId="16">#REF!</definedName>
    <definedName name="단가임" localSheetId="13">#REF!</definedName>
    <definedName name="단가임" localSheetId="15">#REF!</definedName>
    <definedName name="단가임" localSheetId="14">#REF!</definedName>
    <definedName name="단가임">#REF!</definedName>
    <definedName name="단가조사표">#REF!</definedName>
    <definedName name="단량1" localSheetId="17">{"'산출근거'!$B$4:$D$8"}</definedName>
    <definedName name="단량1" localSheetId="18">{"'산출근거'!$B$4:$D$8"}</definedName>
    <definedName name="단량1" localSheetId="16">{"'산출근거'!$B$4:$D$8"}</definedName>
    <definedName name="단량1" localSheetId="62">{"'산출근거'!$B$4:$D$8"}</definedName>
    <definedName name="단량1" localSheetId="13">{"'산출근거'!$B$4:$D$8"}</definedName>
    <definedName name="단량1" localSheetId="15">{"'산출근거'!$B$4:$D$8"}</definedName>
    <definedName name="단량1" localSheetId="14">{"'산출근거'!$B$4:$D$8"}</definedName>
    <definedName name="단량1">{"'산출근거'!$B$4:$D$8"}</definedName>
    <definedName name="단면2모" localSheetId="16">#REF!</definedName>
    <definedName name="단면2모" localSheetId="13">#REF!</definedName>
    <definedName name="단면2모" localSheetId="15">#REF!</definedName>
    <definedName name="단면2모" localSheetId="14">#REF!</definedName>
    <definedName name="단면2모">#REF!</definedName>
    <definedName name="단면2모멘트" localSheetId="16">#REF!</definedName>
    <definedName name="단면2모멘트" localSheetId="13">#REF!</definedName>
    <definedName name="단면2모멘트" localSheetId="15">#REF!</definedName>
    <definedName name="단면2모멘트" localSheetId="14">#REF!</definedName>
    <definedName name="단면2모멘트">#REF!</definedName>
    <definedName name="단위수량1" localSheetId="17">{"'산출근거'!$B$4:$D$8"}</definedName>
    <definedName name="단위수량1" localSheetId="18">{"'산출근거'!$B$4:$D$8"}</definedName>
    <definedName name="단위수량1" localSheetId="16">{"'산출근거'!$B$4:$D$8"}</definedName>
    <definedName name="단위수량1" localSheetId="62">{"'산출근거'!$B$4:$D$8"}</definedName>
    <definedName name="단위수량1" localSheetId="13">{"'산출근거'!$B$4:$D$8"}</definedName>
    <definedName name="단위수량1" localSheetId="15">{"'산출근거'!$B$4:$D$8"}</definedName>
    <definedName name="단위수량1" localSheetId="14">{"'산출근거'!$B$4:$D$8"}</definedName>
    <definedName name="단위수량1">{"'산출근거'!$B$4:$D$8"}</definedName>
    <definedName name="단위수량2" localSheetId="17">{"'산출근거'!$B$4:$D$8"}</definedName>
    <definedName name="단위수량2" localSheetId="18">{"'산출근거'!$B$4:$D$8"}</definedName>
    <definedName name="단위수량2" localSheetId="16">{"'산출근거'!$B$4:$D$8"}</definedName>
    <definedName name="단위수량2" localSheetId="62">{"'산출근거'!$B$4:$D$8"}</definedName>
    <definedName name="단위수량2" localSheetId="13">{"'산출근거'!$B$4:$D$8"}</definedName>
    <definedName name="단위수량2" localSheetId="15">{"'산출근거'!$B$4:$D$8"}</definedName>
    <definedName name="단위수량2" localSheetId="14">{"'산출근거'!$B$4:$D$8"}</definedName>
    <definedName name="단위수량2">{"'산출근거'!$B$4:$D$8"}</definedName>
    <definedName name="담쟁이L03" localSheetId="62">[56]데이타!$E$114</definedName>
    <definedName name="담쟁이L03">[57]데이타!$E$114</definedName>
    <definedName name="당초감리비">'[89]8'!$J$36</definedName>
    <definedName name="당초면적">'[89]8'!$C$6</definedName>
    <definedName name="대나무" localSheetId="49">#REF!</definedName>
    <definedName name="대나무" localSheetId="53">#REF!</definedName>
    <definedName name="대나무" localSheetId="55">#REF!</definedName>
    <definedName name="대나무" localSheetId="31">#REF!</definedName>
    <definedName name="대나무" localSheetId="35">#REF!</definedName>
    <definedName name="대나무" localSheetId="36">#REF!</definedName>
    <definedName name="대나무" localSheetId="34">#REF!</definedName>
    <definedName name="대나무" localSheetId="16">#REF!</definedName>
    <definedName name="대나무" localSheetId="13">#REF!</definedName>
    <definedName name="대나무" localSheetId="15">#REF!</definedName>
    <definedName name="대나무" localSheetId="14">#REF!</definedName>
    <definedName name="대나무" localSheetId="1">#REF!</definedName>
    <definedName name="대나무">#REF!</definedName>
    <definedName name="대상" localSheetId="62">{"Book1"}</definedName>
    <definedName name="대상">{"Book1"}</definedName>
    <definedName name="대상지" localSheetId="13" hidden="1">#REF!</definedName>
    <definedName name="대상지" localSheetId="15" hidden="1">#REF!</definedName>
    <definedName name="대상지" localSheetId="14" hidden="1">#REF!</definedName>
    <definedName name="대상지" hidden="1">#REF!</definedName>
    <definedName name="대왕참R10" localSheetId="62">[56]데이타!$E$118</definedName>
    <definedName name="대왕참R10">[57]데이타!$E$118</definedName>
    <definedName name="대왕참R4" localSheetId="62">[56]데이타!$E$115</definedName>
    <definedName name="대왕참R4">[57]데이타!$E$115</definedName>
    <definedName name="대왕참R6" localSheetId="62">[56]데이타!$E$116</definedName>
    <definedName name="대왕참R6">[57]데이타!$E$116</definedName>
    <definedName name="대왕참R8" localSheetId="62">[56]데이타!$E$117</definedName>
    <definedName name="대왕참R8">[57]데이타!$E$117</definedName>
    <definedName name="대운반소2ㅡ0용정선">#REF!</definedName>
    <definedName name="대운반자작1ㅡ0원주">#REF!</definedName>
    <definedName name="대운반자작1ㅡ0정선">#REF!</definedName>
    <definedName name="대추R10" localSheetId="62">[56]데이타!$E$123</definedName>
    <definedName name="대추R10">[57]데이타!$E$123</definedName>
    <definedName name="대추R4" localSheetId="62">[56]데이타!$E$119</definedName>
    <definedName name="대추R4">[57]데이타!$E$119</definedName>
    <definedName name="대추R5" localSheetId="62">[56]데이타!$E$120</definedName>
    <definedName name="대추R5">[57]데이타!$E$120</definedName>
    <definedName name="대추R6" localSheetId="62">[56]데이타!$E$121</definedName>
    <definedName name="대추R6">[57]데이타!$E$121</definedName>
    <definedName name="대추R8" localSheetId="62">[56]데이타!$E$122</definedName>
    <definedName name="대추R8">[57]데이타!$E$122</definedName>
    <definedName name="대한민국0008">"★★"</definedName>
    <definedName name="대한민국003">"★★"</definedName>
    <definedName name="대한민국004" hidden="1">#REF!</definedName>
    <definedName name="덤프트럭_2.5ton" localSheetId="62">[78]자료!$B$30</definedName>
    <definedName name="덤프트럭_2.5ton">[79]자료!$B$30</definedName>
    <definedName name="덩굴수량">'[87]4가.수량집계표(덩굴)'!$A$1</definedName>
    <definedName name="덩굴장미3" localSheetId="62">[56]데이타!$E$128</definedName>
    <definedName name="덩굴장미3">[57]데이타!$E$128</definedName>
    <definedName name="덩굴장미4" localSheetId="62">[56]데이타!$E$129</definedName>
    <definedName name="덩굴장미4">[57]데이타!$E$129</definedName>
    <definedName name="덩굴장미5" localSheetId="62">[56]데이타!$E$130</definedName>
    <definedName name="덩굴장미5">[57]데이타!$E$130</definedName>
    <definedName name="도근점" localSheetId="49">#REF!</definedName>
    <definedName name="도근점" localSheetId="53">#REF!</definedName>
    <definedName name="도근점" localSheetId="55">#REF!</definedName>
    <definedName name="도근점" localSheetId="31">#REF!</definedName>
    <definedName name="도근점" localSheetId="35">#REF!</definedName>
    <definedName name="도근점" localSheetId="36">#REF!</definedName>
    <definedName name="도근점" localSheetId="34">#REF!</definedName>
    <definedName name="도근점" localSheetId="16">#REF!</definedName>
    <definedName name="도근점" localSheetId="13">#REF!</definedName>
    <definedName name="도근점" localSheetId="15">#REF!</definedName>
    <definedName name="도근점" localSheetId="14">#REF!</definedName>
    <definedName name="도근점" localSheetId="1">#REF!</definedName>
    <definedName name="도근점">#REF!</definedName>
    <definedName name="도급가" localSheetId="16">#REF!</definedName>
    <definedName name="도급가" localSheetId="13">#REF!</definedName>
    <definedName name="도급가" localSheetId="15">#REF!</definedName>
    <definedName name="도급가" localSheetId="14">#REF!</definedName>
    <definedName name="도급가">#REF!</definedName>
    <definedName name="도급공사비" localSheetId="49">'[88]2공구산출내역'!#REF!</definedName>
    <definedName name="도급공사비" localSheetId="53">'[88]2공구산출내역'!#REF!</definedName>
    <definedName name="도급공사비" localSheetId="55">'[88]2공구산출내역'!#REF!</definedName>
    <definedName name="도급공사비" localSheetId="31">'[88]2공구산출내역'!#REF!</definedName>
    <definedName name="도급공사비" localSheetId="35">'[88]2공구산출내역'!#REF!</definedName>
    <definedName name="도급공사비" localSheetId="36">'[88]2공구산출내역'!#REF!</definedName>
    <definedName name="도급공사비" localSheetId="34">'[88]2공구산출내역'!#REF!</definedName>
    <definedName name="도급공사비" localSheetId="16">'[90]2공구산출내역'!#REF!</definedName>
    <definedName name="도급공사비" localSheetId="62">'[91]2공구산출내역'!#REF!</definedName>
    <definedName name="도급공사비" localSheetId="13">'[90]2공구산출내역'!#REF!</definedName>
    <definedName name="도급공사비" localSheetId="15">'[90]2공구산출내역'!#REF!</definedName>
    <definedName name="도급공사비" localSheetId="14">'[90]2공구산출내역'!#REF!</definedName>
    <definedName name="도급공사비" localSheetId="1">'[88]2공구산출내역'!#REF!</definedName>
    <definedName name="도급공사비">'[90]2공구산출내역'!#REF!</definedName>
    <definedName name="도급분경비" localSheetId="13">#REF!</definedName>
    <definedName name="도급분경비" localSheetId="15">#REF!</definedName>
    <definedName name="도급분경비" localSheetId="14">#REF!</definedName>
    <definedName name="도급분경비">#REF!</definedName>
    <definedName name="도급재료비" localSheetId="13">#REF!</definedName>
    <definedName name="도급재료비" localSheetId="15">#REF!</definedName>
    <definedName name="도급재료비" localSheetId="14">#REF!</definedName>
    <definedName name="도급재료비">#REF!</definedName>
    <definedName name="도배공" localSheetId="13">[67]노임단가!#REF!</definedName>
    <definedName name="도배공" localSheetId="15">[67]노임단가!#REF!</definedName>
    <definedName name="도배공" localSheetId="14">[67]노임단가!#REF!</definedName>
    <definedName name="도배공">[67]노임단가!#REF!</definedName>
    <definedName name="도배공001" localSheetId="16">#REF!</definedName>
    <definedName name="도배공001" localSheetId="13">#REF!</definedName>
    <definedName name="도배공001" localSheetId="15">#REF!</definedName>
    <definedName name="도배공001" localSheetId="14">#REF!</definedName>
    <definedName name="도배공001">#REF!</definedName>
    <definedName name="도배공002" localSheetId="16">#REF!</definedName>
    <definedName name="도배공002" localSheetId="13">#REF!</definedName>
    <definedName name="도배공002" localSheetId="15">#REF!</definedName>
    <definedName name="도배공002" localSheetId="14">#REF!</definedName>
    <definedName name="도배공002">#REF!</definedName>
    <definedName name="도배공011" localSheetId="16">#REF!</definedName>
    <definedName name="도배공011" localSheetId="13">#REF!</definedName>
    <definedName name="도배공011" localSheetId="15">#REF!</definedName>
    <definedName name="도배공011" localSheetId="14">#REF!</definedName>
    <definedName name="도배공011">#REF!</definedName>
    <definedName name="도배공982" localSheetId="16">#REF!</definedName>
    <definedName name="도배공982" localSheetId="13">#REF!</definedName>
    <definedName name="도배공982" localSheetId="15">#REF!</definedName>
    <definedName name="도배공982" localSheetId="14">#REF!</definedName>
    <definedName name="도배공982">#REF!</definedName>
    <definedName name="도배공991" localSheetId="16">#REF!</definedName>
    <definedName name="도배공991" localSheetId="13">#REF!</definedName>
    <definedName name="도배공991" localSheetId="15">#REF!</definedName>
    <definedName name="도배공991" localSheetId="14">#REF!</definedName>
    <definedName name="도배공991">#REF!</definedName>
    <definedName name="도배공992" localSheetId="16">#REF!</definedName>
    <definedName name="도배공992" localSheetId="13">#REF!</definedName>
    <definedName name="도배공992" localSheetId="15">#REF!</definedName>
    <definedName name="도배공992" localSheetId="14">#REF!</definedName>
    <definedName name="도배공992">#REF!</definedName>
    <definedName name="도장공" localSheetId="16">#REF!</definedName>
    <definedName name="도장공" localSheetId="13">#REF!</definedName>
    <definedName name="도장공" localSheetId="15">#REF!</definedName>
    <definedName name="도장공" localSheetId="14">#REF!</definedName>
    <definedName name="도장공">#REF!</definedName>
    <definedName name="도장공001" localSheetId="16">#REF!</definedName>
    <definedName name="도장공001" localSheetId="13">#REF!</definedName>
    <definedName name="도장공001" localSheetId="15">#REF!</definedName>
    <definedName name="도장공001" localSheetId="14">#REF!</definedName>
    <definedName name="도장공001">#REF!</definedName>
    <definedName name="도장공002" localSheetId="16">#REF!</definedName>
    <definedName name="도장공002" localSheetId="13">#REF!</definedName>
    <definedName name="도장공002" localSheetId="15">#REF!</definedName>
    <definedName name="도장공002" localSheetId="14">#REF!</definedName>
    <definedName name="도장공002">#REF!</definedName>
    <definedName name="도장공011" localSheetId="16">#REF!</definedName>
    <definedName name="도장공011" localSheetId="13">#REF!</definedName>
    <definedName name="도장공011" localSheetId="15">#REF!</definedName>
    <definedName name="도장공011" localSheetId="14">#REF!</definedName>
    <definedName name="도장공011">#REF!</definedName>
    <definedName name="도장공982" localSheetId="16">#REF!</definedName>
    <definedName name="도장공982" localSheetId="13">#REF!</definedName>
    <definedName name="도장공982" localSheetId="15">#REF!</definedName>
    <definedName name="도장공982" localSheetId="14">#REF!</definedName>
    <definedName name="도장공982">#REF!</definedName>
    <definedName name="도장공991" localSheetId="16">#REF!</definedName>
    <definedName name="도장공991" localSheetId="13">#REF!</definedName>
    <definedName name="도장공991" localSheetId="15">#REF!</definedName>
    <definedName name="도장공991" localSheetId="14">#REF!</definedName>
    <definedName name="도장공991">#REF!</definedName>
    <definedName name="도장공992" localSheetId="16">#REF!</definedName>
    <definedName name="도장공992" localSheetId="13">#REF!</definedName>
    <definedName name="도장공992" localSheetId="15">#REF!</definedName>
    <definedName name="도장공992" localSheetId="14">#REF!</definedName>
    <definedName name="도장공992">#REF!</definedName>
    <definedName name="도편수001" localSheetId="16">#REF!</definedName>
    <definedName name="도편수001" localSheetId="13">#REF!</definedName>
    <definedName name="도편수001" localSheetId="15">#REF!</definedName>
    <definedName name="도편수001" localSheetId="14">#REF!</definedName>
    <definedName name="도편수001">#REF!</definedName>
    <definedName name="도편수002" localSheetId="16">#REF!</definedName>
    <definedName name="도편수002" localSheetId="13">#REF!</definedName>
    <definedName name="도편수002" localSheetId="15">#REF!</definedName>
    <definedName name="도편수002" localSheetId="14">#REF!</definedName>
    <definedName name="도편수002">#REF!</definedName>
    <definedName name="도편수011" localSheetId="16">#REF!</definedName>
    <definedName name="도편수011" localSheetId="13">#REF!</definedName>
    <definedName name="도편수011" localSheetId="15">#REF!</definedName>
    <definedName name="도편수011" localSheetId="14">#REF!</definedName>
    <definedName name="도편수011">#REF!</definedName>
    <definedName name="도편수982" localSheetId="16">#REF!</definedName>
    <definedName name="도편수982" localSheetId="13">#REF!</definedName>
    <definedName name="도편수982" localSheetId="15">#REF!</definedName>
    <definedName name="도편수982" localSheetId="14">#REF!</definedName>
    <definedName name="도편수982">#REF!</definedName>
    <definedName name="도편수991" localSheetId="16">#REF!</definedName>
    <definedName name="도편수991" localSheetId="13">#REF!</definedName>
    <definedName name="도편수991" localSheetId="15">#REF!</definedName>
    <definedName name="도편수991" localSheetId="14">#REF!</definedName>
    <definedName name="도편수991">#REF!</definedName>
    <definedName name="도편수992" localSheetId="16">#REF!</definedName>
    <definedName name="도편수992" localSheetId="13">#REF!</definedName>
    <definedName name="도편수992" localSheetId="15">#REF!</definedName>
    <definedName name="도편수992" localSheetId="14">#REF!</definedName>
    <definedName name="도편수992">#REF!</definedName>
    <definedName name="독산" localSheetId="13">#REF!</definedName>
    <definedName name="독산" localSheetId="15">#REF!</definedName>
    <definedName name="독산" localSheetId="14">#REF!</definedName>
    <definedName name="독산">#REF!</definedName>
    <definedName name="독야" localSheetId="13">#REF!</definedName>
    <definedName name="독야" localSheetId="15">#REF!</definedName>
    <definedName name="독야" localSheetId="14">#REF!</definedName>
    <definedName name="독야">#REF!</definedName>
    <definedName name="독일가문비1206" localSheetId="62">[56]데이타!$E$131</definedName>
    <definedName name="독일가문비1206">[57]데이타!$E$131</definedName>
    <definedName name="독일가문비1508" localSheetId="62">[56]데이타!$E$132</definedName>
    <definedName name="독일가문비1508">[57]데이타!$E$132</definedName>
    <definedName name="독일가문비2010" localSheetId="62">[56]데이타!$E$133</definedName>
    <definedName name="독일가문비2010">[57]데이타!$E$133</definedName>
    <definedName name="독일가문비2512" localSheetId="62">[56]데이타!$E$134</definedName>
    <definedName name="독일가문비2512">[57]데이타!$E$134</definedName>
    <definedName name="독일가문비3015" localSheetId="62">[56]데이타!$E$135</definedName>
    <definedName name="독일가문비3015">[57]데이타!$E$135</definedName>
    <definedName name="독일가문비3518" localSheetId="62">[56]데이타!$E$136</definedName>
    <definedName name="독일가문비3518">[57]데이타!$E$136</definedName>
    <definedName name="독평" localSheetId="13">#REF!</definedName>
    <definedName name="독평" localSheetId="15">#REF!</definedName>
    <definedName name="독평" localSheetId="14">#REF!</definedName>
    <definedName name="독평">#REF!</definedName>
    <definedName name="돈나무0504" localSheetId="62">[56]데이타!$E$137</definedName>
    <definedName name="돈나무0504">[57]데이타!$E$137</definedName>
    <definedName name="돈나무0805" localSheetId="62">[56]데이타!$E$138</definedName>
    <definedName name="돈나무0805">[57]데이타!$E$138</definedName>
    <definedName name="돈나무1007" localSheetId="62">[56]데이타!$E$139</definedName>
    <definedName name="돈나무1007">[57]데이타!$E$139</definedName>
    <definedName name="돈나무1210" localSheetId="62">[56]데이타!$E$140</definedName>
    <definedName name="돈나무1210">[57]데이타!$E$140</definedName>
    <definedName name="돌" localSheetId="16">#REF!</definedName>
    <definedName name="돌" localSheetId="13">#REF!</definedName>
    <definedName name="돌" localSheetId="15">#REF!</definedName>
    <definedName name="돌" localSheetId="14">#REF!</definedName>
    <definedName name="돌">#REF!</definedName>
    <definedName name="돌단풍" localSheetId="49">#REF!</definedName>
    <definedName name="돌단풍" localSheetId="53">#REF!</definedName>
    <definedName name="돌단풍" localSheetId="55">#REF!</definedName>
    <definedName name="돌단풍" localSheetId="31">#REF!</definedName>
    <definedName name="돌단풍" localSheetId="35">#REF!</definedName>
    <definedName name="돌단풍" localSheetId="36">#REF!</definedName>
    <definedName name="돌단풍" localSheetId="34">#REF!</definedName>
    <definedName name="돌단풍" localSheetId="16">#REF!</definedName>
    <definedName name="돌단풍" localSheetId="13">#REF!</definedName>
    <definedName name="돌단풍" localSheetId="15">#REF!</definedName>
    <definedName name="돌단풍" localSheetId="14">#REF!</definedName>
    <definedName name="돌단풍" localSheetId="1">#REF!</definedName>
    <definedName name="돌단풍">#REF!</definedName>
    <definedName name="돌붙임1.5" localSheetId="16">#REF!</definedName>
    <definedName name="돌붙임1.5" localSheetId="13">#REF!</definedName>
    <definedName name="돌붙임1.5" localSheetId="15">#REF!</definedName>
    <definedName name="돌붙임1.5" localSheetId="14">#REF!</definedName>
    <definedName name="돌붙임1.5">#REF!</definedName>
    <definedName name="돌붙임기초" localSheetId="49">#REF!</definedName>
    <definedName name="돌붙임기초" localSheetId="53">#REF!</definedName>
    <definedName name="돌붙임기초" localSheetId="55">#REF!</definedName>
    <definedName name="돌붙임기초" localSheetId="31">#REF!</definedName>
    <definedName name="돌붙임기초" localSheetId="35">#REF!</definedName>
    <definedName name="돌붙임기초" localSheetId="36">#REF!</definedName>
    <definedName name="돌붙임기초" localSheetId="34">#REF!</definedName>
    <definedName name="돌붙임기초" localSheetId="16">#REF!</definedName>
    <definedName name="돌붙임기초" localSheetId="13">#REF!</definedName>
    <definedName name="돌붙임기초" localSheetId="15">#REF!</definedName>
    <definedName name="돌붙임기초" localSheetId="14">#REF!</definedName>
    <definedName name="돌붙임기초" localSheetId="1">#REF!</definedName>
    <definedName name="돌붙임기초">#REF!</definedName>
    <definedName name="돌붙임기초1" localSheetId="49">#REF!</definedName>
    <definedName name="돌붙임기초1" localSheetId="53">#REF!</definedName>
    <definedName name="돌붙임기초1" localSheetId="55">#REF!</definedName>
    <definedName name="돌붙임기초1" localSheetId="31">#REF!</definedName>
    <definedName name="돌붙임기초1" localSheetId="35">#REF!</definedName>
    <definedName name="돌붙임기초1" localSheetId="36">#REF!</definedName>
    <definedName name="돌붙임기초1" localSheetId="34">#REF!</definedName>
    <definedName name="돌붙임기초1" localSheetId="16">#REF!</definedName>
    <definedName name="돌붙임기초1" localSheetId="13">#REF!</definedName>
    <definedName name="돌붙임기초1" localSheetId="15">#REF!</definedName>
    <definedName name="돌붙임기초1" localSheetId="14">#REF!</definedName>
    <definedName name="돌붙임기초1" localSheetId="1">#REF!</definedName>
    <definedName name="돌붙임기초1">#REF!</definedName>
    <definedName name="돌붙임깬잡석" localSheetId="49">#REF!</definedName>
    <definedName name="돌붙임깬잡석" localSheetId="53">#REF!</definedName>
    <definedName name="돌붙임깬잡석" localSheetId="55">#REF!</definedName>
    <definedName name="돌붙임깬잡석" localSheetId="31">#REF!</definedName>
    <definedName name="돌붙임깬잡석" localSheetId="35">#REF!</definedName>
    <definedName name="돌붙임깬잡석" localSheetId="36">#REF!</definedName>
    <definedName name="돌붙임깬잡석" localSheetId="34">#REF!</definedName>
    <definedName name="돌붙임깬잡석" localSheetId="16">#REF!</definedName>
    <definedName name="돌붙임깬잡석" localSheetId="13">#REF!</definedName>
    <definedName name="돌붙임깬잡석" localSheetId="15">#REF!</definedName>
    <definedName name="돌붙임깬잡석" localSheetId="14">#REF!</definedName>
    <definedName name="돌붙임깬잡석" localSheetId="1">#REF!</definedName>
    <definedName name="돌붙임깬잡석">#REF!</definedName>
    <definedName name="돌함량">[60]이름표모음!$K$19:$L$21</definedName>
    <definedName name="동_발_공__터_널" localSheetId="16">#REF!</definedName>
    <definedName name="동_발_공__터_널" localSheetId="13">#REF!</definedName>
    <definedName name="동_발_공__터_널" localSheetId="15">#REF!</definedName>
    <definedName name="동_발_공__터_널" localSheetId="14">#REF!</definedName>
    <definedName name="동_발_공__터_널">#REF!</definedName>
    <definedName name="동바리목재10회" localSheetId="49">#REF!</definedName>
    <definedName name="동바리목재10회" localSheetId="53">#REF!</definedName>
    <definedName name="동바리목재10회" localSheetId="55">#REF!</definedName>
    <definedName name="동바리목재10회" localSheetId="31">#REF!</definedName>
    <definedName name="동바리목재10회" localSheetId="35">#REF!</definedName>
    <definedName name="동바리목재10회" localSheetId="36">#REF!</definedName>
    <definedName name="동바리목재10회" localSheetId="34">#REF!</definedName>
    <definedName name="동바리목재10회" localSheetId="16">#REF!</definedName>
    <definedName name="동바리목재10회" localSheetId="13">#REF!</definedName>
    <definedName name="동바리목재10회" localSheetId="15">#REF!</definedName>
    <definedName name="동바리목재10회" localSheetId="14">#REF!</definedName>
    <definedName name="동바리목재10회" localSheetId="1">#REF!</definedName>
    <definedName name="동바리목재10회">#REF!</definedName>
    <definedName name="동바리목재1회" localSheetId="49">#REF!</definedName>
    <definedName name="동바리목재1회" localSheetId="53">#REF!</definedName>
    <definedName name="동바리목재1회" localSheetId="55">#REF!</definedName>
    <definedName name="동바리목재1회" localSheetId="31">#REF!</definedName>
    <definedName name="동바리목재1회" localSheetId="35">#REF!</definedName>
    <definedName name="동바리목재1회" localSheetId="36">#REF!</definedName>
    <definedName name="동바리목재1회" localSheetId="34">#REF!</definedName>
    <definedName name="동바리목재1회" localSheetId="16">#REF!</definedName>
    <definedName name="동바리목재1회" localSheetId="13">#REF!</definedName>
    <definedName name="동바리목재1회" localSheetId="15">#REF!</definedName>
    <definedName name="동바리목재1회" localSheetId="14">#REF!</definedName>
    <definedName name="동바리목재1회" localSheetId="1">#REF!</definedName>
    <definedName name="동바리목재1회">#REF!</definedName>
    <definedName name="동바리목재2회" localSheetId="49">#REF!</definedName>
    <definedName name="동바리목재2회" localSheetId="53">#REF!</definedName>
    <definedName name="동바리목재2회" localSheetId="55">#REF!</definedName>
    <definedName name="동바리목재2회" localSheetId="31">#REF!</definedName>
    <definedName name="동바리목재2회" localSheetId="35">#REF!</definedName>
    <definedName name="동바리목재2회" localSheetId="36">#REF!</definedName>
    <definedName name="동바리목재2회" localSheetId="34">#REF!</definedName>
    <definedName name="동바리목재2회" localSheetId="16">#REF!</definedName>
    <definedName name="동바리목재2회" localSheetId="13">#REF!</definedName>
    <definedName name="동바리목재2회" localSheetId="15">#REF!</definedName>
    <definedName name="동바리목재2회" localSheetId="14">#REF!</definedName>
    <definedName name="동바리목재2회" localSheetId="1">#REF!</definedName>
    <definedName name="동바리목재2회">#REF!</definedName>
    <definedName name="동바리목재3회" localSheetId="49">#REF!</definedName>
    <definedName name="동바리목재3회" localSheetId="53">#REF!</definedName>
    <definedName name="동바리목재3회" localSheetId="55">#REF!</definedName>
    <definedName name="동바리목재3회" localSheetId="31">#REF!</definedName>
    <definedName name="동바리목재3회" localSheetId="35">#REF!</definedName>
    <definedName name="동바리목재3회" localSheetId="36">#REF!</definedName>
    <definedName name="동바리목재3회" localSheetId="34">#REF!</definedName>
    <definedName name="동바리목재3회" localSheetId="16">#REF!</definedName>
    <definedName name="동바리목재3회" localSheetId="13">#REF!</definedName>
    <definedName name="동바리목재3회" localSheetId="15">#REF!</definedName>
    <definedName name="동바리목재3회" localSheetId="14">#REF!</definedName>
    <definedName name="동바리목재3회" localSheetId="1">#REF!</definedName>
    <definedName name="동바리목재3회">#REF!</definedName>
    <definedName name="동바리목재4회" localSheetId="49">#REF!</definedName>
    <definedName name="동바리목재4회" localSheetId="53">#REF!</definedName>
    <definedName name="동바리목재4회" localSheetId="55">#REF!</definedName>
    <definedName name="동바리목재4회" localSheetId="31">#REF!</definedName>
    <definedName name="동바리목재4회" localSheetId="35">#REF!</definedName>
    <definedName name="동바리목재4회" localSheetId="36">#REF!</definedName>
    <definedName name="동바리목재4회" localSheetId="34">#REF!</definedName>
    <definedName name="동바리목재4회" localSheetId="16">#REF!</definedName>
    <definedName name="동바리목재4회" localSheetId="13">#REF!</definedName>
    <definedName name="동바리목재4회" localSheetId="15">#REF!</definedName>
    <definedName name="동바리목재4회" localSheetId="14">#REF!</definedName>
    <definedName name="동바리목재4회" localSheetId="1">#REF!</definedName>
    <definedName name="동바리목재4회">#REF!</definedName>
    <definedName name="동바리목재5회" localSheetId="49">#REF!</definedName>
    <definedName name="동바리목재5회" localSheetId="53">#REF!</definedName>
    <definedName name="동바리목재5회" localSheetId="55">#REF!</definedName>
    <definedName name="동바리목재5회" localSheetId="31">#REF!</definedName>
    <definedName name="동바리목재5회" localSheetId="35">#REF!</definedName>
    <definedName name="동바리목재5회" localSheetId="36">#REF!</definedName>
    <definedName name="동바리목재5회" localSheetId="34">#REF!</definedName>
    <definedName name="동바리목재5회" localSheetId="16">#REF!</definedName>
    <definedName name="동바리목재5회" localSheetId="13">#REF!</definedName>
    <definedName name="동바리목재5회" localSheetId="15">#REF!</definedName>
    <definedName name="동바리목재5회" localSheetId="14">#REF!</definedName>
    <definedName name="동바리목재5회" localSheetId="1">#REF!</definedName>
    <definedName name="동바리목재5회">#REF!</definedName>
    <definedName name="동바리목재6회" localSheetId="49">#REF!</definedName>
    <definedName name="동바리목재6회" localSheetId="53">#REF!</definedName>
    <definedName name="동바리목재6회" localSheetId="55">#REF!</definedName>
    <definedName name="동바리목재6회" localSheetId="31">#REF!</definedName>
    <definedName name="동바리목재6회" localSheetId="35">#REF!</definedName>
    <definedName name="동바리목재6회" localSheetId="36">#REF!</definedName>
    <definedName name="동바리목재6회" localSheetId="34">#REF!</definedName>
    <definedName name="동바리목재6회" localSheetId="16">#REF!</definedName>
    <definedName name="동바리목재6회" localSheetId="13">#REF!</definedName>
    <definedName name="동바리목재6회" localSheetId="15">#REF!</definedName>
    <definedName name="동바리목재6회" localSheetId="14">#REF!</definedName>
    <definedName name="동바리목재6회" localSheetId="1">#REF!</definedName>
    <definedName name="동바리목재6회">#REF!</definedName>
    <definedName name="동바리목재7회" localSheetId="49">#REF!</definedName>
    <definedName name="동바리목재7회" localSheetId="53">#REF!</definedName>
    <definedName name="동바리목재7회" localSheetId="55">#REF!</definedName>
    <definedName name="동바리목재7회" localSheetId="31">#REF!</definedName>
    <definedName name="동바리목재7회" localSheetId="35">#REF!</definedName>
    <definedName name="동바리목재7회" localSheetId="36">#REF!</definedName>
    <definedName name="동바리목재7회" localSheetId="34">#REF!</definedName>
    <definedName name="동바리목재7회" localSheetId="16">#REF!</definedName>
    <definedName name="동바리목재7회" localSheetId="13">#REF!</definedName>
    <definedName name="동바리목재7회" localSheetId="15">#REF!</definedName>
    <definedName name="동바리목재7회" localSheetId="14">#REF!</definedName>
    <definedName name="동바리목재7회" localSheetId="1">#REF!</definedName>
    <definedName name="동바리목재7회">#REF!</definedName>
    <definedName name="동바리목재8회" localSheetId="49">#REF!</definedName>
    <definedName name="동바리목재8회" localSheetId="53">#REF!</definedName>
    <definedName name="동바리목재8회" localSheetId="55">#REF!</definedName>
    <definedName name="동바리목재8회" localSheetId="31">#REF!</definedName>
    <definedName name="동바리목재8회" localSheetId="35">#REF!</definedName>
    <definedName name="동바리목재8회" localSheetId="36">#REF!</definedName>
    <definedName name="동바리목재8회" localSheetId="34">#REF!</definedName>
    <definedName name="동바리목재8회" localSheetId="16">#REF!</definedName>
    <definedName name="동바리목재8회" localSheetId="13">#REF!</definedName>
    <definedName name="동바리목재8회" localSheetId="15">#REF!</definedName>
    <definedName name="동바리목재8회" localSheetId="14">#REF!</definedName>
    <definedName name="동바리목재8회" localSheetId="1">#REF!</definedName>
    <definedName name="동바리목재8회">#REF!</definedName>
    <definedName name="동바리목재9회" localSheetId="49">#REF!</definedName>
    <definedName name="동바리목재9회" localSheetId="53">#REF!</definedName>
    <definedName name="동바리목재9회" localSheetId="55">#REF!</definedName>
    <definedName name="동바리목재9회" localSheetId="31">#REF!</definedName>
    <definedName name="동바리목재9회" localSheetId="35">#REF!</definedName>
    <definedName name="동바리목재9회" localSheetId="36">#REF!</definedName>
    <definedName name="동바리목재9회" localSheetId="34">#REF!</definedName>
    <definedName name="동바리목재9회" localSheetId="16">#REF!</definedName>
    <definedName name="동바리목재9회" localSheetId="13">#REF!</definedName>
    <definedName name="동바리목재9회" localSheetId="15">#REF!</definedName>
    <definedName name="동바리목재9회" localSheetId="14">#REF!</definedName>
    <definedName name="동바리목재9회" localSheetId="1">#REF!</definedName>
    <definedName name="동바리목재9회">#REF!</definedName>
    <definedName name="동발공_터널001" localSheetId="16">#REF!</definedName>
    <definedName name="동발공_터널001" localSheetId="13">#REF!</definedName>
    <definedName name="동발공_터널001" localSheetId="15">#REF!</definedName>
    <definedName name="동발공_터널001" localSheetId="14">#REF!</definedName>
    <definedName name="동발공_터널001">#REF!</definedName>
    <definedName name="동발공_터널002" localSheetId="16">#REF!</definedName>
    <definedName name="동발공_터널002" localSheetId="13">#REF!</definedName>
    <definedName name="동발공_터널002" localSheetId="15">#REF!</definedName>
    <definedName name="동발공_터널002" localSheetId="14">#REF!</definedName>
    <definedName name="동발공_터널002">#REF!</definedName>
    <definedName name="동발공_터널011" localSheetId="16">#REF!</definedName>
    <definedName name="동발공_터널011" localSheetId="13">#REF!</definedName>
    <definedName name="동발공_터널011" localSheetId="15">#REF!</definedName>
    <definedName name="동발공_터널011" localSheetId="14">#REF!</definedName>
    <definedName name="동발공_터널011">#REF!</definedName>
    <definedName name="동발공_터널982" localSheetId="16">#REF!</definedName>
    <definedName name="동발공_터널982" localSheetId="13">#REF!</definedName>
    <definedName name="동발공_터널982" localSheetId="15">#REF!</definedName>
    <definedName name="동발공_터널982" localSheetId="14">#REF!</definedName>
    <definedName name="동발공_터널982">#REF!</definedName>
    <definedName name="동발공_터널991" localSheetId="16">#REF!</definedName>
    <definedName name="동발공_터널991" localSheetId="13">#REF!</definedName>
    <definedName name="동발공_터널991" localSheetId="15">#REF!</definedName>
    <definedName name="동발공_터널991" localSheetId="14">#REF!</definedName>
    <definedName name="동발공_터널991">#REF!</definedName>
    <definedName name="동발공_터널992" localSheetId="16">#REF!</definedName>
    <definedName name="동발공_터널992" localSheetId="13">#REF!</definedName>
    <definedName name="동발공_터널992" localSheetId="15">#REF!</definedName>
    <definedName name="동발공_터널992" localSheetId="14">#REF!</definedName>
    <definedName name="동발공_터널992">#REF!</definedName>
    <definedName name="동백1002" localSheetId="62">[56]데이타!$E$141</definedName>
    <definedName name="동백1002">[57]데이타!$E$141</definedName>
    <definedName name="동백1204" localSheetId="62">[56]데이타!$E$142</definedName>
    <definedName name="동백1204">[57]데이타!$E$142</definedName>
    <definedName name="동백1506" localSheetId="62">[56]데이타!$E$143</definedName>
    <definedName name="동백1506">[57]데이타!$E$143</definedName>
    <definedName name="동백1808" localSheetId="62">[56]데이타!$E$144</definedName>
    <definedName name="동백1808">[57]데이타!$E$144</definedName>
    <definedName name="동백나무H2.0" localSheetId="16">#REF!</definedName>
    <definedName name="동백나무H2.0" localSheetId="13">#REF!</definedName>
    <definedName name="동백나무H2.0" localSheetId="15">#REF!</definedName>
    <definedName name="동백나무H2.0" localSheetId="14">#REF!</definedName>
    <definedName name="동백나무H2.0">#REF!</definedName>
    <definedName name="되메인경" localSheetId="16">#REF!</definedName>
    <definedName name="되메인경" localSheetId="13">#REF!</definedName>
    <definedName name="되메인경" localSheetId="15">#REF!</definedName>
    <definedName name="되메인경" localSheetId="14">#REF!</definedName>
    <definedName name="되메인경">#REF!</definedName>
    <definedName name="되메인노" localSheetId="16">#REF!</definedName>
    <definedName name="되메인노" localSheetId="13">#REF!</definedName>
    <definedName name="되메인노" localSheetId="15">#REF!</definedName>
    <definedName name="되메인노" localSheetId="14">#REF!</definedName>
    <definedName name="되메인노">#REF!</definedName>
    <definedName name="되메인재" localSheetId="16">#REF!</definedName>
    <definedName name="되메인재" localSheetId="13">#REF!</definedName>
    <definedName name="되메인재" localSheetId="15">#REF!</definedName>
    <definedName name="되메인재" localSheetId="14">#REF!</definedName>
    <definedName name="되메인재">#REF!</definedName>
    <definedName name="드잡이공001" localSheetId="16">#REF!</definedName>
    <definedName name="드잡이공001" localSheetId="13">#REF!</definedName>
    <definedName name="드잡이공001" localSheetId="15">#REF!</definedName>
    <definedName name="드잡이공001" localSheetId="14">#REF!</definedName>
    <definedName name="드잡이공001">#REF!</definedName>
    <definedName name="드잡이공002" localSheetId="16">#REF!</definedName>
    <definedName name="드잡이공002" localSheetId="13">#REF!</definedName>
    <definedName name="드잡이공002" localSheetId="15">#REF!</definedName>
    <definedName name="드잡이공002" localSheetId="14">#REF!</definedName>
    <definedName name="드잡이공002">#REF!</definedName>
    <definedName name="드잡이공011" localSheetId="16">#REF!</definedName>
    <definedName name="드잡이공011" localSheetId="13">#REF!</definedName>
    <definedName name="드잡이공011" localSheetId="15">#REF!</definedName>
    <definedName name="드잡이공011" localSheetId="14">#REF!</definedName>
    <definedName name="드잡이공011">#REF!</definedName>
    <definedName name="드잡이공982" localSheetId="16">#REF!</definedName>
    <definedName name="드잡이공982" localSheetId="13">#REF!</definedName>
    <definedName name="드잡이공982" localSheetId="15">#REF!</definedName>
    <definedName name="드잡이공982" localSheetId="14">#REF!</definedName>
    <definedName name="드잡이공982">#REF!</definedName>
    <definedName name="드잡이공991" localSheetId="16">#REF!</definedName>
    <definedName name="드잡이공991" localSheetId="13">#REF!</definedName>
    <definedName name="드잡이공991" localSheetId="15">#REF!</definedName>
    <definedName name="드잡이공991" localSheetId="14">#REF!</definedName>
    <definedName name="드잡이공991">#REF!</definedName>
    <definedName name="드잡이공992" localSheetId="16">#REF!</definedName>
    <definedName name="드잡이공992" localSheetId="13">#REF!</definedName>
    <definedName name="드잡이공992" localSheetId="15">#REF!</definedName>
    <definedName name="드잡이공992" localSheetId="14">#REF!</definedName>
    <definedName name="드잡이공992">#REF!</definedName>
    <definedName name="등R2" localSheetId="62">[56]데이타!$E$156</definedName>
    <definedName name="등R2">[57]데이타!$E$156</definedName>
    <definedName name="등R4" localSheetId="62">[56]데이타!$E$157</definedName>
    <definedName name="등R4">[57]데이타!$E$157</definedName>
    <definedName name="등R6" localSheetId="62">[56]데이타!$E$158</definedName>
    <definedName name="등R6">[57]데이타!$E$158</definedName>
    <definedName name="등R8" localSheetId="62">[56]데이타!$E$159</definedName>
    <definedName name="등R8">[57]데이타!$E$159</definedName>
    <definedName name="땅깍기발파암리퍼병행" localSheetId="16">#REF!</definedName>
    <definedName name="땅깍기발파암리퍼병행" localSheetId="13">#REF!</definedName>
    <definedName name="땅깍기발파암리퍼병행" localSheetId="15">#REF!</definedName>
    <definedName name="땅깍기발파암리퍼병행" localSheetId="14">#REF!</definedName>
    <definedName name="땅깍기발파암리퍼병행">#REF!</definedName>
    <definedName name="때죽R10" localSheetId="62">[56]데이타!$E$127</definedName>
    <definedName name="때죽R10">[57]데이타!$E$127</definedName>
    <definedName name="때죽R4" localSheetId="62">[56]데이타!$E$124</definedName>
    <definedName name="때죽R4">[57]데이타!$E$124</definedName>
    <definedName name="때죽R6" localSheetId="62">[56]데이타!$E$125</definedName>
    <definedName name="때죽R6">[57]데이타!$E$125</definedName>
    <definedName name="때죽R8" localSheetId="62">[56]데이타!$E$126</definedName>
    <definedName name="때죽R8">[57]데이타!$E$126</definedName>
    <definedName name="때죽나무H3.0" localSheetId="16">#REF!</definedName>
    <definedName name="때죽나무H3.0" localSheetId="13">#REF!</definedName>
    <definedName name="때죽나무H3.0" localSheetId="15">#REF!</definedName>
    <definedName name="때죽나무H3.0" localSheetId="14">#REF!</definedName>
    <definedName name="때죽나무H3.0">#REF!</definedName>
    <definedName name="떼1" localSheetId="16">#REF!</definedName>
    <definedName name="떼1" localSheetId="13">#REF!</definedName>
    <definedName name="떼1" localSheetId="15">#REF!</definedName>
    <definedName name="떼1" localSheetId="14">#REF!</definedName>
    <definedName name="떼1">#REF!</definedName>
    <definedName name="ㄹ" localSheetId="16">[83]금액내역서!$D$3:$D$10</definedName>
    <definedName name="ㄹ" localSheetId="62">[92]금액내역서!$D$3:$D$10</definedName>
    <definedName name="ㄹ">[83]금액내역서!$D$3:$D$10</definedName>
    <definedName name="ㄹㄹ" localSheetId="62">BlankMacro1</definedName>
    <definedName name="ㄹㄹ">BlankMacro1</definedName>
    <definedName name="ㄹㄹㄹ" localSheetId="49">#REF!</definedName>
    <definedName name="ㄹㄹㄹ" localSheetId="53">#REF!</definedName>
    <definedName name="ㄹㄹㄹ" localSheetId="55">#REF!</definedName>
    <definedName name="ㄹㄹㄹ" localSheetId="31">#REF!</definedName>
    <definedName name="ㄹㄹㄹ" localSheetId="35">#REF!</definedName>
    <definedName name="ㄹㄹㄹ" localSheetId="36">#REF!</definedName>
    <definedName name="ㄹㄹㄹ" localSheetId="34">#REF!</definedName>
    <definedName name="ㄹㄹㄹ" localSheetId="16">#REF!</definedName>
    <definedName name="ㄹㄹㄹ" localSheetId="13">#REF!</definedName>
    <definedName name="ㄹㄹㄹ" localSheetId="15">#REF!</definedName>
    <definedName name="ㄹㄹㄹ" localSheetId="14">#REF!</definedName>
    <definedName name="ㄹㄹㄹ" localSheetId="1">#REF!</definedName>
    <definedName name="ㄹㄹㄹ">#REF!</definedName>
    <definedName name="ㄹㄹㄹㄹㄹㄹㄹ" localSheetId="62">BlankMacro1</definedName>
    <definedName name="ㄹㄹㄹㄹㄹㄹㄹ">BlankMacro1</definedName>
    <definedName name="ㄹㅇㄹㅇ" localSheetId="49">BlankMacro1</definedName>
    <definedName name="ㄹㅇㄹㅇ" localSheetId="53">BlankMacro1</definedName>
    <definedName name="ㄹㅇㄹㅇ" localSheetId="6">BlankMacro1</definedName>
    <definedName name="ㄹㅇㄹㅇ" localSheetId="55">BlankMacro1</definedName>
    <definedName name="ㄹㅇㄹㅇ" localSheetId="31">BlankMacro1</definedName>
    <definedName name="ㄹㅇㄹㅇ" localSheetId="17">BlankMacro1</definedName>
    <definedName name="ㄹㅇㄹㅇ" localSheetId="18">BlankMacro1</definedName>
    <definedName name="ㄹㅇㄹㅇ" localSheetId="35">BlankMacro1</definedName>
    <definedName name="ㄹㅇㄹㅇ" localSheetId="36">BlankMacro1</definedName>
    <definedName name="ㄹㅇㄹㅇ" localSheetId="34">BlankMacro1</definedName>
    <definedName name="ㄹㅇㄹㅇ" localSheetId="16">BlankMacro1</definedName>
    <definedName name="ㄹㅇㄹㅇ" localSheetId="62">BlankMacro1</definedName>
    <definedName name="ㄹㅇㄹㅇ" localSheetId="13">BlankMacro1</definedName>
    <definedName name="ㄹㅇㄹㅇ" localSheetId="15">BlankMacro1</definedName>
    <definedName name="ㄹㅇㄹㅇ" localSheetId="14">BlankMacro1</definedName>
    <definedName name="ㄹㅇㄹㅇ" localSheetId="1">BlankMacro1</definedName>
    <definedName name="ㄹㅇㄹㅇ">BlankMacro1</definedName>
    <definedName name="라">[54]VXXXXX!$U$25</definedName>
    <definedName name="락산" localSheetId="13">#REF!</definedName>
    <definedName name="락산" localSheetId="15">#REF!</definedName>
    <definedName name="락산" localSheetId="14">#REF!</definedName>
    <definedName name="락산">#REF!</definedName>
    <definedName name="락야" localSheetId="13">#REF!</definedName>
    <definedName name="락야" localSheetId="15">#REF!</definedName>
    <definedName name="락야" localSheetId="14">#REF!</definedName>
    <definedName name="락야">#REF!</definedName>
    <definedName name="락평" localSheetId="13">#REF!</definedName>
    <definedName name="락평" localSheetId="15">#REF!</definedName>
    <definedName name="락평" localSheetId="14">#REF!</definedName>
    <definedName name="락평">#REF!</definedName>
    <definedName name="러ㅏㅠ퍼ㅏㅠㄹ파ㅓ" localSheetId="17" hidden="1">#REF!</definedName>
    <definedName name="러ㅏㅠ퍼ㅏㅠㄹ파ㅓ" localSheetId="18" hidden="1">#REF!</definedName>
    <definedName name="러ㅏㅠ퍼ㅏㅠㄹ파ㅓ" localSheetId="16" hidden="1">#REF!</definedName>
    <definedName name="러ㅏㅠ퍼ㅏㅠㄹ파ㅓ" localSheetId="13" hidden="1">#REF!</definedName>
    <definedName name="러ㅏㅠ퍼ㅏㅠㄹ파ㅓ" localSheetId="15" hidden="1">#REF!</definedName>
    <definedName name="러ㅏㅠ퍼ㅏㅠㄹ파ㅓ" localSheetId="14" hidden="1">#REF!</definedName>
    <definedName name="러ㅏㅠ퍼ㅏㅠㄹ파ㅓ" hidden="1">#REF!</definedName>
    <definedName name="로우더" localSheetId="49">BlankMacro1</definedName>
    <definedName name="로우더" localSheetId="53">BlankMacro1</definedName>
    <definedName name="로우더" localSheetId="6">BlankMacro1</definedName>
    <definedName name="로우더" localSheetId="55">BlankMacro1</definedName>
    <definedName name="로우더" localSheetId="31">BlankMacro1</definedName>
    <definedName name="로우더" localSheetId="17">BlankMacro1</definedName>
    <definedName name="로우더" localSheetId="18">BlankMacro1</definedName>
    <definedName name="로우더" localSheetId="35">BlankMacro1</definedName>
    <definedName name="로우더" localSheetId="36">BlankMacro1</definedName>
    <definedName name="로우더" localSheetId="34">BlankMacro1</definedName>
    <definedName name="로우더" localSheetId="16">BlankMacro1</definedName>
    <definedName name="로우더" localSheetId="62">BlankMacro1</definedName>
    <definedName name="로우더" localSheetId="13">BlankMacro1</definedName>
    <definedName name="로우더" localSheetId="15">BlankMacro1</definedName>
    <definedName name="로우더" localSheetId="14">BlankMacro1</definedName>
    <definedName name="로우더" localSheetId="1">BlankMacro1</definedName>
    <definedName name="로우더">BlankMacro1</definedName>
    <definedName name="루핑공" localSheetId="13">[67]노임단가!#REF!</definedName>
    <definedName name="루핑공" localSheetId="15">[67]노임단가!#REF!</definedName>
    <definedName name="루핑공" localSheetId="14">[67]노임단가!#REF!</definedName>
    <definedName name="루핑공">[67]노임단가!#REF!</definedName>
    <definedName name="류" localSheetId="16">#REF!</definedName>
    <definedName name="류" localSheetId="13">#REF!</definedName>
    <definedName name="류" localSheetId="15">#REF!</definedName>
    <definedName name="류" localSheetId="14">#REF!</definedName>
    <definedName name="류">#REF!</definedName>
    <definedName name="리" localSheetId="13">#REF!</definedName>
    <definedName name="리" localSheetId="15">#REF!</definedName>
    <definedName name="리" localSheetId="14">#REF!</definedName>
    <definedName name="리">#REF!</definedName>
    <definedName name="리벳공" localSheetId="13">[67]노임단가!#REF!</definedName>
    <definedName name="리벳공" localSheetId="15">[67]노임단가!#REF!</definedName>
    <definedName name="리벳공" localSheetId="14">[67]노임단가!#REF!</definedName>
    <definedName name="리벳공">[67]노임단가!#REF!</definedName>
    <definedName name="리이">[93]필지별내역!#REF!</definedName>
    <definedName name="ㄿ" localSheetId="17" hidden="1">{#N/A,#N/A,FALSE,"현장 NCR 분석";#N/A,#N/A,FALSE,"현장품질감사";#N/A,#N/A,FALSE,"현장품질감사"}</definedName>
    <definedName name="ㄿ" localSheetId="18" hidden="1">{#N/A,#N/A,FALSE,"현장 NCR 분석";#N/A,#N/A,FALSE,"현장품질감사";#N/A,#N/A,FALSE,"현장품질감사"}</definedName>
    <definedName name="ㄿ" localSheetId="16" hidden="1">{#N/A,#N/A,FALSE,"현장 NCR 분석";#N/A,#N/A,FALSE,"현장품질감사";#N/A,#N/A,FALSE,"현장품질감사"}</definedName>
    <definedName name="ㄿ" localSheetId="62" hidden="1">{#N/A,#N/A,FALSE,"현장 NCR 분석";#N/A,#N/A,FALSE,"현장품질감사";#N/A,#N/A,FALSE,"현장품질감사"}</definedName>
    <definedName name="ㄿ" localSheetId="13" hidden="1">{#N/A,#N/A,FALSE,"현장 NCR 분석";#N/A,#N/A,FALSE,"현장품질감사";#N/A,#N/A,FALSE,"현장품질감사"}</definedName>
    <definedName name="ㄿ" localSheetId="15" hidden="1">{#N/A,#N/A,FALSE,"현장 NCR 분석";#N/A,#N/A,FALSE,"현장품질감사";#N/A,#N/A,FALSE,"현장품질감사"}</definedName>
    <definedName name="ㄿ" localSheetId="14" hidden="1">{#N/A,#N/A,FALSE,"현장 NCR 분석";#N/A,#N/A,FALSE,"현장품질감사";#N/A,#N/A,FALSE,"현장품질감사"}</definedName>
    <definedName name="ㄿ" hidden="1">{#N/A,#N/A,FALSE,"현장 NCR 분석";#N/A,#N/A,FALSE,"현장품질감사";#N/A,#N/A,FALSE,"현장품질감사"}</definedName>
    <definedName name="ㅁ" localSheetId="16">[23]Base!$B$4:$V$2024</definedName>
    <definedName name="ㅁ" localSheetId="62">[90]Base!$B$4:$V$2024</definedName>
    <definedName name="ㅁ">[23]Base!$B$4:$V$2024</definedName>
    <definedName name="ㅁ1" localSheetId="16">#REF!</definedName>
    <definedName name="ㅁ1" localSheetId="13">#REF!</definedName>
    <definedName name="ㅁ1" localSheetId="15">#REF!</definedName>
    <definedName name="ㅁ1" localSheetId="14">#REF!</definedName>
    <definedName name="ㅁ1">#REF!</definedName>
    <definedName name="ㅁ1100" localSheetId="16">#REF!</definedName>
    <definedName name="ㅁ1100" localSheetId="13">#REF!</definedName>
    <definedName name="ㅁ1100" localSheetId="15">#REF!</definedName>
    <definedName name="ㅁ1100" localSheetId="14">#REF!</definedName>
    <definedName name="ㅁ1100">#REF!</definedName>
    <definedName name="ㅁ1140" localSheetId="16">#REF!</definedName>
    <definedName name="ㅁ1140" localSheetId="13">#REF!</definedName>
    <definedName name="ㅁ1140" localSheetId="15">#REF!</definedName>
    <definedName name="ㅁ1140" localSheetId="14">#REF!</definedName>
    <definedName name="ㅁ1140">#REF!</definedName>
    <definedName name="ㅁ125">#REF!</definedName>
    <definedName name="ㅁ147">#REF!</definedName>
    <definedName name="ㅁ2">[74]경산!#REF!</definedName>
    <definedName name="ㅁ331">#REF!</definedName>
    <definedName name="ㅁ459">[94]일위대가!#REF!</definedName>
    <definedName name="ㅁ60">[23]직노!#REF!</definedName>
    <definedName name="ㅁ700" localSheetId="49">[23]건축원가!#REF!</definedName>
    <definedName name="ㅁ700" localSheetId="53">[23]건축원가!#REF!</definedName>
    <definedName name="ㅁ700" localSheetId="55">[23]건축원가!#REF!</definedName>
    <definedName name="ㅁ700" localSheetId="31">[23]건축원가!#REF!</definedName>
    <definedName name="ㅁ700" localSheetId="35">[23]건축원가!#REF!</definedName>
    <definedName name="ㅁ700" localSheetId="36">[23]건축원가!#REF!</definedName>
    <definedName name="ㅁ700" localSheetId="34">[23]건축원가!#REF!</definedName>
    <definedName name="ㅁ700" localSheetId="16">[95]건축원가!#REF!</definedName>
    <definedName name="ㅁ700" localSheetId="13">[95]건축원가!#REF!</definedName>
    <definedName name="ㅁ700" localSheetId="15">[95]건축원가!#REF!</definedName>
    <definedName name="ㅁ700" localSheetId="14">[95]건축원가!#REF!</definedName>
    <definedName name="ㅁ700" localSheetId="1">[23]건축원가!#REF!</definedName>
    <definedName name="ㅁ700">[95]건축원가!#REF!</definedName>
    <definedName name="ㅁ750" localSheetId="49">[95]건축공사실행!#REF!</definedName>
    <definedName name="ㅁ750" localSheetId="53">[95]건축공사실행!#REF!</definedName>
    <definedName name="ㅁ750" localSheetId="55">[95]건축공사실행!#REF!</definedName>
    <definedName name="ㅁ750" localSheetId="31">[95]건축공사실행!#REF!</definedName>
    <definedName name="ㅁ750" localSheetId="35">[95]건축공사실행!#REF!</definedName>
    <definedName name="ㅁ750" localSheetId="36">[95]건축공사실행!#REF!</definedName>
    <definedName name="ㅁ750" localSheetId="34">[95]건축공사실행!#REF!</definedName>
    <definedName name="ㅁ750" localSheetId="16">[96]건축공사실행!#REF!</definedName>
    <definedName name="ㅁ750" localSheetId="62">[97]건축공사실행!#REF!</definedName>
    <definedName name="ㅁ750" localSheetId="13">[96]건축공사실행!#REF!</definedName>
    <definedName name="ㅁ750" localSheetId="15">[96]건축공사실행!#REF!</definedName>
    <definedName name="ㅁ750" localSheetId="14">[96]건축공사실행!#REF!</definedName>
    <definedName name="ㅁ750" localSheetId="1">[95]건축공사실행!#REF!</definedName>
    <definedName name="ㅁ750">[96]건축공사실행!#REF!</definedName>
    <definedName name="ㅁ863" localSheetId="16">#REF!</definedName>
    <definedName name="ㅁ863" localSheetId="13">#REF!</definedName>
    <definedName name="ㅁ863" localSheetId="15">#REF!</definedName>
    <definedName name="ㅁ863" localSheetId="14">#REF!</definedName>
    <definedName name="ㅁ863">#REF!</definedName>
    <definedName name="ㅁa1140" localSheetId="49">#REF!</definedName>
    <definedName name="ㅁa1140" localSheetId="53">#REF!</definedName>
    <definedName name="ㅁa1140" localSheetId="55">#REF!</definedName>
    <definedName name="ㅁa1140" localSheetId="31">#REF!</definedName>
    <definedName name="ㅁa1140" localSheetId="35">#REF!</definedName>
    <definedName name="ㅁa1140" localSheetId="36">#REF!</definedName>
    <definedName name="ㅁa1140" localSheetId="34">#REF!</definedName>
    <definedName name="ㅁa1140" localSheetId="16">#REF!</definedName>
    <definedName name="ㅁa1140" localSheetId="13">#REF!</definedName>
    <definedName name="ㅁa1140" localSheetId="15">#REF!</definedName>
    <definedName name="ㅁa1140" localSheetId="14">#REF!</definedName>
    <definedName name="ㅁa1140" localSheetId="1">#REF!</definedName>
    <definedName name="ㅁa1140">#REF!</definedName>
    <definedName name="ㅁㄴㅇ" localSheetId="17" hidden="1">{#N/A,#N/A,FALSE,"운반시간"}</definedName>
    <definedName name="ㅁㄴㅇ" localSheetId="18" hidden="1">{#N/A,#N/A,FALSE,"운반시간"}</definedName>
    <definedName name="ㅁㄴㅇ" localSheetId="16" hidden="1">{#N/A,#N/A,FALSE,"운반시간"}</definedName>
    <definedName name="ㅁㄴㅇ" localSheetId="62" hidden="1">{#N/A,#N/A,FALSE,"운반시간"}</definedName>
    <definedName name="ㅁㄴㅇ" localSheetId="13" hidden="1">{#N/A,#N/A,FALSE,"운반시간"}</definedName>
    <definedName name="ㅁㄴㅇ" localSheetId="15" hidden="1">{#N/A,#N/A,FALSE,"운반시간"}</definedName>
    <definedName name="ㅁㄴㅇ" localSheetId="14" hidden="1">{#N/A,#N/A,FALSE,"운반시간"}</definedName>
    <definedName name="ㅁㄴㅇ" hidden="1">{#N/A,#N/A,FALSE,"운반시간"}</definedName>
    <definedName name="ㅁㄴㅇㅁㄴㅇ" hidden="1">#REF!</definedName>
    <definedName name="ㅁㄴㅌㄴ" localSheetId="17">{"'자리배치도'!$AG$1:$CI$28"}</definedName>
    <definedName name="ㅁㄴㅌㄴ" localSheetId="18">{"'자리배치도'!$AG$1:$CI$28"}</definedName>
    <definedName name="ㅁㄴㅌㄴ" localSheetId="16">{"'자리배치도'!$AG$1:$CI$28"}</definedName>
    <definedName name="ㅁㄴㅌㄴ" localSheetId="62">{"'자리배치도'!$AG$1:$CI$28"}</definedName>
    <definedName name="ㅁㄴㅌㄴ" localSheetId="13">{"'자리배치도'!$AG$1:$CI$28"}</definedName>
    <definedName name="ㅁㄴㅌㄴ" localSheetId="15">{"'자리배치도'!$AG$1:$CI$28"}</definedName>
    <definedName name="ㅁㄴㅌㄴ" localSheetId="14">{"'자리배치도'!$AG$1:$CI$28"}</definedName>
    <definedName name="ㅁㄴㅌㄴ">{"'자리배치도'!$AG$1:$CI$28"}</definedName>
    <definedName name="ㅁㅁ">#REF!</definedName>
    <definedName name="ㅁㅁ59">#REF!</definedName>
    <definedName name="ㅁㅁㄴㅁㄴ">#REF!</definedName>
    <definedName name="ㅁㅁㅁ" localSheetId="49">#REF!</definedName>
    <definedName name="ㅁㅁㅁ" localSheetId="53">#REF!</definedName>
    <definedName name="ㅁㅁㅁ" localSheetId="55">#REF!</definedName>
    <definedName name="ㅁㅁㅁ" localSheetId="31">#REF!</definedName>
    <definedName name="ㅁㅁㅁ" localSheetId="35">#REF!</definedName>
    <definedName name="ㅁㅁㅁ" localSheetId="36">#REF!</definedName>
    <definedName name="ㅁㅁㅁ" localSheetId="34">#REF!</definedName>
    <definedName name="ㅁㅁㅁ" localSheetId="16">#REF!</definedName>
    <definedName name="ㅁㅁㅁ" localSheetId="13">#REF!</definedName>
    <definedName name="ㅁㅁㅁ" localSheetId="15">#REF!</definedName>
    <definedName name="ㅁㅁㅁ" localSheetId="14">#REF!</definedName>
    <definedName name="ㅁㅁㅁ" localSheetId="1">#REF!</definedName>
    <definedName name="ㅁㅁㅁ">#REF!</definedName>
    <definedName name="ㅁㅁㅁㅁ">[72]일위대가!#REF!</definedName>
    <definedName name="ㅁㅂ" localSheetId="62">BlankMacro1</definedName>
    <definedName name="ㅁㅂ">BlankMacro1</definedName>
    <definedName name="ㅁㅋ401">#REF!</definedName>
    <definedName name="ㅁㅌ280">#REF!</definedName>
    <definedName name="ㅁㅎ" localSheetId="17">{"Book1"}</definedName>
    <definedName name="ㅁㅎ" localSheetId="18">{"Book1"}</definedName>
    <definedName name="ㅁㅎ" localSheetId="16">{"Book1"}</definedName>
    <definedName name="ㅁㅎ" localSheetId="62">{"Book1"}</definedName>
    <definedName name="ㅁㅎ" localSheetId="13">{"Book1"}</definedName>
    <definedName name="ㅁㅎ" localSheetId="15">{"Book1"}</definedName>
    <definedName name="ㅁㅎ" localSheetId="14">{"Book1"}</definedName>
    <definedName name="ㅁㅎ">{"Book1"}</definedName>
    <definedName name="ㅁㅎㅇㅇㄹ" hidden="1">#REF!</definedName>
    <definedName name="마">[54]VXXXXX!$V$25</definedName>
    <definedName name="마가목R3" localSheetId="62">[56]데이타!$E$160</definedName>
    <definedName name="마가목R3">[57]데이타!$E$160</definedName>
    <definedName name="마가목R5" localSheetId="62">[56]데이타!$E$161</definedName>
    <definedName name="마가목R5">[57]데이타!$E$161</definedName>
    <definedName name="마가목R7" localSheetId="62">[56]데이타!$E$162</definedName>
    <definedName name="마가목R7">[57]데이타!$E$162</definedName>
    <definedName name="만득이" localSheetId="17" hidden="1">{#N/A,#N/A,FALSE,"2~8번"}</definedName>
    <definedName name="만득이" localSheetId="18" hidden="1">{#N/A,#N/A,FALSE,"2~8번"}</definedName>
    <definedName name="만득이" localSheetId="16" hidden="1">{#N/A,#N/A,FALSE,"2~8번"}</definedName>
    <definedName name="만득이" localSheetId="62" hidden="1">{#N/A,#N/A,FALSE,"2~8번"}</definedName>
    <definedName name="만득이" localSheetId="13" hidden="1">{#N/A,#N/A,FALSE,"2~8번"}</definedName>
    <definedName name="만득이" localSheetId="15" hidden="1">{#N/A,#N/A,FALSE,"2~8번"}</definedName>
    <definedName name="만득이" localSheetId="14" hidden="1">{#N/A,#N/A,FALSE,"2~8번"}</definedName>
    <definedName name="만득이" hidden="1">{#N/A,#N/A,FALSE,"2~8번"}</definedName>
    <definedName name="말" localSheetId="62">BlankMacro1</definedName>
    <definedName name="말">BlankMacro1</definedName>
    <definedName name="말뚝길이" localSheetId="16">#REF!</definedName>
    <definedName name="말뚝길이" localSheetId="13">#REF!</definedName>
    <definedName name="말뚝길이" localSheetId="15">#REF!</definedName>
    <definedName name="말뚝길이" localSheetId="14">#REF!</definedName>
    <definedName name="말뚝길이">#REF!</definedName>
    <definedName name="말뚝두께" localSheetId="16">#REF!</definedName>
    <definedName name="말뚝두께" localSheetId="13">#REF!</definedName>
    <definedName name="말뚝두께" localSheetId="15">#REF!</definedName>
    <definedName name="말뚝두께" localSheetId="14">#REF!</definedName>
    <definedName name="말뚝두께">#REF!</definedName>
    <definedName name="말뚝열수" localSheetId="16">#REF!</definedName>
    <definedName name="말뚝열수" localSheetId="13">#REF!</definedName>
    <definedName name="말뚝열수" localSheetId="15">#REF!</definedName>
    <definedName name="말뚝열수" localSheetId="14">#REF!</definedName>
    <definedName name="말뚝열수">#REF!</definedName>
    <definedName name="말뚝직경" localSheetId="16">#REF!</definedName>
    <definedName name="말뚝직경" localSheetId="13">#REF!</definedName>
    <definedName name="말뚝직경" localSheetId="15">#REF!</definedName>
    <definedName name="말뚝직경" localSheetId="14">#REF!</definedName>
    <definedName name="말뚝직경">#REF!</definedName>
    <definedName name="말뚝행수" localSheetId="16">#REF!</definedName>
    <definedName name="말뚝행수" localSheetId="13">#REF!</definedName>
    <definedName name="말뚝행수" localSheetId="15">#REF!</definedName>
    <definedName name="말뚝행수" localSheetId="14">#REF!</definedName>
    <definedName name="말뚝행수">#REF!</definedName>
    <definedName name="말발도리1003" localSheetId="62">[56]데이타!$E$163</definedName>
    <definedName name="말발도리1003">[57]데이타!$E$163</definedName>
    <definedName name="말발도리1204" localSheetId="62">[56]데이타!$E$164</definedName>
    <definedName name="말발도리1204">[57]데이타!$E$164</definedName>
    <definedName name="말발도리1506" localSheetId="62">[56]데이타!$E$165</definedName>
    <definedName name="말발도리1506">[57]데이타!$E$165</definedName>
    <definedName name="매자0804" localSheetId="62">[56]데이타!$E$166</definedName>
    <definedName name="매자0804">[57]데이타!$E$166</definedName>
    <definedName name="매자1005" localSheetId="62">[56]데이타!$E$167</definedName>
    <definedName name="매자1005">[57]데이타!$E$167</definedName>
    <definedName name="매크로1">#REF!</definedName>
    <definedName name="매홀2" localSheetId="17" hidden="1">{#N/A,#N/A,FALSE,"현장 NCR 분석";#N/A,#N/A,FALSE,"현장품질감사";#N/A,#N/A,FALSE,"현장품질감사"}</definedName>
    <definedName name="매홀2" localSheetId="18" hidden="1">{#N/A,#N/A,FALSE,"현장 NCR 분석";#N/A,#N/A,FALSE,"현장품질감사";#N/A,#N/A,FALSE,"현장품질감사"}</definedName>
    <definedName name="매홀2" localSheetId="16" hidden="1">{#N/A,#N/A,FALSE,"현장 NCR 분석";#N/A,#N/A,FALSE,"현장품질감사";#N/A,#N/A,FALSE,"현장품질감사"}</definedName>
    <definedName name="매홀2" localSheetId="62" hidden="1">{#N/A,#N/A,FALSE,"현장 NCR 분석";#N/A,#N/A,FALSE,"현장품질감사";#N/A,#N/A,FALSE,"현장품질감사"}</definedName>
    <definedName name="매홀2" localSheetId="13" hidden="1">{#N/A,#N/A,FALSE,"현장 NCR 분석";#N/A,#N/A,FALSE,"현장품질감사";#N/A,#N/A,FALSE,"현장품질감사"}</definedName>
    <definedName name="매홀2" localSheetId="15" hidden="1">{#N/A,#N/A,FALSE,"현장 NCR 분석";#N/A,#N/A,FALSE,"현장품질감사";#N/A,#N/A,FALSE,"현장품질감사"}</definedName>
    <definedName name="매홀2" localSheetId="14" hidden="1">{#N/A,#N/A,FALSE,"현장 NCR 분석";#N/A,#N/A,FALSE,"현장품질감사";#N/A,#N/A,FALSE,"현장품질감사"}</definedName>
    <definedName name="매홀2" hidden="1">{#N/A,#N/A,FALSE,"현장 NCR 분석";#N/A,#N/A,FALSE,"현장품질감사";#N/A,#N/A,FALSE,"현장품질감사"}</definedName>
    <definedName name="매화R10" localSheetId="62">[56]데이타!$E$174</definedName>
    <definedName name="매화R10">[57]데이타!$E$174</definedName>
    <definedName name="매화R4" localSheetId="62">[56]데이타!$E$171</definedName>
    <definedName name="매화R4">[57]데이타!$E$171</definedName>
    <definedName name="매화R6" localSheetId="62">[56]데이타!$E$172</definedName>
    <definedName name="매화R6">[57]데이타!$E$172</definedName>
    <definedName name="매화R8" localSheetId="62">[56]데이타!$E$173</definedName>
    <definedName name="매화R8">[57]데이타!$E$173</definedName>
    <definedName name="맥문동" localSheetId="49">#REF!</definedName>
    <definedName name="맥문동" localSheetId="53">#REF!</definedName>
    <definedName name="맥문동" localSheetId="55">#REF!</definedName>
    <definedName name="맥문동" localSheetId="31">#REF!</definedName>
    <definedName name="맥문동" localSheetId="35">#REF!</definedName>
    <definedName name="맥문동" localSheetId="36">#REF!</definedName>
    <definedName name="맥문동" localSheetId="34">#REF!</definedName>
    <definedName name="맥문동" localSheetId="16">#REF!</definedName>
    <definedName name="맥문동" localSheetId="13">#REF!</definedName>
    <definedName name="맥문동" localSheetId="15">#REF!</definedName>
    <definedName name="맥문동" localSheetId="14">#REF!</definedName>
    <definedName name="맥문동" localSheetId="1">#REF!</definedName>
    <definedName name="맥문동">#REF!</definedName>
    <definedName name="메1">#REF!</definedName>
    <definedName name="메60">#REF!</definedName>
    <definedName name="메타B10" localSheetId="62">[56]데이타!$E$179</definedName>
    <definedName name="메타B10">[57]데이타!$E$179</definedName>
    <definedName name="메타B12" localSheetId="62">[56]데이타!$E$180</definedName>
    <definedName name="메타B12">[57]데이타!$E$180</definedName>
    <definedName name="메타B15" localSheetId="62">[56]데이타!$E$181</definedName>
    <definedName name="메타B15">[57]데이타!$E$181</definedName>
    <definedName name="메타B18" localSheetId="62">[56]데이타!$E$182</definedName>
    <definedName name="메타B18">[57]데이타!$E$182</definedName>
    <definedName name="메타B4" localSheetId="62">[56]데이타!$E$175</definedName>
    <definedName name="메타B4">[57]데이타!$E$175</definedName>
    <definedName name="메타B5" localSheetId="62">[56]데이타!$E$176</definedName>
    <definedName name="메타B5">[57]데이타!$E$176</definedName>
    <definedName name="메타B6" localSheetId="62">[56]데이타!$E$177</definedName>
    <definedName name="메타B6">[57]데이타!$E$177</definedName>
    <definedName name="메타B8" localSheetId="62">[56]데이타!$E$178</definedName>
    <definedName name="메타B8">[57]데이타!$E$178</definedName>
    <definedName name="멘트" localSheetId="16">#REF!</definedName>
    <definedName name="멘트" localSheetId="13">#REF!</definedName>
    <definedName name="멘트" localSheetId="15">#REF!</definedName>
    <definedName name="멘트" localSheetId="14">#REF!</definedName>
    <definedName name="멘트">#REF!</definedName>
    <definedName name="면벽." localSheetId="17" hidden="1">{#N/A,#N/A,FALSE,"표지목차"}</definedName>
    <definedName name="면벽." localSheetId="18" hidden="1">{#N/A,#N/A,FALSE,"표지목차"}</definedName>
    <definedName name="면벽." localSheetId="37" hidden="1">{#N/A,#N/A,FALSE,"표지목차"}</definedName>
    <definedName name="면벽." localSheetId="46" hidden="1">{#N/A,#N/A,FALSE,"표지목차"}</definedName>
    <definedName name="면벽." localSheetId="47" hidden="1">{#N/A,#N/A,FALSE,"표지목차"}</definedName>
    <definedName name="면벽." localSheetId="38" hidden="1">{#N/A,#N/A,FALSE,"표지목차"}</definedName>
    <definedName name="면벽." localSheetId="39" hidden="1">{#N/A,#N/A,FALSE,"표지목차"}</definedName>
    <definedName name="면벽." localSheetId="40" hidden="1">{#N/A,#N/A,FALSE,"표지목차"}</definedName>
    <definedName name="면벽." localSheetId="41" hidden="1">{#N/A,#N/A,FALSE,"표지목차"}</definedName>
    <definedName name="면벽." localSheetId="42" hidden="1">{#N/A,#N/A,FALSE,"표지목차"}</definedName>
    <definedName name="면벽." localSheetId="43" hidden="1">{#N/A,#N/A,FALSE,"표지목차"}</definedName>
    <definedName name="면벽." localSheetId="44" hidden="1">{#N/A,#N/A,FALSE,"표지목차"}</definedName>
    <definedName name="면벽." localSheetId="45" hidden="1">{#N/A,#N/A,FALSE,"표지목차"}</definedName>
    <definedName name="면벽." localSheetId="16" hidden="1">{#N/A,#N/A,FALSE,"표지목차"}</definedName>
    <definedName name="면벽." localSheetId="51" hidden="1">{#N/A,#N/A,FALSE,"표지목차"}</definedName>
    <definedName name="면벽." localSheetId="66" hidden="1">{#N/A,#N/A,FALSE,"표지목차"}</definedName>
    <definedName name="면벽." localSheetId="67" hidden="1">{#N/A,#N/A,FALSE,"표지목차"}</definedName>
    <definedName name="면벽." localSheetId="57" hidden="1">{#N/A,#N/A,FALSE,"표지목차"}</definedName>
    <definedName name="면벽." localSheetId="58" hidden="1">{#N/A,#N/A,FALSE,"표지목차"}</definedName>
    <definedName name="면벽." localSheetId="59" hidden="1">{#N/A,#N/A,FALSE,"표지목차"}</definedName>
    <definedName name="면벽." localSheetId="60" hidden="1">{#N/A,#N/A,FALSE,"표지목차"}</definedName>
    <definedName name="면벽." localSheetId="61" hidden="1">{#N/A,#N/A,FALSE,"표지목차"}</definedName>
    <definedName name="면벽." localSheetId="63" hidden="1">{#N/A,#N/A,FALSE,"표지목차"}</definedName>
    <definedName name="면벽." localSheetId="64" hidden="1">{#N/A,#N/A,FALSE,"표지목차"}</definedName>
    <definedName name="면벽." localSheetId="65" hidden="1">{#N/A,#N/A,FALSE,"표지목차"}</definedName>
    <definedName name="면벽." localSheetId="62" hidden="1">{#N/A,#N/A,FALSE,"표지목차"}</definedName>
    <definedName name="면벽." localSheetId="13" hidden="1">{#N/A,#N/A,FALSE,"표지목차"}</definedName>
    <definedName name="면벽." localSheetId="15" hidden="1">{#N/A,#N/A,FALSE,"표지목차"}</definedName>
    <definedName name="면벽." localSheetId="14" hidden="1">{#N/A,#N/A,FALSE,"표지목차"}</definedName>
    <definedName name="면벽." hidden="1">{#N/A,#N/A,FALSE,"표지목차"}</definedName>
    <definedName name="면벽집계표" localSheetId="17">{"'산출근거'!$B$4:$D$8"}</definedName>
    <definedName name="면벽집계표" localSheetId="18">{"'산출근거'!$B$4:$D$8"}</definedName>
    <definedName name="면벽집계표" localSheetId="16">{"'산출근거'!$B$4:$D$8"}</definedName>
    <definedName name="면벽집계표" localSheetId="62">{"'산출근거'!$B$4:$D$8"}</definedName>
    <definedName name="면벽집계표" localSheetId="13">{"'산출근거'!$B$4:$D$8"}</definedName>
    <definedName name="면벽집계표" localSheetId="15">{"'산출근거'!$B$4:$D$8"}</definedName>
    <definedName name="면벽집계표" localSheetId="14">{"'산출근거'!$B$4:$D$8"}</definedName>
    <definedName name="면벽집계표">{"'산출근거'!$B$4:$D$8"}</definedName>
    <definedName name="면벽집곞" localSheetId="17">{"'산출근거'!$B$4:$D$8"}</definedName>
    <definedName name="면벽집곞" localSheetId="18">{"'산출근거'!$B$4:$D$8"}</definedName>
    <definedName name="면벽집곞" localSheetId="16">{"'산출근거'!$B$4:$D$8"}</definedName>
    <definedName name="면벽집곞" localSheetId="62">{"'산출근거'!$B$4:$D$8"}</definedName>
    <definedName name="면벽집곞" localSheetId="13">{"'산출근거'!$B$4:$D$8"}</definedName>
    <definedName name="면벽집곞" localSheetId="15">{"'산출근거'!$B$4:$D$8"}</definedName>
    <definedName name="면벽집곞" localSheetId="14">{"'산출근거'!$B$4:$D$8"}</definedName>
    <definedName name="면벽집곞">{"'산출근거'!$B$4:$D$8"}</definedName>
    <definedName name="면적" localSheetId="16">#REF!</definedName>
    <definedName name="면적" localSheetId="13">#REF!</definedName>
    <definedName name="면적" localSheetId="15">#REF!</definedName>
    <definedName name="면적" localSheetId="14">#REF!</definedName>
    <definedName name="면적">#REF!</definedName>
    <definedName name="명자0604" localSheetId="62">[56]데이타!$E$183</definedName>
    <definedName name="명자0604">[57]데이타!$E$183</definedName>
    <definedName name="명자0805" localSheetId="62">[56]데이타!$E$184</definedName>
    <definedName name="명자0805">[57]데이타!$E$184</definedName>
    <definedName name="명자1006" localSheetId="62">[56]데이타!$E$185</definedName>
    <definedName name="명자1006">[57]데이타!$E$185</definedName>
    <definedName name="명자1208" localSheetId="62">[56]데이타!$E$186</definedName>
    <definedName name="명자1208">[57]데이타!$E$186</definedName>
    <definedName name="모감주R10" localSheetId="62">[56]데이타!$E$190</definedName>
    <definedName name="모감주R10">[57]데이타!$E$190</definedName>
    <definedName name="모감주R4" localSheetId="62">[56]데이타!$E$187</definedName>
    <definedName name="모감주R4">[57]데이타!$E$187</definedName>
    <definedName name="모감주R6" localSheetId="62">[56]데이타!$E$188</definedName>
    <definedName name="모감주R6">[57]데이타!$E$188</definedName>
    <definedName name="모감주R8" localSheetId="62">[56]데이타!$E$189</definedName>
    <definedName name="모감주R8">[57]데이타!$E$189</definedName>
    <definedName name="모감주나무H3.0xR10" localSheetId="16">#REF!</definedName>
    <definedName name="모감주나무H3.0xR10" localSheetId="13">#REF!</definedName>
    <definedName name="모감주나무H3.0xR10" localSheetId="15">#REF!</definedName>
    <definedName name="모감주나무H3.0xR10" localSheetId="14">#REF!</definedName>
    <definedName name="모감주나무H3.0xR10">#REF!</definedName>
    <definedName name="모과2005" localSheetId="62">[56]데이타!$E$191</definedName>
    <definedName name="모과2005">[57]데이타!$E$191</definedName>
    <definedName name="모과2507" localSheetId="62">[56]데이타!$E$192</definedName>
    <definedName name="모과2507">[57]데이타!$E$192</definedName>
    <definedName name="모과R10" localSheetId="62">[56]데이타!$E$195</definedName>
    <definedName name="모과R10">[57]데이타!$E$195</definedName>
    <definedName name="모과R12" localSheetId="62">[56]데이타!$E$196</definedName>
    <definedName name="모과R12">[57]데이타!$E$196</definedName>
    <definedName name="모과R15" localSheetId="62">[56]데이타!$E$197</definedName>
    <definedName name="모과R15">[57]데이타!$E$197</definedName>
    <definedName name="모과R20" localSheetId="62">[56]데이타!$E$198</definedName>
    <definedName name="모과R20">[57]데이타!$E$198</definedName>
    <definedName name="모과R25" localSheetId="62">[56]데이타!$E$199</definedName>
    <definedName name="모과R25">[57]데이타!$E$199</definedName>
    <definedName name="모과R5" localSheetId="62">[56]데이타!$E$193</definedName>
    <definedName name="모과R5">[57]데이타!$E$193</definedName>
    <definedName name="모과R8" localSheetId="62">[56]데이타!$E$194</definedName>
    <definedName name="모과R8">[57]데이타!$E$194</definedName>
    <definedName name="모과나무" localSheetId="49">#REF!</definedName>
    <definedName name="모과나무" localSheetId="53">#REF!</definedName>
    <definedName name="모과나무" localSheetId="55">#REF!</definedName>
    <definedName name="모과나무" localSheetId="31">#REF!</definedName>
    <definedName name="모과나무" localSheetId="35">#REF!</definedName>
    <definedName name="모과나무" localSheetId="36">#REF!</definedName>
    <definedName name="모과나무" localSheetId="34">#REF!</definedName>
    <definedName name="모과나무" localSheetId="16">#REF!</definedName>
    <definedName name="모과나무" localSheetId="13">#REF!</definedName>
    <definedName name="모과나무" localSheetId="15">#REF!</definedName>
    <definedName name="모과나무" localSheetId="14">#REF!</definedName>
    <definedName name="모과나무" localSheetId="1">#REF!</definedName>
    <definedName name="모과나무">#REF!</definedName>
    <definedName name="모과나무H2.5" localSheetId="16">#REF!</definedName>
    <definedName name="모과나무H2.5" localSheetId="13">#REF!</definedName>
    <definedName name="모과나무H2.5" localSheetId="15">#REF!</definedName>
    <definedName name="모과나무H2.5" localSheetId="14">#REF!</definedName>
    <definedName name="모과나무H2.5">#REF!</definedName>
    <definedName name="모과나무H3.5" localSheetId="16">#REF!</definedName>
    <definedName name="모과나무H3.5" localSheetId="13">#REF!</definedName>
    <definedName name="모과나무H3.5" localSheetId="15">#REF!</definedName>
    <definedName name="모과나무H3.5" localSheetId="14">#REF!</definedName>
    <definedName name="모과나무H3.5">#REF!</definedName>
    <definedName name="모두" localSheetId="49">#REF!</definedName>
    <definedName name="모두" localSheetId="53">#REF!</definedName>
    <definedName name="모두" localSheetId="55">#REF!</definedName>
    <definedName name="모두" localSheetId="31">#REF!</definedName>
    <definedName name="모두" localSheetId="35">#REF!</definedName>
    <definedName name="모두" localSheetId="36">#REF!</definedName>
    <definedName name="모두" localSheetId="34">#REF!</definedName>
    <definedName name="모두" localSheetId="16">#REF!</definedName>
    <definedName name="모두" localSheetId="13">#REF!</definedName>
    <definedName name="모두" localSheetId="15">#REF!</definedName>
    <definedName name="모두" localSheetId="14">#REF!</definedName>
    <definedName name="모두" localSheetId="1">#REF!</definedName>
    <definedName name="모두">#REF!</definedName>
    <definedName name="모란5가지" localSheetId="62">[56]데이타!$E$200</definedName>
    <definedName name="모란5가지">[57]데이타!$E$200</definedName>
    <definedName name="모란6가지" localSheetId="62">[56]데이타!$E$201</definedName>
    <definedName name="모란6가지">[57]데이타!$E$201</definedName>
    <definedName name="모래" localSheetId="16">#REF!</definedName>
    <definedName name="모래" localSheetId="13">#REF!</definedName>
    <definedName name="모래" localSheetId="15">#REF!</definedName>
    <definedName name="모래" localSheetId="14">#REF!</definedName>
    <definedName name="모래">#REF!</definedName>
    <definedName name="모래1" localSheetId="16">#REF!</definedName>
    <definedName name="모래1" localSheetId="13">#REF!</definedName>
    <definedName name="모래1" localSheetId="15">#REF!</definedName>
    <definedName name="모래1" localSheetId="14">#REF!</definedName>
    <definedName name="모래1">#REF!</definedName>
    <definedName name="모래분사공" localSheetId="13">[67]노임단가!#REF!</definedName>
    <definedName name="모래분사공" localSheetId="15">[67]노임단가!#REF!</definedName>
    <definedName name="모래분사공" localSheetId="14">[67]노임단가!#REF!</definedName>
    <definedName name="모래분사공">[67]노임단가!#REF!</definedName>
    <definedName name="모래운반" localSheetId="16">#REF!</definedName>
    <definedName name="모래운반" localSheetId="13">#REF!</definedName>
    <definedName name="모래운반" localSheetId="15">#REF!</definedName>
    <definedName name="모래운반" localSheetId="14">#REF!</definedName>
    <definedName name="모래운반">#REF!</definedName>
    <definedName name="모래운반상차도" localSheetId="49">[63]산출1!#REF!</definedName>
    <definedName name="모래운반상차도" localSheetId="53">[63]산출1!#REF!</definedName>
    <definedName name="모래운반상차도" localSheetId="55">[63]산출1!#REF!</definedName>
    <definedName name="모래운반상차도" localSheetId="31">[63]산출1!#REF!</definedName>
    <definedName name="모래운반상차도" localSheetId="35">[63]산출1!#REF!</definedName>
    <definedName name="모래운반상차도" localSheetId="36">[63]산출1!#REF!</definedName>
    <definedName name="모래운반상차도" localSheetId="34">[63]산출1!#REF!</definedName>
    <definedName name="모래운반상차도" localSheetId="16">[63]산출1!#REF!</definedName>
    <definedName name="모래운반상차도" localSheetId="13">[63]산출1!#REF!</definedName>
    <definedName name="모래운반상차도" localSheetId="15">[63]산출1!#REF!</definedName>
    <definedName name="모래운반상차도" localSheetId="14">[63]산출1!#REF!</definedName>
    <definedName name="모래운반상차도" localSheetId="1">[63]산출1!#REF!</definedName>
    <definedName name="모래운반상차도">[63]산출1!#REF!</definedName>
    <definedName name="목" localSheetId="16">#REF!</definedName>
    <definedName name="목" localSheetId="13">#REF!</definedName>
    <definedName name="목" localSheetId="15">#REF!</definedName>
    <definedName name="목" localSheetId="14">#REF!</definedName>
    <definedName name="목">#REF!</definedName>
    <definedName name="목도001" localSheetId="16">#REF!</definedName>
    <definedName name="목도001" localSheetId="13">#REF!</definedName>
    <definedName name="목도001" localSheetId="15">#REF!</definedName>
    <definedName name="목도001" localSheetId="14">#REF!</definedName>
    <definedName name="목도001">#REF!</definedName>
    <definedName name="목도002" localSheetId="16">#REF!</definedName>
    <definedName name="목도002" localSheetId="13">#REF!</definedName>
    <definedName name="목도002" localSheetId="15">#REF!</definedName>
    <definedName name="목도002" localSheetId="14">#REF!</definedName>
    <definedName name="목도002">#REF!</definedName>
    <definedName name="목도011" localSheetId="16">#REF!</definedName>
    <definedName name="목도011" localSheetId="13">#REF!</definedName>
    <definedName name="목도011" localSheetId="15">#REF!</definedName>
    <definedName name="목도011" localSheetId="14">#REF!</definedName>
    <definedName name="목도011">#REF!</definedName>
    <definedName name="목도982" localSheetId="16">#REF!</definedName>
    <definedName name="목도982" localSheetId="13">#REF!</definedName>
    <definedName name="목도982" localSheetId="15">#REF!</definedName>
    <definedName name="목도982" localSheetId="14">#REF!</definedName>
    <definedName name="목도982">#REF!</definedName>
    <definedName name="목도991" localSheetId="16">#REF!</definedName>
    <definedName name="목도991" localSheetId="13">#REF!</definedName>
    <definedName name="목도991" localSheetId="15">#REF!</definedName>
    <definedName name="목도991" localSheetId="14">#REF!</definedName>
    <definedName name="목도991">#REF!</definedName>
    <definedName name="목도992" localSheetId="16">#REF!</definedName>
    <definedName name="목도992" localSheetId="13">#REF!</definedName>
    <definedName name="목도992" localSheetId="15">#REF!</definedName>
    <definedName name="목도992" localSheetId="14">#REF!</definedName>
    <definedName name="목도992">#REF!</definedName>
    <definedName name="목련R10" localSheetId="62">[56]데이타!$E$206</definedName>
    <definedName name="목련R10">[57]데이타!$E$206</definedName>
    <definedName name="목련R12" localSheetId="62">[56]데이타!$E$207</definedName>
    <definedName name="목련R12">[57]데이타!$E$207</definedName>
    <definedName name="목련R15" localSheetId="62">[56]데이타!$E$208</definedName>
    <definedName name="목련R15">[57]데이타!$E$208</definedName>
    <definedName name="목련R20" localSheetId="62">[56]데이타!$E$209</definedName>
    <definedName name="목련R20">[57]데이타!$E$209</definedName>
    <definedName name="목련R4" localSheetId="62">[56]데이타!$E$202</definedName>
    <definedName name="목련R4">[57]데이타!$E$202</definedName>
    <definedName name="목련R5" localSheetId="62">[56]데이타!$E$203</definedName>
    <definedName name="목련R5">[57]데이타!$E$203</definedName>
    <definedName name="목련R6" localSheetId="62">[56]데이타!$E$204</definedName>
    <definedName name="목련R6">[57]데이타!$E$204</definedName>
    <definedName name="목련R8" localSheetId="62">[56]데이타!$E$205</definedName>
    <definedName name="목련R8">[57]데이타!$E$205</definedName>
    <definedName name="목백합" localSheetId="49">#REF!</definedName>
    <definedName name="목백합" localSheetId="53">#REF!</definedName>
    <definedName name="목백합" localSheetId="55">#REF!</definedName>
    <definedName name="목백합" localSheetId="31">#REF!</definedName>
    <definedName name="목백합" localSheetId="35">#REF!</definedName>
    <definedName name="목백합" localSheetId="36">#REF!</definedName>
    <definedName name="목백합" localSheetId="34">#REF!</definedName>
    <definedName name="목백합" localSheetId="16">#REF!</definedName>
    <definedName name="목백합" localSheetId="13">#REF!</definedName>
    <definedName name="목백합" localSheetId="15">#REF!</definedName>
    <definedName name="목백합" localSheetId="14">#REF!</definedName>
    <definedName name="목백합" localSheetId="1">#REF!</definedName>
    <definedName name="목백합">#REF!</definedName>
    <definedName name="목서1506" localSheetId="62">[56]데이타!$E$213</definedName>
    <definedName name="목서1506">[57]데이타!$E$213</definedName>
    <definedName name="목서2012" localSheetId="62">[56]데이타!$E$214</definedName>
    <definedName name="목서2012">[57]데이타!$E$214</definedName>
    <definedName name="목서2515" localSheetId="62">[56]데이타!$E$215</definedName>
    <definedName name="목서2515">[57]데이타!$E$215</definedName>
    <definedName name="목수국1006" localSheetId="62">[56]데이타!$E$210</definedName>
    <definedName name="목수국1006">[57]데이타!$E$210</definedName>
    <definedName name="목수국1208" localSheetId="62">[56]데이타!$E$211</definedName>
    <definedName name="목수국1208">[57]데이타!$E$211</definedName>
    <definedName name="목수국1510" localSheetId="62">[56]데이타!$E$212</definedName>
    <definedName name="목수국1510">[57]데이타!$E$212</definedName>
    <definedName name="목재거푸집1회" localSheetId="49">#REF!</definedName>
    <definedName name="목재거푸집1회" localSheetId="53">#REF!</definedName>
    <definedName name="목재거푸집1회" localSheetId="55">#REF!</definedName>
    <definedName name="목재거푸집1회" localSheetId="31">#REF!</definedName>
    <definedName name="목재거푸집1회" localSheetId="35">#REF!</definedName>
    <definedName name="목재거푸집1회" localSheetId="36">#REF!</definedName>
    <definedName name="목재거푸집1회" localSheetId="34">#REF!</definedName>
    <definedName name="목재거푸집1회" localSheetId="16">#REF!</definedName>
    <definedName name="목재거푸집1회" localSheetId="13">#REF!</definedName>
    <definedName name="목재거푸집1회" localSheetId="15">#REF!</definedName>
    <definedName name="목재거푸집1회" localSheetId="14">#REF!</definedName>
    <definedName name="목재거푸집1회" localSheetId="1">#REF!</definedName>
    <definedName name="목재거푸집1회">#REF!</definedName>
    <definedName name="목재거푸집2회" localSheetId="49">#REF!</definedName>
    <definedName name="목재거푸집2회" localSheetId="53">#REF!</definedName>
    <definedName name="목재거푸집2회" localSheetId="55">#REF!</definedName>
    <definedName name="목재거푸집2회" localSheetId="31">#REF!</definedName>
    <definedName name="목재거푸집2회" localSheetId="35">#REF!</definedName>
    <definedName name="목재거푸집2회" localSheetId="36">#REF!</definedName>
    <definedName name="목재거푸집2회" localSheetId="34">#REF!</definedName>
    <definedName name="목재거푸집2회" localSheetId="16">#REF!</definedName>
    <definedName name="목재거푸집2회" localSheetId="13">#REF!</definedName>
    <definedName name="목재거푸집2회" localSheetId="15">#REF!</definedName>
    <definedName name="목재거푸집2회" localSheetId="14">#REF!</definedName>
    <definedName name="목재거푸집2회" localSheetId="1">#REF!</definedName>
    <definedName name="목재거푸집2회">#REF!</definedName>
    <definedName name="목재거푸집3회" localSheetId="49">#REF!</definedName>
    <definedName name="목재거푸집3회" localSheetId="53">#REF!</definedName>
    <definedName name="목재거푸집3회" localSheetId="55">#REF!</definedName>
    <definedName name="목재거푸집3회" localSheetId="31">#REF!</definedName>
    <definedName name="목재거푸집3회" localSheetId="35">#REF!</definedName>
    <definedName name="목재거푸집3회" localSheetId="36">#REF!</definedName>
    <definedName name="목재거푸집3회" localSheetId="34">#REF!</definedName>
    <definedName name="목재거푸집3회" localSheetId="16">#REF!</definedName>
    <definedName name="목재거푸집3회" localSheetId="13">#REF!</definedName>
    <definedName name="목재거푸집3회" localSheetId="15">#REF!</definedName>
    <definedName name="목재거푸집3회" localSheetId="14">#REF!</definedName>
    <definedName name="목재거푸집3회" localSheetId="1">#REF!</definedName>
    <definedName name="목재거푸집3회">#REF!</definedName>
    <definedName name="목재거푸집4회" localSheetId="49">#REF!</definedName>
    <definedName name="목재거푸집4회" localSheetId="53">#REF!</definedName>
    <definedName name="목재거푸집4회" localSheetId="55">#REF!</definedName>
    <definedName name="목재거푸집4회" localSheetId="31">#REF!</definedName>
    <definedName name="목재거푸집4회" localSheetId="35">#REF!</definedName>
    <definedName name="목재거푸집4회" localSheetId="36">#REF!</definedName>
    <definedName name="목재거푸집4회" localSheetId="34">#REF!</definedName>
    <definedName name="목재거푸집4회" localSheetId="16">#REF!</definedName>
    <definedName name="목재거푸집4회" localSheetId="13">#REF!</definedName>
    <definedName name="목재거푸집4회" localSheetId="15">#REF!</definedName>
    <definedName name="목재거푸집4회" localSheetId="14">#REF!</definedName>
    <definedName name="목재거푸집4회" localSheetId="1">#REF!</definedName>
    <definedName name="목재거푸집4회">#REF!</definedName>
    <definedName name="목재난간" localSheetId="17">{"'견적서(갑지)'!$F$13"}</definedName>
    <definedName name="목재난간" localSheetId="18">{"'견적서(갑지)'!$F$13"}</definedName>
    <definedName name="목재난간" localSheetId="16">{"'견적서(갑지)'!$F$13"}</definedName>
    <definedName name="목재난간" localSheetId="62">{"'견적서(갑지)'!$F$13"}</definedName>
    <definedName name="목재난간" localSheetId="13">{"'견적서(갑지)'!$F$13"}</definedName>
    <definedName name="목재난간" localSheetId="15">{"'견적서(갑지)'!$F$13"}</definedName>
    <definedName name="목재난간" localSheetId="14">{"'견적서(갑지)'!$F$13"}</definedName>
    <definedName name="목재난간">{"'견적서(갑지)'!$F$13"}</definedName>
    <definedName name="목재난간1" localSheetId="17">{"'견적서(갑지)'!$F$13"}</definedName>
    <definedName name="목재난간1" localSheetId="18">{"'견적서(갑지)'!$F$13"}</definedName>
    <definedName name="목재난간1" localSheetId="16">{"'견적서(갑지)'!$F$13"}</definedName>
    <definedName name="목재난간1" localSheetId="62">{"'견적서(갑지)'!$F$13"}</definedName>
    <definedName name="목재난간1" localSheetId="13">{"'견적서(갑지)'!$F$13"}</definedName>
    <definedName name="목재난간1" localSheetId="15">{"'견적서(갑지)'!$F$13"}</definedName>
    <definedName name="목재난간1" localSheetId="14">{"'견적서(갑지)'!$F$13"}</definedName>
    <definedName name="목재난간1">{"'견적서(갑지)'!$F$13"}</definedName>
    <definedName name="목조각공001" localSheetId="16">#REF!</definedName>
    <definedName name="목조각공001" localSheetId="13">#REF!</definedName>
    <definedName name="목조각공001" localSheetId="15">#REF!</definedName>
    <definedName name="목조각공001" localSheetId="14">#REF!</definedName>
    <definedName name="목조각공001">#REF!</definedName>
    <definedName name="목조각공002" localSheetId="16">#REF!</definedName>
    <definedName name="목조각공002" localSheetId="13">#REF!</definedName>
    <definedName name="목조각공002" localSheetId="15">#REF!</definedName>
    <definedName name="목조각공002" localSheetId="14">#REF!</definedName>
    <definedName name="목조각공002">#REF!</definedName>
    <definedName name="목조각공011" localSheetId="16">#REF!</definedName>
    <definedName name="목조각공011" localSheetId="13">#REF!</definedName>
    <definedName name="목조각공011" localSheetId="15">#REF!</definedName>
    <definedName name="목조각공011" localSheetId="14">#REF!</definedName>
    <definedName name="목조각공011">#REF!</definedName>
    <definedName name="목조각공982" localSheetId="16">#REF!</definedName>
    <definedName name="목조각공982" localSheetId="13">#REF!</definedName>
    <definedName name="목조각공982" localSheetId="15">#REF!</definedName>
    <definedName name="목조각공982" localSheetId="14">#REF!</definedName>
    <definedName name="목조각공982">#REF!</definedName>
    <definedName name="목조각공991" localSheetId="16">#REF!</definedName>
    <definedName name="목조각공991" localSheetId="13">#REF!</definedName>
    <definedName name="목조각공991" localSheetId="15">#REF!</definedName>
    <definedName name="목조각공991" localSheetId="14">#REF!</definedName>
    <definedName name="목조각공991">#REF!</definedName>
    <definedName name="목조각공992" localSheetId="16">#REF!</definedName>
    <definedName name="목조각공992" localSheetId="13">#REF!</definedName>
    <definedName name="목조각공992" localSheetId="15">#REF!</definedName>
    <definedName name="목조각공992" localSheetId="14">#REF!</definedName>
    <definedName name="목조각공992">#REF!</definedName>
    <definedName name="목차" localSheetId="49">BlankMacro1</definedName>
    <definedName name="목차" localSheetId="53">BlankMacro1</definedName>
    <definedName name="목차" localSheetId="6">BlankMacro1</definedName>
    <definedName name="목차" localSheetId="55">BlankMacro1</definedName>
    <definedName name="목차" localSheetId="31">BlankMacro1</definedName>
    <definedName name="목차" localSheetId="17">BlankMacro1</definedName>
    <definedName name="목차" localSheetId="18">BlankMacro1</definedName>
    <definedName name="목차" localSheetId="35">BlankMacro1</definedName>
    <definedName name="목차" localSheetId="36">BlankMacro1</definedName>
    <definedName name="목차" localSheetId="34">BlankMacro1</definedName>
    <definedName name="목차" localSheetId="16">BlankMacro1</definedName>
    <definedName name="목차" localSheetId="62">BlankMacro1</definedName>
    <definedName name="목차" localSheetId="13">BlankMacro1</definedName>
    <definedName name="목차" localSheetId="15">BlankMacro1</definedName>
    <definedName name="목차" localSheetId="14">BlankMacro1</definedName>
    <definedName name="목차" localSheetId="1">BlankMacro1</definedName>
    <definedName name="목차">BlankMacro1</definedName>
    <definedName name="목차31" localSheetId="49">BlankMacro1</definedName>
    <definedName name="목차31" localSheetId="53">BlankMacro1</definedName>
    <definedName name="목차31" localSheetId="6">BlankMacro1</definedName>
    <definedName name="목차31" localSheetId="55">BlankMacro1</definedName>
    <definedName name="목차31" localSheetId="31">BlankMacro1</definedName>
    <definedName name="목차31" localSheetId="17">BlankMacro1</definedName>
    <definedName name="목차31" localSheetId="18">BlankMacro1</definedName>
    <definedName name="목차31" localSheetId="35">BlankMacro1</definedName>
    <definedName name="목차31" localSheetId="36">BlankMacro1</definedName>
    <definedName name="목차31" localSheetId="34">BlankMacro1</definedName>
    <definedName name="목차31" localSheetId="16">BlankMacro1</definedName>
    <definedName name="목차31" localSheetId="62">BlankMacro1</definedName>
    <definedName name="목차31" localSheetId="13">BlankMacro1</definedName>
    <definedName name="목차31" localSheetId="15">BlankMacro1</definedName>
    <definedName name="목차31" localSheetId="14">BlankMacro1</definedName>
    <definedName name="목차31" localSheetId="1">BlankMacro1</definedName>
    <definedName name="목차31">BlankMacro1</definedName>
    <definedName name="목차찿" localSheetId="49">BlankMacro1</definedName>
    <definedName name="목차찿" localSheetId="53">BlankMacro1</definedName>
    <definedName name="목차찿" localSheetId="6">BlankMacro1</definedName>
    <definedName name="목차찿" localSheetId="55">BlankMacro1</definedName>
    <definedName name="목차찿" localSheetId="31">BlankMacro1</definedName>
    <definedName name="목차찿" localSheetId="17">BlankMacro1</definedName>
    <definedName name="목차찿" localSheetId="18">BlankMacro1</definedName>
    <definedName name="목차찿" localSheetId="35">BlankMacro1</definedName>
    <definedName name="목차찿" localSheetId="36">BlankMacro1</definedName>
    <definedName name="목차찿" localSheetId="34">BlankMacro1</definedName>
    <definedName name="목차찿" localSheetId="16">BlankMacro1</definedName>
    <definedName name="목차찿" localSheetId="62">BlankMacro1</definedName>
    <definedName name="목차찿" localSheetId="13">BlankMacro1</definedName>
    <definedName name="목차찿" localSheetId="15">BlankMacro1</definedName>
    <definedName name="목차찿" localSheetId="14">BlankMacro1</definedName>
    <definedName name="목차찿" localSheetId="1">BlankMacro1</definedName>
    <definedName name="목차찿">BlankMacro1</definedName>
    <definedName name="몰탈" localSheetId="16">#REF!</definedName>
    <definedName name="몰탈" localSheetId="13">#REF!</definedName>
    <definedName name="몰탈" localSheetId="15">#REF!</definedName>
    <definedName name="몰탈" localSheetId="14">#REF!</definedName>
    <definedName name="몰탈">#REF!</definedName>
    <definedName name="몰탈2" localSheetId="49">[63]산출1!#REF!</definedName>
    <definedName name="몰탈2" localSheetId="53">[63]산출1!#REF!</definedName>
    <definedName name="몰탈2" localSheetId="55">[63]산출1!#REF!</definedName>
    <definedName name="몰탈2" localSheetId="31">[63]산출1!#REF!</definedName>
    <definedName name="몰탈2" localSheetId="35">[63]산출1!#REF!</definedName>
    <definedName name="몰탈2" localSheetId="36">[63]산출1!#REF!</definedName>
    <definedName name="몰탈2" localSheetId="34">[63]산출1!#REF!</definedName>
    <definedName name="몰탈2" localSheetId="16">[63]산출1!#REF!</definedName>
    <definedName name="몰탈2" localSheetId="13">[63]산출1!#REF!</definedName>
    <definedName name="몰탈2" localSheetId="15">[63]산출1!#REF!</definedName>
    <definedName name="몰탈2" localSheetId="14">[63]산출1!#REF!</definedName>
    <definedName name="몰탈2" localSheetId="1">[63]산출1!#REF!</definedName>
    <definedName name="몰탈2">[63]산출1!#REF!</definedName>
    <definedName name="몰탈3" localSheetId="49">[63]산출1!#REF!</definedName>
    <definedName name="몰탈3" localSheetId="53">[63]산출1!#REF!</definedName>
    <definedName name="몰탈3" localSheetId="55">[63]산출1!#REF!</definedName>
    <definedName name="몰탈3" localSheetId="31">[63]산출1!#REF!</definedName>
    <definedName name="몰탈3" localSheetId="35">[63]산출1!#REF!</definedName>
    <definedName name="몰탈3" localSheetId="36">[63]산출1!#REF!</definedName>
    <definedName name="몰탈3" localSheetId="34">[63]산출1!#REF!</definedName>
    <definedName name="몰탈3" localSheetId="16">[63]산출1!#REF!</definedName>
    <definedName name="몰탈3" localSheetId="13">[63]산출1!#REF!</definedName>
    <definedName name="몰탈3" localSheetId="15">[63]산출1!#REF!</definedName>
    <definedName name="몰탈3" localSheetId="14">[63]산출1!#REF!</definedName>
    <definedName name="몰탈3" localSheetId="1">[63]산출1!#REF!</definedName>
    <definedName name="몰탈3">[63]산출1!#REF!</definedName>
    <definedName name="묘목">'[98]3설명'!$B$29:$K$43</definedName>
    <definedName name="무궁화" localSheetId="49">#REF!</definedName>
    <definedName name="무궁화" localSheetId="53">#REF!</definedName>
    <definedName name="무궁화" localSheetId="55">#REF!</definedName>
    <definedName name="무궁화" localSheetId="31">#REF!</definedName>
    <definedName name="무궁화" localSheetId="35">#REF!</definedName>
    <definedName name="무궁화" localSheetId="36">#REF!</definedName>
    <definedName name="무궁화" localSheetId="34">#REF!</definedName>
    <definedName name="무궁화" localSheetId="16">#REF!</definedName>
    <definedName name="무궁화" localSheetId="13">#REF!</definedName>
    <definedName name="무궁화" localSheetId="15">#REF!</definedName>
    <definedName name="무궁화" localSheetId="14">#REF!</definedName>
    <definedName name="무궁화" localSheetId="1">#REF!</definedName>
    <definedName name="무궁화">#REF!</definedName>
    <definedName name="무궁화1003" localSheetId="62">[56]데이타!$E$216</definedName>
    <definedName name="무궁화1003">[57]데이타!$E$216</definedName>
    <definedName name="무궁화1203" localSheetId="62">[56]데이타!$E$217</definedName>
    <definedName name="무궁화1203">[57]데이타!$E$217</definedName>
    <definedName name="무궁화1504" localSheetId="62">[56]데이타!$E$218</definedName>
    <definedName name="무궁화1504">[57]데이타!$E$218</definedName>
    <definedName name="무궁화1805" localSheetId="62">[56]데이타!$E$219</definedName>
    <definedName name="무궁화1805">[57]데이타!$E$219</definedName>
    <definedName name="무궁화2006" localSheetId="62">[56]데이타!$E$220</definedName>
    <definedName name="무궁화2006">[57]데이타!$E$220</definedName>
    <definedName name="무근콘경" localSheetId="49">[61]관급자재대!#REF!</definedName>
    <definedName name="무근콘경" localSheetId="53">[61]관급자재대!#REF!</definedName>
    <definedName name="무근콘경" localSheetId="55">[61]관급자재대!#REF!</definedName>
    <definedName name="무근콘경" localSheetId="31">[61]관급자재대!#REF!</definedName>
    <definedName name="무근콘경" localSheetId="35">[61]관급자재대!#REF!</definedName>
    <definedName name="무근콘경" localSheetId="36">[61]관급자재대!#REF!</definedName>
    <definedName name="무근콘경" localSheetId="34">[61]관급자재대!#REF!</definedName>
    <definedName name="무근콘경" localSheetId="16">[61]관급자재대!#REF!</definedName>
    <definedName name="무근콘경" localSheetId="13">[61]관급자재대!#REF!</definedName>
    <definedName name="무근콘경" localSheetId="15">[61]관급자재대!#REF!</definedName>
    <definedName name="무근콘경" localSheetId="14">[61]관급자재대!#REF!</definedName>
    <definedName name="무근콘경" localSheetId="1">[61]관급자재대!#REF!</definedName>
    <definedName name="무근콘경">[61]관급자재대!#REF!</definedName>
    <definedName name="무근콘노" localSheetId="49">[61]관급자재대!#REF!</definedName>
    <definedName name="무근콘노" localSheetId="53">[61]관급자재대!#REF!</definedName>
    <definedName name="무근콘노" localSheetId="55">[61]관급자재대!#REF!</definedName>
    <definedName name="무근콘노" localSheetId="31">[61]관급자재대!#REF!</definedName>
    <definedName name="무근콘노" localSheetId="35">[61]관급자재대!#REF!</definedName>
    <definedName name="무근콘노" localSheetId="36">[61]관급자재대!#REF!</definedName>
    <definedName name="무근콘노" localSheetId="34">[61]관급자재대!#REF!</definedName>
    <definedName name="무근콘노" localSheetId="16">[61]관급자재대!#REF!</definedName>
    <definedName name="무근콘노" localSheetId="13">[61]관급자재대!#REF!</definedName>
    <definedName name="무근콘노" localSheetId="15">[61]관급자재대!#REF!</definedName>
    <definedName name="무근콘노" localSheetId="14">[61]관급자재대!#REF!</definedName>
    <definedName name="무근콘노" localSheetId="1">[61]관급자재대!#REF!</definedName>
    <definedName name="무근콘노">[61]관급자재대!#REF!</definedName>
    <definedName name="무근콘재" localSheetId="49">[61]관급자재대!#REF!</definedName>
    <definedName name="무근콘재" localSheetId="53">[61]관급자재대!#REF!</definedName>
    <definedName name="무근콘재" localSheetId="55">[61]관급자재대!#REF!</definedName>
    <definedName name="무근콘재" localSheetId="31">[61]관급자재대!#REF!</definedName>
    <definedName name="무근콘재" localSheetId="35">[61]관급자재대!#REF!</definedName>
    <definedName name="무근콘재" localSheetId="36">[61]관급자재대!#REF!</definedName>
    <definedName name="무근콘재" localSheetId="34">[61]관급자재대!#REF!</definedName>
    <definedName name="무근콘재" localSheetId="16">[61]관급자재대!#REF!</definedName>
    <definedName name="무근콘재" localSheetId="1">[61]관급자재대!#REF!</definedName>
    <definedName name="무근콘재">[61]관급자재대!#REF!</definedName>
    <definedName name="무사복구" localSheetId="49">[72]일위대가!#REF!</definedName>
    <definedName name="무사복구" localSheetId="53">[72]일위대가!#REF!</definedName>
    <definedName name="무사복구" localSheetId="55">[72]일위대가!#REF!</definedName>
    <definedName name="무사복구" localSheetId="31">[72]일위대가!#REF!</definedName>
    <definedName name="무사복구" localSheetId="35">[72]일위대가!#REF!</definedName>
    <definedName name="무사복구" localSheetId="36">[72]일위대가!#REF!</definedName>
    <definedName name="무사복구" localSheetId="34">[72]일위대가!#REF!</definedName>
    <definedName name="무사복구" localSheetId="16">[72]일위대가!#REF!</definedName>
    <definedName name="무사복구" localSheetId="62">[73]일위대가!#REF!</definedName>
    <definedName name="무사복구" localSheetId="1">[72]일위대가!#REF!</definedName>
    <definedName name="무사복구">[72]일위대가!#REF!</definedName>
    <definedName name="무선안테나공001" localSheetId="16">#REF!</definedName>
    <definedName name="무선안테나공001" localSheetId="13">#REF!</definedName>
    <definedName name="무선안테나공001" localSheetId="15">#REF!</definedName>
    <definedName name="무선안테나공001" localSheetId="14">#REF!</definedName>
    <definedName name="무선안테나공001">#REF!</definedName>
    <definedName name="무선안테나공002" localSheetId="16">#REF!</definedName>
    <definedName name="무선안테나공002" localSheetId="13">#REF!</definedName>
    <definedName name="무선안테나공002" localSheetId="15">#REF!</definedName>
    <definedName name="무선안테나공002" localSheetId="14">#REF!</definedName>
    <definedName name="무선안테나공002">#REF!</definedName>
    <definedName name="무선안테나공011" localSheetId="16">#REF!</definedName>
    <definedName name="무선안테나공011" localSheetId="13">#REF!</definedName>
    <definedName name="무선안테나공011" localSheetId="15">#REF!</definedName>
    <definedName name="무선안테나공011" localSheetId="14">#REF!</definedName>
    <definedName name="무선안테나공011">#REF!</definedName>
    <definedName name="무선안테나공982" localSheetId="16">#REF!</definedName>
    <definedName name="무선안테나공982" localSheetId="13">#REF!</definedName>
    <definedName name="무선안테나공982" localSheetId="15">#REF!</definedName>
    <definedName name="무선안테나공982" localSheetId="14">#REF!</definedName>
    <definedName name="무선안테나공982">#REF!</definedName>
    <definedName name="무선안테나공991" localSheetId="16">#REF!</definedName>
    <definedName name="무선안테나공991" localSheetId="13">#REF!</definedName>
    <definedName name="무선안테나공991" localSheetId="15">#REF!</definedName>
    <definedName name="무선안테나공991" localSheetId="14">#REF!</definedName>
    <definedName name="무선안테나공991">#REF!</definedName>
    <definedName name="무선안테나공992" localSheetId="16">#REF!</definedName>
    <definedName name="무선안테나공992" localSheetId="13">#REF!</definedName>
    <definedName name="무선안테나공992" localSheetId="15">#REF!</definedName>
    <definedName name="무선안테나공992" localSheetId="14">#REF!</definedName>
    <definedName name="무선안테나공992">#REF!</definedName>
    <definedName name="물푸기" localSheetId="16">#REF!</definedName>
    <definedName name="물푸기" localSheetId="13">#REF!</definedName>
    <definedName name="물푸기" localSheetId="15">#REF!</definedName>
    <definedName name="물푸기" localSheetId="14">#REF!</definedName>
    <definedName name="물푸기">#REF!</definedName>
    <definedName name="물푸레R5" localSheetId="62">[56]데이타!$E$221</definedName>
    <definedName name="물푸레R5">[57]데이타!$E$221</definedName>
    <definedName name="물푸레R6" localSheetId="62">[56]데이타!$E$222</definedName>
    <definedName name="물푸레R6">[57]데이타!$E$222</definedName>
    <definedName name="물푸레R8" localSheetId="62">[56]데이타!$E$223</definedName>
    <definedName name="물푸레R8">[57]데이타!$E$223</definedName>
    <definedName name="미" localSheetId="49">[96]공통가설!#REF!</definedName>
    <definedName name="미" localSheetId="53">[96]공통가설!#REF!</definedName>
    <definedName name="미" localSheetId="55">[96]공통가설!#REF!</definedName>
    <definedName name="미" localSheetId="31">[96]공통가설!#REF!</definedName>
    <definedName name="미" localSheetId="35">[96]공통가설!#REF!</definedName>
    <definedName name="미" localSheetId="36">[96]공통가설!#REF!</definedName>
    <definedName name="미" localSheetId="34">[96]공통가설!#REF!</definedName>
    <definedName name="미" localSheetId="16">[99]공통가설!#REF!</definedName>
    <definedName name="미" localSheetId="62">[100]공통가설!#REF!</definedName>
    <definedName name="미" localSheetId="13">[99]공통가설!#REF!</definedName>
    <definedName name="미" localSheetId="15">[99]공통가설!#REF!</definedName>
    <definedName name="미" localSheetId="14">[99]공통가설!#REF!</definedName>
    <definedName name="미" localSheetId="1">[96]공통가설!#REF!</definedName>
    <definedName name="미">[99]공통가설!#REF!</definedName>
    <definedName name="미_장_공" localSheetId="16">#REF!</definedName>
    <definedName name="미_장_공" localSheetId="13">#REF!</definedName>
    <definedName name="미_장_공" localSheetId="15">#REF!</definedName>
    <definedName name="미_장_공" localSheetId="14">#REF!</definedName>
    <definedName name="미_장_공">#REF!</definedName>
    <definedName name="미선0804" localSheetId="62">[56]데이타!$E$224</definedName>
    <definedName name="미선0804">[57]데이타!$E$224</definedName>
    <definedName name="미선1206" localSheetId="62">[56]데이타!$E$225</definedName>
    <definedName name="미선1206">[57]데이타!$E$225</definedName>
    <definedName name="미스미스타" localSheetId="16">#REF!</definedName>
    <definedName name="미스미스타" localSheetId="13">#REF!</definedName>
    <definedName name="미스미스타" localSheetId="15">#REF!</definedName>
    <definedName name="미스미스타" localSheetId="14">#REF!</definedName>
    <definedName name="미스미스타">#REF!</definedName>
    <definedName name="미장공" localSheetId="49">#REF!</definedName>
    <definedName name="미장공" localSheetId="53">#REF!</definedName>
    <definedName name="미장공" localSheetId="55">#REF!</definedName>
    <definedName name="미장공" localSheetId="31">#REF!</definedName>
    <definedName name="미장공" localSheetId="35">#REF!</definedName>
    <definedName name="미장공" localSheetId="36">#REF!</definedName>
    <definedName name="미장공" localSheetId="34">#REF!</definedName>
    <definedName name="미장공" localSheetId="16">#REF!</definedName>
    <definedName name="미장공" localSheetId="13">#REF!</definedName>
    <definedName name="미장공" localSheetId="15">#REF!</definedName>
    <definedName name="미장공" localSheetId="14">#REF!</definedName>
    <definedName name="미장공" localSheetId="1">#REF!</definedName>
    <definedName name="미장공">#REF!</definedName>
    <definedName name="미장공001" localSheetId="16">#REF!</definedName>
    <definedName name="미장공001" localSheetId="13">#REF!</definedName>
    <definedName name="미장공001" localSheetId="15">#REF!</definedName>
    <definedName name="미장공001" localSheetId="14">#REF!</definedName>
    <definedName name="미장공001">#REF!</definedName>
    <definedName name="미장공002" localSheetId="16">#REF!</definedName>
    <definedName name="미장공002" localSheetId="13">#REF!</definedName>
    <definedName name="미장공002" localSheetId="15">#REF!</definedName>
    <definedName name="미장공002" localSheetId="14">#REF!</definedName>
    <definedName name="미장공002">#REF!</definedName>
    <definedName name="미장공011" localSheetId="16">#REF!</definedName>
    <definedName name="미장공011" localSheetId="13">#REF!</definedName>
    <definedName name="미장공011" localSheetId="15">#REF!</definedName>
    <definedName name="미장공011" localSheetId="14">#REF!</definedName>
    <definedName name="미장공011">#REF!</definedName>
    <definedName name="미장공982" localSheetId="16">#REF!</definedName>
    <definedName name="미장공982" localSheetId="13">#REF!</definedName>
    <definedName name="미장공982" localSheetId="15">#REF!</definedName>
    <definedName name="미장공982" localSheetId="14">#REF!</definedName>
    <definedName name="미장공982">#REF!</definedName>
    <definedName name="미장공991" localSheetId="16">#REF!</definedName>
    <definedName name="미장공991" localSheetId="13">#REF!</definedName>
    <definedName name="미장공991" localSheetId="15">#REF!</definedName>
    <definedName name="미장공991" localSheetId="14">#REF!</definedName>
    <definedName name="미장공991">#REF!</definedName>
    <definedName name="미장공992" localSheetId="16">#REF!</definedName>
    <definedName name="미장공992" localSheetId="13">#REF!</definedName>
    <definedName name="미장공992" localSheetId="15">#REF!</definedName>
    <definedName name="미장공992" localSheetId="14">#REF!</definedName>
    <definedName name="미장공992">#REF!</definedName>
    <definedName name="ㅂ">#REF!</definedName>
    <definedName name="ㅂㅂ" localSheetId="17" hidden="1">#REF!</definedName>
    <definedName name="ㅂㅂ" localSheetId="18" hidden="1">#REF!</definedName>
    <definedName name="ㅂㅂ" localSheetId="16" hidden="1">#REF!</definedName>
    <definedName name="ㅂㅂ" localSheetId="13" hidden="1">#REF!</definedName>
    <definedName name="ㅂㅂ" localSheetId="15" hidden="1">#REF!</definedName>
    <definedName name="ㅂㅂ" localSheetId="14" hidden="1">#REF!</definedName>
    <definedName name="ㅂㅂ" hidden="1">#REF!</definedName>
    <definedName name="ㅂㅈ" localSheetId="17" hidden="1">{#N/A,#N/A,FALSE,"2~8번"}</definedName>
    <definedName name="ㅂㅈ" localSheetId="18" hidden="1">{#N/A,#N/A,FALSE,"2~8번"}</definedName>
    <definedName name="ㅂㅈ" localSheetId="16" hidden="1">{#N/A,#N/A,FALSE,"2~8번"}</definedName>
    <definedName name="ㅂㅈ" localSheetId="62" hidden="1">{#N/A,#N/A,FALSE,"2~8번"}</definedName>
    <definedName name="ㅂㅈ" localSheetId="13" hidden="1">{#N/A,#N/A,FALSE,"2~8번"}</definedName>
    <definedName name="ㅂㅈ" localSheetId="15" hidden="1">{#N/A,#N/A,FALSE,"2~8번"}</definedName>
    <definedName name="ㅂㅈ" localSheetId="14" hidden="1">{#N/A,#N/A,FALSE,"2~8번"}</definedName>
    <definedName name="ㅂㅈ" hidden="1">{#N/A,#N/A,FALSE,"2~8번"}</definedName>
    <definedName name="바">[54]VXXXXX!$W$25</definedName>
    <definedName name="바보" localSheetId="16">[101]일위대가목록!$1:$2</definedName>
    <definedName name="바보" localSheetId="62">[99]일위대가목록!$A$1:$IV$2</definedName>
    <definedName name="바보">[101]일위대가목록!$1:$2</definedName>
    <definedName name="바이브레이타공" localSheetId="13">[67]노임단가!#REF!</definedName>
    <definedName name="바이브레이타공" localSheetId="15">[67]노임단가!#REF!</definedName>
    <definedName name="바이브레이타공" localSheetId="14">[67]노임단가!#REF!</definedName>
    <definedName name="바이브레이타공">[67]노임단가!#REF!</definedName>
    <definedName name="바이오메스">'[98]3설명'!$A$104:$E$106</definedName>
    <definedName name="바이오정리">[60]이름표모음!$K$1:$L$3</definedName>
    <definedName name="바탕" localSheetId="16">#REF!</definedName>
    <definedName name="바탕" localSheetId="13">#REF!</definedName>
    <definedName name="바탕" localSheetId="15">#REF!</definedName>
    <definedName name="바탕" localSheetId="14">#REF!</definedName>
    <definedName name="바탕">#REF!</definedName>
    <definedName name="박태기" localSheetId="49">#REF!</definedName>
    <definedName name="박태기" localSheetId="53">#REF!</definedName>
    <definedName name="박태기" localSheetId="55">#REF!</definedName>
    <definedName name="박태기" localSheetId="31">#REF!</definedName>
    <definedName name="박태기" localSheetId="35">#REF!</definedName>
    <definedName name="박태기" localSheetId="36">#REF!</definedName>
    <definedName name="박태기" localSheetId="34">#REF!</definedName>
    <definedName name="박태기" localSheetId="16">#REF!</definedName>
    <definedName name="박태기" localSheetId="13">#REF!</definedName>
    <definedName name="박태기" localSheetId="15">#REF!</definedName>
    <definedName name="박태기" localSheetId="14">#REF!</definedName>
    <definedName name="박태기" localSheetId="1">#REF!</definedName>
    <definedName name="박태기">#REF!</definedName>
    <definedName name="반송1012" localSheetId="62">[56]데이타!$E$148</definedName>
    <definedName name="반송1012">[57]데이타!$E$148</definedName>
    <definedName name="반송1215" localSheetId="62">[56]데이타!$E$149</definedName>
    <definedName name="반송1215">[57]데이타!$E$149</definedName>
    <definedName name="반송1518" localSheetId="62">[56]데이타!$E$150</definedName>
    <definedName name="반송1518">[57]데이타!$E$150</definedName>
    <definedName name="반송1520" localSheetId="62">[56]데이타!$E$151</definedName>
    <definedName name="반송1520">[57]데이타!$E$151</definedName>
    <definedName name="반송2022" localSheetId="62">[56]데이타!$E$152</definedName>
    <definedName name="반송2022">[57]데이타!$E$152</definedName>
    <definedName name="반옹벽1" localSheetId="16">#REF!</definedName>
    <definedName name="반옹벽1" localSheetId="13">#REF!</definedName>
    <definedName name="반옹벽1" localSheetId="15">#REF!</definedName>
    <definedName name="반옹벽1" localSheetId="14">#REF!</definedName>
    <definedName name="반옹벽1">#REF!</definedName>
    <definedName name="발" localSheetId="13">#REF!</definedName>
    <definedName name="발" localSheetId="15">#REF!</definedName>
    <definedName name="발" localSheetId="14">#REF!</definedName>
    <definedName name="발">#REF!</definedName>
    <definedName name="발주처">[66]설계요소!$C$4</definedName>
    <definedName name="발주처목록">#REF!</definedName>
    <definedName name="발파암소할대형30cm미만" localSheetId="16">#REF!</definedName>
    <definedName name="발파암소할대형30cm미만" localSheetId="13">#REF!</definedName>
    <definedName name="발파암소할대형30cm미만" localSheetId="15">#REF!</definedName>
    <definedName name="발파암소할대형30cm미만" localSheetId="14">#REF!</definedName>
    <definedName name="발파암소할대형30cm미만">#REF!</definedName>
    <definedName name="방부B형">[94]일위대가!#REF!</definedName>
    <definedName name="방부대형">[94]일위대가!#REF!</definedName>
    <definedName name="방부이각">[94]일위대가!#REF!</definedName>
    <definedName name="방송" localSheetId="62">BlankMacro1</definedName>
    <definedName name="방송">BlankMacro1</definedName>
    <definedName name="방수공" localSheetId="49">#REF!</definedName>
    <definedName name="방수공" localSheetId="53">#REF!</definedName>
    <definedName name="방수공" localSheetId="55">#REF!</definedName>
    <definedName name="방수공" localSheetId="31">#REF!</definedName>
    <definedName name="방수공" localSheetId="35">#REF!</definedName>
    <definedName name="방수공" localSheetId="36">#REF!</definedName>
    <definedName name="방수공" localSheetId="34">#REF!</definedName>
    <definedName name="방수공" localSheetId="16">#REF!</definedName>
    <definedName name="방수공" localSheetId="13">#REF!</definedName>
    <definedName name="방수공" localSheetId="15">#REF!</definedName>
    <definedName name="방수공" localSheetId="14">#REF!</definedName>
    <definedName name="방수공" localSheetId="1">#REF!</definedName>
    <definedName name="방수공">#REF!</definedName>
    <definedName name="방수공001" localSheetId="16">#REF!</definedName>
    <definedName name="방수공001" localSheetId="13">#REF!</definedName>
    <definedName name="방수공001" localSheetId="15">#REF!</definedName>
    <definedName name="방수공001" localSheetId="14">#REF!</definedName>
    <definedName name="방수공001">#REF!</definedName>
    <definedName name="방수공002" localSheetId="16">#REF!</definedName>
    <definedName name="방수공002" localSheetId="13">#REF!</definedName>
    <definedName name="방수공002" localSheetId="15">#REF!</definedName>
    <definedName name="방수공002" localSheetId="14">#REF!</definedName>
    <definedName name="방수공002">#REF!</definedName>
    <definedName name="방수공011" localSheetId="16">#REF!</definedName>
    <definedName name="방수공011" localSheetId="13">#REF!</definedName>
    <definedName name="방수공011" localSheetId="15">#REF!</definedName>
    <definedName name="방수공011" localSheetId="14">#REF!</definedName>
    <definedName name="방수공011">#REF!</definedName>
    <definedName name="방수공982" localSheetId="16">#REF!</definedName>
    <definedName name="방수공982" localSheetId="13">#REF!</definedName>
    <definedName name="방수공982" localSheetId="15">#REF!</definedName>
    <definedName name="방수공982" localSheetId="14">#REF!</definedName>
    <definedName name="방수공982">#REF!</definedName>
    <definedName name="방수공991" localSheetId="16">#REF!</definedName>
    <definedName name="방수공991" localSheetId="13">#REF!</definedName>
    <definedName name="방수공991" localSheetId="15">#REF!</definedName>
    <definedName name="방수공991" localSheetId="14">#REF!</definedName>
    <definedName name="방수공991">#REF!</definedName>
    <definedName name="방수공992" localSheetId="16">#REF!</definedName>
    <definedName name="방수공992" localSheetId="13">#REF!</definedName>
    <definedName name="방수공992" localSheetId="15">#REF!</definedName>
    <definedName name="방수공992" localSheetId="14">#REF!</definedName>
    <definedName name="방수공992">#REF!</definedName>
    <definedName name="방수로집계표" localSheetId="17">{"'산출근거'!$B$4:$D$8"}</definedName>
    <definedName name="방수로집계표" localSheetId="18">{"'산출근거'!$B$4:$D$8"}</definedName>
    <definedName name="방수로집계표" localSheetId="16">{"'산출근거'!$B$4:$D$8"}</definedName>
    <definedName name="방수로집계표" localSheetId="62">{"'산출근거'!$B$4:$D$8"}</definedName>
    <definedName name="방수로집계표" localSheetId="13">{"'산출근거'!$B$4:$D$8"}</definedName>
    <definedName name="방수로집계표" localSheetId="15">{"'산출근거'!$B$4:$D$8"}</definedName>
    <definedName name="방수로집계표" localSheetId="14">{"'산출근거'!$B$4:$D$8"}</definedName>
    <definedName name="방수로집계표">{"'산출근거'!$B$4:$D$8"}</definedName>
    <definedName name="방은환" localSheetId="6">BlankMacro1</definedName>
    <definedName name="방은환" localSheetId="17">BlankMacro1</definedName>
    <definedName name="방은환" localSheetId="18">BlankMacro1</definedName>
    <definedName name="방은환" localSheetId="16">BlankMacro1</definedName>
    <definedName name="방은환" localSheetId="62">BlankMacro1</definedName>
    <definedName name="방은환" localSheetId="13">BlankMacro1</definedName>
    <definedName name="방은환" localSheetId="15">BlankMacro1</definedName>
    <definedName name="방은환" localSheetId="14">BlankMacro1</definedName>
    <definedName name="방은환">BlankMacro1</definedName>
    <definedName name="방파제3" localSheetId="17">{"'산출근거'!$B$4:$D$8"}</definedName>
    <definedName name="방파제3" localSheetId="18">{"'산출근거'!$B$4:$D$8"}</definedName>
    <definedName name="방파제3" localSheetId="16">{"'산출근거'!$B$4:$D$8"}</definedName>
    <definedName name="방파제3" localSheetId="62">{"'산출근거'!$B$4:$D$8"}</definedName>
    <definedName name="방파제3" localSheetId="13">{"'산출근거'!$B$4:$D$8"}</definedName>
    <definedName name="방파제3" localSheetId="15">{"'산출근거'!$B$4:$D$8"}</definedName>
    <definedName name="방파제3" localSheetId="14">{"'산출근거'!$B$4:$D$8"}</definedName>
    <definedName name="방파제3">{"'산출근거'!$B$4:$D$8"}</definedName>
    <definedName name="방호" localSheetId="17">{"'견적서(갑지)'!$F$13"}</definedName>
    <definedName name="방호" localSheetId="18">{"'견적서(갑지)'!$F$13"}</definedName>
    <definedName name="방호" localSheetId="16">{"'견적서(갑지)'!$F$13"}</definedName>
    <definedName name="방호" localSheetId="62">{"'견적서(갑지)'!$F$13"}</definedName>
    <definedName name="방호" localSheetId="13">{"'견적서(갑지)'!$F$13"}</definedName>
    <definedName name="방호" localSheetId="15">{"'견적서(갑지)'!$F$13"}</definedName>
    <definedName name="방호" localSheetId="14">{"'견적서(갑지)'!$F$13"}</definedName>
    <definedName name="방호">{"'견적서(갑지)'!$F$13"}</definedName>
    <definedName name="방호벽단가" localSheetId="17">{"'견적서(갑지)'!$F$13"}</definedName>
    <definedName name="방호벽단가" localSheetId="18">{"'견적서(갑지)'!$F$13"}</definedName>
    <definedName name="방호벽단가" localSheetId="16">{"'견적서(갑지)'!$F$13"}</definedName>
    <definedName name="방호벽단가" localSheetId="62">{"'견적서(갑지)'!$F$13"}</definedName>
    <definedName name="방호벽단가" localSheetId="13">{"'견적서(갑지)'!$F$13"}</definedName>
    <definedName name="방호벽단가" localSheetId="15">{"'견적서(갑지)'!$F$13"}</definedName>
    <definedName name="방호벽단가" localSheetId="14">{"'견적서(갑지)'!$F$13"}</definedName>
    <definedName name="방호벽단가">{"'견적서(갑지)'!$F$13"}</definedName>
    <definedName name="배관" localSheetId="16">#REF!</definedName>
    <definedName name="배관" localSheetId="13">#REF!</definedName>
    <definedName name="배관" localSheetId="15">#REF!</definedName>
    <definedName name="배관" localSheetId="14">#REF!</definedName>
    <definedName name="배관">#REF!</definedName>
    <definedName name="배관공" localSheetId="49">#REF!</definedName>
    <definedName name="배관공" localSheetId="53">#REF!</definedName>
    <definedName name="배관공" localSheetId="55">#REF!</definedName>
    <definedName name="배관공" localSheetId="31">#REF!</definedName>
    <definedName name="배관공" localSheetId="35">#REF!</definedName>
    <definedName name="배관공" localSheetId="36">#REF!</definedName>
    <definedName name="배관공" localSheetId="34">#REF!</definedName>
    <definedName name="배관공" localSheetId="16">#REF!</definedName>
    <definedName name="배관공" localSheetId="13">#REF!</definedName>
    <definedName name="배관공" localSheetId="15">#REF!</definedName>
    <definedName name="배관공" localSheetId="14">#REF!</definedName>
    <definedName name="배관공" localSheetId="1">#REF!</definedName>
    <definedName name="배관공">#REF!</definedName>
    <definedName name="배관공001" localSheetId="16">#REF!</definedName>
    <definedName name="배관공001" localSheetId="13">#REF!</definedName>
    <definedName name="배관공001" localSheetId="15">#REF!</definedName>
    <definedName name="배관공001" localSheetId="14">#REF!</definedName>
    <definedName name="배관공001">#REF!</definedName>
    <definedName name="배관공002" localSheetId="16">#REF!</definedName>
    <definedName name="배관공002" localSheetId="13">#REF!</definedName>
    <definedName name="배관공002" localSheetId="15">#REF!</definedName>
    <definedName name="배관공002" localSheetId="14">#REF!</definedName>
    <definedName name="배관공002">#REF!</definedName>
    <definedName name="배관공011" localSheetId="16">#REF!</definedName>
    <definedName name="배관공011" localSheetId="13">#REF!</definedName>
    <definedName name="배관공011" localSheetId="15">#REF!</definedName>
    <definedName name="배관공011" localSheetId="14">#REF!</definedName>
    <definedName name="배관공011">#REF!</definedName>
    <definedName name="배관공982" localSheetId="16">#REF!</definedName>
    <definedName name="배관공982" localSheetId="13">#REF!</definedName>
    <definedName name="배관공982" localSheetId="15">#REF!</definedName>
    <definedName name="배관공982" localSheetId="14">#REF!</definedName>
    <definedName name="배관공982">#REF!</definedName>
    <definedName name="배관공991" localSheetId="16">#REF!</definedName>
    <definedName name="배관공991" localSheetId="13">#REF!</definedName>
    <definedName name="배관공991" localSheetId="15">#REF!</definedName>
    <definedName name="배관공991" localSheetId="14">#REF!</definedName>
    <definedName name="배관공991">#REF!</definedName>
    <definedName name="배관공992" localSheetId="16">#REF!</definedName>
    <definedName name="배관공992" localSheetId="13">#REF!</definedName>
    <definedName name="배관공992" localSheetId="15">#REF!</definedName>
    <definedName name="배관공992" localSheetId="14">#REF!</definedName>
    <definedName name="배관공992">#REF!</definedName>
    <definedName name="배롱나무" localSheetId="49">#REF!</definedName>
    <definedName name="배롱나무" localSheetId="53">#REF!</definedName>
    <definedName name="배롱나무" localSheetId="55">#REF!</definedName>
    <definedName name="배롱나무" localSheetId="31">#REF!</definedName>
    <definedName name="배롱나무" localSheetId="35">#REF!</definedName>
    <definedName name="배롱나무" localSheetId="36">#REF!</definedName>
    <definedName name="배롱나무" localSheetId="34">#REF!</definedName>
    <definedName name="배롱나무" localSheetId="16">#REF!</definedName>
    <definedName name="배롱나무" localSheetId="13">#REF!</definedName>
    <definedName name="배롱나무" localSheetId="15">#REF!</definedName>
    <definedName name="배롱나무" localSheetId="14">#REF!</definedName>
    <definedName name="배롱나무" localSheetId="1">#REF!</definedName>
    <definedName name="배롱나무">#REF!</definedName>
    <definedName name="배롱나무H2.5xR7" localSheetId="16">#REF!</definedName>
    <definedName name="배롱나무H2.5xR7" localSheetId="13">#REF!</definedName>
    <definedName name="배롱나무H2.5xR7" localSheetId="15">#REF!</definedName>
    <definedName name="배롱나무H2.5xR7" localSheetId="14">#REF!</definedName>
    <definedName name="배롱나무H2.5xR7">#REF!</definedName>
    <definedName name="배롱나무H3.5xR20" localSheetId="16">#REF!</definedName>
    <definedName name="배롱나무H3.5xR20" localSheetId="13">#REF!</definedName>
    <definedName name="배롱나무H3.5xR20" localSheetId="15">#REF!</definedName>
    <definedName name="배롱나무H3.5xR20" localSheetId="14">#REF!</definedName>
    <definedName name="배롱나무H3.5xR20">#REF!</definedName>
    <definedName name="배수" localSheetId="17" hidden="1">[102]날개벽수량표!#REF!</definedName>
    <definedName name="배수" localSheetId="18" hidden="1">[102]날개벽수량표!#REF!</definedName>
    <definedName name="배수" localSheetId="16" hidden="1">[102]날개벽수량표!#REF!</definedName>
    <definedName name="배수" localSheetId="13" hidden="1">[102]날개벽수량표!#REF!</definedName>
    <definedName name="배수" localSheetId="15" hidden="1">[102]날개벽수량표!#REF!</definedName>
    <definedName name="배수" localSheetId="14" hidden="1">[102]날개벽수량표!#REF!</definedName>
    <definedName name="배수" hidden="1">[102]날개벽수량표!#REF!</definedName>
    <definedName name="배수공수량집계" localSheetId="17">{"'산출근거'!$B$4:$D$8"}</definedName>
    <definedName name="배수공수량집계" localSheetId="18">{"'산출근거'!$B$4:$D$8"}</definedName>
    <definedName name="배수공수량집계" localSheetId="16">{"'산출근거'!$B$4:$D$8"}</definedName>
    <definedName name="배수공수량집계" localSheetId="62">{"'산출근거'!$B$4:$D$8"}</definedName>
    <definedName name="배수공수량집계" localSheetId="13">{"'산출근거'!$B$4:$D$8"}</definedName>
    <definedName name="배수공수량집계" localSheetId="15">{"'산출근거'!$B$4:$D$8"}</definedName>
    <definedName name="배수공수량집계" localSheetId="14">{"'산출근거'!$B$4:$D$8"}</definedName>
    <definedName name="배수공수량집계">{"'산출근거'!$B$4:$D$8"}</definedName>
    <definedName name="배수파이프설치35mm" localSheetId="49">#REF!</definedName>
    <definedName name="배수파이프설치35mm" localSheetId="53">#REF!</definedName>
    <definedName name="배수파이프설치35mm" localSheetId="55">#REF!</definedName>
    <definedName name="배수파이프설치35mm" localSheetId="31">#REF!</definedName>
    <definedName name="배수파이프설치35mm" localSheetId="35">#REF!</definedName>
    <definedName name="배수파이프설치35mm" localSheetId="36">#REF!</definedName>
    <definedName name="배수파이프설치35mm" localSheetId="34">#REF!</definedName>
    <definedName name="배수파이프설치35mm" localSheetId="16">#REF!</definedName>
    <definedName name="배수파이프설치35mm" localSheetId="13">#REF!</definedName>
    <definedName name="배수파이프설치35mm" localSheetId="15">#REF!</definedName>
    <definedName name="배수파이프설치35mm" localSheetId="14">#REF!</definedName>
    <definedName name="배수파이프설치35mm" localSheetId="1">#REF!</definedName>
    <definedName name="배수파이프설치35mm">#REF!</definedName>
    <definedName name="배수파이프설치50mm" localSheetId="49">#REF!</definedName>
    <definedName name="배수파이프설치50mm" localSheetId="53">#REF!</definedName>
    <definedName name="배수파이프설치50mm" localSheetId="55">#REF!</definedName>
    <definedName name="배수파이프설치50mm" localSheetId="31">#REF!</definedName>
    <definedName name="배수파이프설치50mm" localSheetId="35">#REF!</definedName>
    <definedName name="배수파이프설치50mm" localSheetId="36">#REF!</definedName>
    <definedName name="배수파이프설치50mm" localSheetId="34">#REF!</definedName>
    <definedName name="배수파이프설치50mm" localSheetId="16">#REF!</definedName>
    <definedName name="배수파이프설치50mm" localSheetId="13">#REF!</definedName>
    <definedName name="배수파이프설치50mm" localSheetId="15">#REF!</definedName>
    <definedName name="배수파이프설치50mm" localSheetId="14">#REF!</definedName>
    <definedName name="배수파이프설치50mm" localSheetId="1">#REF!</definedName>
    <definedName name="배수파이프설치50mm">#REF!</definedName>
    <definedName name="배전전공001" localSheetId="16">#REF!</definedName>
    <definedName name="배전전공001" localSheetId="13">#REF!</definedName>
    <definedName name="배전전공001" localSheetId="15">#REF!</definedName>
    <definedName name="배전전공001" localSheetId="14">#REF!</definedName>
    <definedName name="배전전공001">#REF!</definedName>
    <definedName name="배전전공002" localSheetId="16">#REF!</definedName>
    <definedName name="배전전공002" localSheetId="13">#REF!</definedName>
    <definedName name="배전전공002" localSheetId="15">#REF!</definedName>
    <definedName name="배전전공002" localSheetId="14">#REF!</definedName>
    <definedName name="배전전공002">#REF!</definedName>
    <definedName name="배전전공011" localSheetId="16">#REF!</definedName>
    <definedName name="배전전공011" localSheetId="13">#REF!</definedName>
    <definedName name="배전전공011" localSheetId="15">#REF!</definedName>
    <definedName name="배전전공011" localSheetId="14">#REF!</definedName>
    <definedName name="배전전공011">#REF!</definedName>
    <definedName name="배전전공982" localSheetId="16">#REF!</definedName>
    <definedName name="배전전공982" localSheetId="13">#REF!</definedName>
    <definedName name="배전전공982" localSheetId="15">#REF!</definedName>
    <definedName name="배전전공982" localSheetId="14">#REF!</definedName>
    <definedName name="배전전공982">#REF!</definedName>
    <definedName name="배전전공991" localSheetId="16">#REF!</definedName>
    <definedName name="배전전공991" localSheetId="13">#REF!</definedName>
    <definedName name="배전전공991" localSheetId="15">#REF!</definedName>
    <definedName name="배전전공991" localSheetId="14">#REF!</definedName>
    <definedName name="배전전공991">#REF!</definedName>
    <definedName name="배전전공992" localSheetId="16">#REF!</definedName>
    <definedName name="배전전공992" localSheetId="13">#REF!</definedName>
    <definedName name="배전전공992" localSheetId="15">#REF!</definedName>
    <definedName name="배전전공992" localSheetId="14">#REF!</definedName>
    <definedName name="배전전공992">#REF!</definedName>
    <definedName name="배전활선전공001" localSheetId="16">#REF!</definedName>
    <definedName name="배전활선전공001" localSheetId="13">#REF!</definedName>
    <definedName name="배전활선전공001" localSheetId="15">#REF!</definedName>
    <definedName name="배전활선전공001" localSheetId="14">#REF!</definedName>
    <definedName name="배전활선전공001">#REF!</definedName>
    <definedName name="배전활선전공002" localSheetId="16">#REF!</definedName>
    <definedName name="배전활선전공002" localSheetId="13">#REF!</definedName>
    <definedName name="배전활선전공002" localSheetId="15">#REF!</definedName>
    <definedName name="배전활선전공002" localSheetId="14">#REF!</definedName>
    <definedName name="배전활선전공002">#REF!</definedName>
    <definedName name="배전활선전공011" localSheetId="16">#REF!</definedName>
    <definedName name="배전활선전공011" localSheetId="13">#REF!</definedName>
    <definedName name="배전활선전공011" localSheetId="15">#REF!</definedName>
    <definedName name="배전활선전공011" localSheetId="14">#REF!</definedName>
    <definedName name="배전활선전공011">#REF!</definedName>
    <definedName name="배전활선전공982" localSheetId="16">#REF!</definedName>
    <definedName name="배전활선전공982" localSheetId="13">#REF!</definedName>
    <definedName name="배전활선전공982" localSheetId="15">#REF!</definedName>
    <definedName name="배전활선전공982" localSheetId="14">#REF!</definedName>
    <definedName name="배전활선전공982">#REF!</definedName>
    <definedName name="배전활선전공991" localSheetId="16">#REF!</definedName>
    <definedName name="배전활선전공991" localSheetId="13">#REF!</definedName>
    <definedName name="배전활선전공991" localSheetId="15">#REF!</definedName>
    <definedName name="배전활선전공991" localSheetId="14">#REF!</definedName>
    <definedName name="배전활선전공991">#REF!</definedName>
    <definedName name="배전활선전공992" localSheetId="16">#REF!</definedName>
    <definedName name="배전활선전공992" localSheetId="13">#REF!</definedName>
    <definedName name="배전활선전공992" localSheetId="15">#REF!</definedName>
    <definedName name="배전활선전공992" localSheetId="14">#REF!</definedName>
    <definedName name="배전활선전공992">#REF!</definedName>
    <definedName name="백색마킹테이프">[37]자료!$B$24</definedName>
    <definedName name="백색페인트">[37]자료!$B$23</definedName>
    <definedName name="백색페인트_단가" localSheetId="17">#REF!</definedName>
    <definedName name="백색페인트_단가" localSheetId="18">#REF!</definedName>
    <definedName name="백색페인트_단가" localSheetId="16">#REF!</definedName>
    <definedName name="백색페인트_단가" localSheetId="13">#REF!</definedName>
    <definedName name="백색페인트_단가" localSheetId="15">#REF!</definedName>
    <definedName name="백색페인트_단가" localSheetId="14">#REF!</definedName>
    <definedName name="백색페인트_단가">'3-1.기초자료'!$B$22</definedName>
    <definedName name="백철쭉H0.3" localSheetId="16">#REF!</definedName>
    <definedName name="백철쭉H0.3" localSheetId="13">#REF!</definedName>
    <definedName name="백철쭉H0.3" localSheetId="15">#REF!</definedName>
    <definedName name="백철쭉H0.3" localSheetId="14">#REF!</definedName>
    <definedName name="백철쭉H0.3">#REF!</definedName>
    <definedName name="번호">#REF!</definedName>
    <definedName name="벌구크기">[60]이름표모음!$K$15:$L$17</definedName>
    <definedName name="벌목공011" localSheetId="16">#REF!</definedName>
    <definedName name="벌목공011" localSheetId="13">#REF!</definedName>
    <definedName name="벌목공011" localSheetId="15">#REF!</definedName>
    <definedName name="벌목공011" localSheetId="14">#REF!</definedName>
    <definedName name="벌목공011">#REF!</definedName>
    <definedName name="벌목부001" localSheetId="16">#REF!</definedName>
    <definedName name="벌목부001" localSheetId="13">#REF!</definedName>
    <definedName name="벌목부001" localSheetId="15">#REF!</definedName>
    <definedName name="벌목부001" localSheetId="14">#REF!</definedName>
    <definedName name="벌목부001">#REF!</definedName>
    <definedName name="벌목부002" localSheetId="16">#REF!</definedName>
    <definedName name="벌목부002" localSheetId="13">#REF!</definedName>
    <definedName name="벌목부002" localSheetId="15">#REF!</definedName>
    <definedName name="벌목부002" localSheetId="14">#REF!</definedName>
    <definedName name="벌목부002">#REF!</definedName>
    <definedName name="벌목부982" localSheetId="16">#REF!</definedName>
    <definedName name="벌목부982" localSheetId="13">#REF!</definedName>
    <definedName name="벌목부982" localSheetId="15">#REF!</definedName>
    <definedName name="벌목부982" localSheetId="14">#REF!</definedName>
    <definedName name="벌목부982">#REF!</definedName>
    <definedName name="벌목부991" localSheetId="16">#REF!</definedName>
    <definedName name="벌목부991" localSheetId="13">#REF!</definedName>
    <definedName name="벌목부991" localSheetId="15">#REF!</definedName>
    <definedName name="벌목부991" localSheetId="14">#REF!</definedName>
    <definedName name="벌목부991">#REF!</definedName>
    <definedName name="벌목부992" localSheetId="16">#REF!</definedName>
    <definedName name="벌목부992" localSheetId="13">#REF!</definedName>
    <definedName name="벌목부992" localSheetId="15">#REF!</definedName>
    <definedName name="벌목부992" localSheetId="14">#REF!</definedName>
    <definedName name="벌목부992">#REF!</definedName>
    <definedName name="벌목인부">[66]설계요소!$C$21</definedName>
    <definedName name="벌목인부_단가" localSheetId="17">#REF!</definedName>
    <definedName name="벌목인부_단가" localSheetId="18">#REF!</definedName>
    <definedName name="벌목인부_단가" localSheetId="16">#REF!</definedName>
    <definedName name="벌목인부_단가" localSheetId="13">#REF!</definedName>
    <definedName name="벌목인부_단가" localSheetId="15">#REF!</definedName>
    <definedName name="벌목인부_단가" localSheetId="14">#REF!</definedName>
    <definedName name="벌목인부_단가">'3-1.기초자료'!$B$13</definedName>
    <definedName name="벽_돌__블_럭__제_작_공" localSheetId="16">#REF!</definedName>
    <definedName name="벽_돌__블_럭__제_작_공" localSheetId="13">#REF!</definedName>
    <definedName name="벽_돌__블_럭__제_작_공" localSheetId="15">#REF!</definedName>
    <definedName name="벽_돌__블_럭__제_작_공" localSheetId="14">#REF!</definedName>
    <definedName name="벽_돌__블_럭__제_작_공">#REF!</definedName>
    <definedName name="벽돌_블럭_제작공011" localSheetId="16">#REF!</definedName>
    <definedName name="벽돌_블럭_제작공011" localSheetId="13">#REF!</definedName>
    <definedName name="벽돌_블럭_제작공011" localSheetId="15">#REF!</definedName>
    <definedName name="벽돌_블럭_제작공011" localSheetId="14">#REF!</definedName>
    <definedName name="벽돌_블럭_제작공011">#REF!</definedName>
    <definedName name="벽돌_블록_제작공001" localSheetId="16">#REF!</definedName>
    <definedName name="벽돌_블록_제작공001" localSheetId="13">#REF!</definedName>
    <definedName name="벽돌_블록_제작공001" localSheetId="15">#REF!</definedName>
    <definedName name="벽돌_블록_제작공001" localSheetId="14">#REF!</definedName>
    <definedName name="벽돌_블록_제작공001">#REF!</definedName>
    <definedName name="벽돌_블록_제작공002" localSheetId="16">#REF!</definedName>
    <definedName name="벽돌_블록_제작공002" localSheetId="13">#REF!</definedName>
    <definedName name="벽돌_블록_제작공002" localSheetId="15">#REF!</definedName>
    <definedName name="벽돌_블록_제작공002" localSheetId="14">#REF!</definedName>
    <definedName name="벽돌_블록_제작공002">#REF!</definedName>
    <definedName name="벽돌_블록_제작공982" localSheetId="16">#REF!</definedName>
    <definedName name="벽돌_블록_제작공982" localSheetId="13">#REF!</definedName>
    <definedName name="벽돌_블록_제작공982" localSheetId="15">#REF!</definedName>
    <definedName name="벽돌_블록_제작공982" localSheetId="14">#REF!</definedName>
    <definedName name="벽돌_블록_제작공982">#REF!</definedName>
    <definedName name="벽돌_블록_제작공991" localSheetId="16">#REF!</definedName>
    <definedName name="벽돌_블록_제작공991" localSheetId="13">#REF!</definedName>
    <definedName name="벽돌_블록_제작공991" localSheetId="15">#REF!</definedName>
    <definedName name="벽돌_블록_제작공991" localSheetId="14">#REF!</definedName>
    <definedName name="벽돌_블록_제작공991">#REF!</definedName>
    <definedName name="벽돌_블록_제작공992" localSheetId="16">#REF!</definedName>
    <definedName name="벽돌_블록_제작공992" localSheetId="13">#REF!</definedName>
    <definedName name="벽돌_블록_제작공992" localSheetId="15">#REF!</definedName>
    <definedName name="벽돌_블록_제작공992" localSheetId="14">#REF!</definedName>
    <definedName name="벽돌_블록_제작공992">#REF!</definedName>
    <definedName name="벽체" localSheetId="17" hidden="1">{#N/A,#N/A,FALSE,"혼합골재"}</definedName>
    <definedName name="벽체" localSheetId="18" hidden="1">{#N/A,#N/A,FALSE,"혼합골재"}</definedName>
    <definedName name="벽체" localSheetId="16" hidden="1">{#N/A,#N/A,FALSE,"혼합골재"}</definedName>
    <definedName name="벽체" localSheetId="62" hidden="1">{#N/A,#N/A,FALSE,"혼합골재"}</definedName>
    <definedName name="벽체" localSheetId="13" hidden="1">{#N/A,#N/A,FALSE,"혼합골재"}</definedName>
    <definedName name="벽체" localSheetId="15" hidden="1">{#N/A,#N/A,FALSE,"혼합골재"}</definedName>
    <definedName name="벽체" localSheetId="14" hidden="1">{#N/A,#N/A,FALSE,"혼합골재"}</definedName>
    <definedName name="벽체" hidden="1">{#N/A,#N/A,FALSE,"혼합골재"}</definedName>
    <definedName name="변경" localSheetId="17" hidden="1">{#N/A,#N/A,FALSE,"현장 NCR 분석";#N/A,#N/A,FALSE,"현장품질감사";#N/A,#N/A,FALSE,"현장품질감사"}</definedName>
    <definedName name="변경" localSheetId="18" hidden="1">{#N/A,#N/A,FALSE,"현장 NCR 분석";#N/A,#N/A,FALSE,"현장품질감사";#N/A,#N/A,FALSE,"현장품질감사"}</definedName>
    <definedName name="변경" localSheetId="16" hidden="1">{#N/A,#N/A,FALSE,"현장 NCR 분석";#N/A,#N/A,FALSE,"현장품질감사";#N/A,#N/A,FALSE,"현장품질감사"}</definedName>
    <definedName name="변경" localSheetId="62" hidden="1">{#N/A,#N/A,FALSE,"현장 NCR 분석";#N/A,#N/A,FALSE,"현장품질감사";#N/A,#N/A,FALSE,"현장품질감사"}</definedName>
    <definedName name="변경" localSheetId="13" hidden="1">{#N/A,#N/A,FALSE,"현장 NCR 분석";#N/A,#N/A,FALSE,"현장품질감사";#N/A,#N/A,FALSE,"현장품질감사"}</definedName>
    <definedName name="변경" localSheetId="15" hidden="1">{#N/A,#N/A,FALSE,"현장 NCR 분석";#N/A,#N/A,FALSE,"현장품질감사";#N/A,#N/A,FALSE,"현장품질감사"}</definedName>
    <definedName name="변경" localSheetId="14" hidden="1">{#N/A,#N/A,FALSE,"현장 NCR 분석";#N/A,#N/A,FALSE,"현장품질감사";#N/A,#N/A,FALSE,"현장품질감사"}</definedName>
    <definedName name="변경" hidden="1">{#N/A,#N/A,FALSE,"현장 NCR 분석";#N/A,#N/A,FALSE,"현장품질감사";#N/A,#N/A,FALSE,"현장품질감사"}</definedName>
    <definedName name="변경감리비">'[89]8변경2'!$J$36</definedName>
    <definedName name="변경면적">'[89]8변경2'!$C$6</definedName>
    <definedName name="변경비율">'[78]6.원가'!$M$5</definedName>
    <definedName name="변경설계내역서" localSheetId="13">#REF!</definedName>
    <definedName name="변경설계내역서" localSheetId="15">#REF!</definedName>
    <definedName name="변경설계내역서" localSheetId="14">#REF!</definedName>
    <definedName name="변경설계내역서">#REF!</definedName>
    <definedName name="변경준공일">'[58]2'!$AR$9</definedName>
    <definedName name="변전전공001" localSheetId="16">#REF!</definedName>
    <definedName name="변전전공001" localSheetId="13">#REF!</definedName>
    <definedName name="변전전공001" localSheetId="15">#REF!</definedName>
    <definedName name="변전전공001" localSheetId="14">#REF!</definedName>
    <definedName name="변전전공001">#REF!</definedName>
    <definedName name="변전전공002" localSheetId="16">#REF!</definedName>
    <definedName name="변전전공002" localSheetId="13">#REF!</definedName>
    <definedName name="변전전공002" localSheetId="15">#REF!</definedName>
    <definedName name="변전전공002" localSheetId="14">#REF!</definedName>
    <definedName name="변전전공002">#REF!</definedName>
    <definedName name="변전전공011" localSheetId="16">#REF!</definedName>
    <definedName name="변전전공011" localSheetId="13">#REF!</definedName>
    <definedName name="변전전공011" localSheetId="15">#REF!</definedName>
    <definedName name="변전전공011" localSheetId="14">#REF!</definedName>
    <definedName name="변전전공011">#REF!</definedName>
    <definedName name="변전전공982" localSheetId="16">#REF!</definedName>
    <definedName name="변전전공982" localSheetId="13">#REF!</definedName>
    <definedName name="변전전공982" localSheetId="15">#REF!</definedName>
    <definedName name="변전전공982" localSheetId="14">#REF!</definedName>
    <definedName name="변전전공982">#REF!</definedName>
    <definedName name="변전전공991" localSheetId="16">#REF!</definedName>
    <definedName name="변전전공991" localSheetId="13">#REF!</definedName>
    <definedName name="변전전공991" localSheetId="15">#REF!</definedName>
    <definedName name="변전전공991" localSheetId="14">#REF!</definedName>
    <definedName name="변전전공991">#REF!</definedName>
    <definedName name="변전전공992" localSheetId="16">#REF!</definedName>
    <definedName name="변전전공992" localSheetId="13">#REF!</definedName>
    <definedName name="변전전공992" localSheetId="15">#REF!</definedName>
    <definedName name="변전전공992" localSheetId="14">#REF!</definedName>
    <definedName name="변전전공992">#REF!</definedName>
    <definedName name="변현평" localSheetId="13">#REF!</definedName>
    <definedName name="변현평" localSheetId="15">#REF!</definedName>
    <definedName name="변현평" localSheetId="14">#REF!</definedName>
    <definedName name="변현평">#REF!</definedName>
    <definedName name="별책2" localSheetId="49">BlankMacro1</definedName>
    <definedName name="별책2" localSheetId="53">BlankMacro1</definedName>
    <definedName name="별책2" localSheetId="6">BlankMacro1</definedName>
    <definedName name="별책2" localSheetId="55">BlankMacro1</definedName>
    <definedName name="별책2" localSheetId="31">BlankMacro1</definedName>
    <definedName name="별책2" localSheetId="17">BlankMacro1</definedName>
    <definedName name="별책2" localSheetId="18">BlankMacro1</definedName>
    <definedName name="별책2" localSheetId="35">BlankMacro1</definedName>
    <definedName name="별책2" localSheetId="36">BlankMacro1</definedName>
    <definedName name="별책2" localSheetId="34">BlankMacro1</definedName>
    <definedName name="별책2" localSheetId="16">BlankMacro1</definedName>
    <definedName name="별책2" localSheetId="62">BlankMacro1</definedName>
    <definedName name="별책2" localSheetId="13">BlankMacro1</definedName>
    <definedName name="별책2" localSheetId="15">BlankMacro1</definedName>
    <definedName name="별책2" localSheetId="14">BlankMacro1</definedName>
    <definedName name="별책2" localSheetId="1">BlankMacro1</definedName>
    <definedName name="별책2">BlankMacro1</definedName>
    <definedName name="보강지선도면" localSheetId="62">[75]증감대비!$A$1:$F$83</definedName>
    <definedName name="보강지선도면">[76]증감대비!$A$1:$F$83</definedName>
    <definedName name="보링공_지질조사001" localSheetId="16">#REF!</definedName>
    <definedName name="보링공_지질조사001" localSheetId="13">#REF!</definedName>
    <definedName name="보링공_지질조사001" localSheetId="15">#REF!</definedName>
    <definedName name="보링공_지질조사001" localSheetId="14">#REF!</definedName>
    <definedName name="보링공_지질조사001">#REF!</definedName>
    <definedName name="보링공_지질조사002" localSheetId="16">#REF!</definedName>
    <definedName name="보링공_지질조사002" localSheetId="13">#REF!</definedName>
    <definedName name="보링공_지질조사002" localSheetId="15">#REF!</definedName>
    <definedName name="보링공_지질조사002" localSheetId="14">#REF!</definedName>
    <definedName name="보링공_지질조사002">#REF!</definedName>
    <definedName name="보링공_지질조사011" localSheetId="16">#REF!</definedName>
    <definedName name="보링공_지질조사011" localSheetId="13">#REF!</definedName>
    <definedName name="보링공_지질조사011" localSheetId="15">#REF!</definedName>
    <definedName name="보링공_지질조사011" localSheetId="14">#REF!</definedName>
    <definedName name="보링공_지질조사011">#REF!</definedName>
    <definedName name="보링공_지질조사982" localSheetId="16">#REF!</definedName>
    <definedName name="보링공_지질조사982" localSheetId="13">#REF!</definedName>
    <definedName name="보링공_지질조사982" localSheetId="15">#REF!</definedName>
    <definedName name="보링공_지질조사982" localSheetId="14">#REF!</definedName>
    <definedName name="보링공_지질조사982">#REF!</definedName>
    <definedName name="보링공_지질조사991" localSheetId="16">#REF!</definedName>
    <definedName name="보링공_지질조사991" localSheetId="13">#REF!</definedName>
    <definedName name="보링공_지질조사991" localSheetId="15">#REF!</definedName>
    <definedName name="보링공_지질조사991" localSheetId="14">#REF!</definedName>
    <definedName name="보링공_지질조사991">#REF!</definedName>
    <definedName name="보링공_지질조사992" localSheetId="16">#REF!</definedName>
    <definedName name="보링공_지질조사992" localSheetId="13">#REF!</definedName>
    <definedName name="보링공_지질조사992" localSheetId="15">#REF!</definedName>
    <definedName name="보링공_지질조사992" localSheetId="14">#REF!</definedName>
    <definedName name="보링공_지질조사992">#REF!</definedName>
    <definedName name="보안공001" localSheetId="16">#REF!</definedName>
    <definedName name="보안공001" localSheetId="13">#REF!</definedName>
    <definedName name="보안공001" localSheetId="15">#REF!</definedName>
    <definedName name="보안공001" localSheetId="14">#REF!</definedName>
    <definedName name="보안공001">#REF!</definedName>
    <definedName name="보안공002" localSheetId="16">#REF!</definedName>
    <definedName name="보안공002" localSheetId="13">#REF!</definedName>
    <definedName name="보안공002" localSheetId="15">#REF!</definedName>
    <definedName name="보안공002" localSheetId="14">#REF!</definedName>
    <definedName name="보안공002">#REF!</definedName>
    <definedName name="보안공011" localSheetId="16">#REF!</definedName>
    <definedName name="보안공011" localSheetId="13">#REF!</definedName>
    <definedName name="보안공011" localSheetId="15">#REF!</definedName>
    <definedName name="보안공011" localSheetId="14">#REF!</definedName>
    <definedName name="보안공011">#REF!</definedName>
    <definedName name="보안공982" localSheetId="16">#REF!</definedName>
    <definedName name="보안공982" localSheetId="13">#REF!</definedName>
    <definedName name="보안공982" localSheetId="15">#REF!</definedName>
    <definedName name="보안공982" localSheetId="14">#REF!</definedName>
    <definedName name="보안공982">#REF!</definedName>
    <definedName name="보안공991" localSheetId="16">#REF!</definedName>
    <definedName name="보안공991" localSheetId="13">#REF!</definedName>
    <definedName name="보안공991" localSheetId="15">#REF!</definedName>
    <definedName name="보안공991" localSheetId="14">#REF!</definedName>
    <definedName name="보안공991">#REF!</definedName>
    <definedName name="보안공992" localSheetId="16">#REF!</definedName>
    <definedName name="보안공992" localSheetId="13">#REF!</definedName>
    <definedName name="보안공992" localSheetId="15">#REF!</definedName>
    <definedName name="보안공992" localSheetId="14">#REF!</definedName>
    <definedName name="보안공992">#REF!</definedName>
    <definedName name="보온공001" localSheetId="16">#REF!</definedName>
    <definedName name="보온공001" localSheetId="13">#REF!</definedName>
    <definedName name="보온공001" localSheetId="15">#REF!</definedName>
    <definedName name="보온공001" localSheetId="14">#REF!</definedName>
    <definedName name="보온공001">#REF!</definedName>
    <definedName name="보온공002" localSheetId="16">#REF!</definedName>
    <definedName name="보온공002" localSheetId="13">#REF!</definedName>
    <definedName name="보온공002" localSheetId="15">#REF!</definedName>
    <definedName name="보온공002" localSheetId="14">#REF!</definedName>
    <definedName name="보온공002">#REF!</definedName>
    <definedName name="보온공011" localSheetId="16">#REF!</definedName>
    <definedName name="보온공011" localSheetId="13">#REF!</definedName>
    <definedName name="보온공011" localSheetId="15">#REF!</definedName>
    <definedName name="보온공011" localSheetId="14">#REF!</definedName>
    <definedName name="보온공011">#REF!</definedName>
    <definedName name="보온공982" localSheetId="16">#REF!</definedName>
    <definedName name="보온공982" localSheetId="13">#REF!</definedName>
    <definedName name="보온공982" localSheetId="15">#REF!</definedName>
    <definedName name="보온공982" localSheetId="14">#REF!</definedName>
    <definedName name="보온공982">#REF!</definedName>
    <definedName name="보온공991" localSheetId="16">#REF!</definedName>
    <definedName name="보온공991" localSheetId="13">#REF!</definedName>
    <definedName name="보온공991" localSheetId="15">#REF!</definedName>
    <definedName name="보온공991" localSheetId="14">#REF!</definedName>
    <definedName name="보온공991">#REF!</definedName>
    <definedName name="보온공992" localSheetId="16">#REF!</definedName>
    <definedName name="보온공992" localSheetId="13">#REF!</definedName>
    <definedName name="보온공992" localSheetId="15">#REF!</definedName>
    <definedName name="보온공992" localSheetId="14">#REF!</definedName>
    <definedName name="보온공992">#REF!</definedName>
    <definedName name="보인" localSheetId="49">#REF!</definedName>
    <definedName name="보인" localSheetId="53">#REF!</definedName>
    <definedName name="보인" localSheetId="55">#REF!</definedName>
    <definedName name="보인" localSheetId="31">#REF!</definedName>
    <definedName name="보인" localSheetId="35">#REF!</definedName>
    <definedName name="보인" localSheetId="36">#REF!</definedName>
    <definedName name="보인" localSheetId="34">#REF!</definedName>
    <definedName name="보인" localSheetId="16">#REF!</definedName>
    <definedName name="보인" localSheetId="13">#REF!</definedName>
    <definedName name="보인" localSheetId="15">#REF!</definedName>
    <definedName name="보인" localSheetId="14">#REF!</definedName>
    <definedName name="보인" localSheetId="1">#REF!</definedName>
    <definedName name="보인">#REF!</definedName>
    <definedName name="보일러공001" localSheetId="16">#REF!</definedName>
    <definedName name="보일러공001" localSheetId="13">#REF!</definedName>
    <definedName name="보일러공001" localSheetId="15">#REF!</definedName>
    <definedName name="보일러공001" localSheetId="14">#REF!</definedName>
    <definedName name="보일러공001">#REF!</definedName>
    <definedName name="보일러공002" localSheetId="16">#REF!</definedName>
    <definedName name="보일러공002" localSheetId="13">#REF!</definedName>
    <definedName name="보일러공002" localSheetId="15">#REF!</definedName>
    <definedName name="보일러공002" localSheetId="14">#REF!</definedName>
    <definedName name="보일러공002">#REF!</definedName>
    <definedName name="보일러공011" localSheetId="16">#REF!</definedName>
    <definedName name="보일러공011" localSheetId="13">#REF!</definedName>
    <definedName name="보일러공011" localSheetId="15">#REF!</definedName>
    <definedName name="보일러공011" localSheetId="14">#REF!</definedName>
    <definedName name="보일러공011">#REF!</definedName>
    <definedName name="보일러공982" localSheetId="16">#REF!</definedName>
    <definedName name="보일러공982" localSheetId="13">#REF!</definedName>
    <definedName name="보일러공982" localSheetId="15">#REF!</definedName>
    <definedName name="보일러공982" localSheetId="14">#REF!</definedName>
    <definedName name="보일러공982">#REF!</definedName>
    <definedName name="보일러공991" localSheetId="16">#REF!</definedName>
    <definedName name="보일러공991" localSheetId="13">#REF!</definedName>
    <definedName name="보일러공991" localSheetId="15">#REF!</definedName>
    <definedName name="보일러공991" localSheetId="14">#REF!</definedName>
    <definedName name="보일러공991">#REF!</definedName>
    <definedName name="보일러공992" localSheetId="16">#REF!</definedName>
    <definedName name="보일러공992" localSheetId="13">#REF!</definedName>
    <definedName name="보일러공992" localSheetId="15">#REF!</definedName>
    <definedName name="보일러공992" localSheetId="14">#REF!</definedName>
    <definedName name="보일러공992">#REF!</definedName>
    <definedName name="보조">[103]기초일위!#REF!</definedName>
    <definedName name="보조30경" localSheetId="49">[61]관급자재대!#REF!</definedName>
    <definedName name="보조30경" localSheetId="53">[61]관급자재대!#REF!</definedName>
    <definedName name="보조30경" localSheetId="55">[61]관급자재대!#REF!</definedName>
    <definedName name="보조30경" localSheetId="31">[61]관급자재대!#REF!</definedName>
    <definedName name="보조30경" localSheetId="35">[61]관급자재대!#REF!</definedName>
    <definedName name="보조30경" localSheetId="36">[61]관급자재대!#REF!</definedName>
    <definedName name="보조30경" localSheetId="34">[61]관급자재대!#REF!</definedName>
    <definedName name="보조30경" localSheetId="13">[61]관급자재대!#REF!</definedName>
    <definedName name="보조30경" localSheetId="15">[61]관급자재대!#REF!</definedName>
    <definedName name="보조30경" localSheetId="14">[61]관급자재대!#REF!</definedName>
    <definedName name="보조30경" localSheetId="1">[61]관급자재대!#REF!</definedName>
    <definedName name="보조30경">[61]관급자재대!#REF!</definedName>
    <definedName name="보조30노" localSheetId="49">[61]관급자재대!#REF!</definedName>
    <definedName name="보조30노" localSheetId="53">[61]관급자재대!#REF!</definedName>
    <definedName name="보조30노" localSheetId="55">[61]관급자재대!#REF!</definedName>
    <definedName name="보조30노" localSheetId="31">[61]관급자재대!#REF!</definedName>
    <definedName name="보조30노" localSheetId="35">[61]관급자재대!#REF!</definedName>
    <definedName name="보조30노" localSheetId="36">[61]관급자재대!#REF!</definedName>
    <definedName name="보조30노" localSheetId="34">[61]관급자재대!#REF!</definedName>
    <definedName name="보조30노" localSheetId="13">[61]관급자재대!#REF!</definedName>
    <definedName name="보조30노" localSheetId="15">[61]관급자재대!#REF!</definedName>
    <definedName name="보조30노" localSheetId="14">[61]관급자재대!#REF!</definedName>
    <definedName name="보조30노" localSheetId="1">[61]관급자재대!#REF!</definedName>
    <definedName name="보조30노">[61]관급자재대!#REF!</definedName>
    <definedName name="보조30재" localSheetId="49">[61]관급자재대!#REF!</definedName>
    <definedName name="보조30재" localSheetId="53">[61]관급자재대!#REF!</definedName>
    <definedName name="보조30재" localSheetId="55">[61]관급자재대!#REF!</definedName>
    <definedName name="보조30재" localSheetId="31">[61]관급자재대!#REF!</definedName>
    <definedName name="보조30재" localSheetId="35">[61]관급자재대!#REF!</definedName>
    <definedName name="보조30재" localSheetId="36">[61]관급자재대!#REF!</definedName>
    <definedName name="보조30재" localSheetId="34">[61]관급자재대!#REF!</definedName>
    <definedName name="보조30재" localSheetId="13">[61]관급자재대!#REF!</definedName>
    <definedName name="보조30재" localSheetId="15">[61]관급자재대!#REF!</definedName>
    <definedName name="보조30재" localSheetId="14">[61]관급자재대!#REF!</definedName>
    <definedName name="보조30재" localSheetId="1">[61]관급자재대!#REF!</definedName>
    <definedName name="보조30재">[61]관급자재대!#REF!</definedName>
    <definedName name="보조기층ㄹ" localSheetId="49">#REF!</definedName>
    <definedName name="보조기층ㄹ" localSheetId="53">#REF!</definedName>
    <definedName name="보조기층ㄹ" localSheetId="55">#REF!</definedName>
    <definedName name="보조기층ㄹ" localSheetId="31">#REF!</definedName>
    <definedName name="보조기층ㄹ" localSheetId="35">#REF!</definedName>
    <definedName name="보조기층ㄹ" localSheetId="36">#REF!</definedName>
    <definedName name="보조기층ㄹ" localSheetId="34">#REF!</definedName>
    <definedName name="보조기층ㄹ" localSheetId="16">#REF!</definedName>
    <definedName name="보조기층ㄹ" localSheetId="13">#REF!</definedName>
    <definedName name="보조기층ㄹ" localSheetId="15">#REF!</definedName>
    <definedName name="보조기층ㄹ" localSheetId="14">#REF!</definedName>
    <definedName name="보조기층ㄹ" localSheetId="1">#REF!</definedName>
    <definedName name="보조기층ㄹ">#REF!</definedName>
    <definedName name="보조기층부설">[104]기초일위!#REF!</definedName>
    <definedName name="보통" localSheetId="17">[36]자료!$B$14</definedName>
    <definedName name="보통" localSheetId="18">[36]자료!$B$14</definedName>
    <definedName name="보통" localSheetId="16">[64]자료!$B$14</definedName>
    <definedName name="보통" localSheetId="62">37483</definedName>
    <definedName name="보통" localSheetId="13">[65]자료!$B$14</definedName>
    <definedName name="보통" localSheetId="15">[65]자료!$B$14</definedName>
    <definedName name="보통" localSheetId="14">[65]자료!$B$14</definedName>
    <definedName name="보통">[36]자료!$B$14</definedName>
    <definedName name="보통0.5_특별0.5">[60]공종별소용인원산출내역서!$P$4</definedName>
    <definedName name="보통0.7_특별0.3">[60]공종별소용인원산출내역서!$Q$4</definedName>
    <definedName name="보통선원001" localSheetId="16">#REF!</definedName>
    <definedName name="보통선원001" localSheetId="13">#REF!</definedName>
    <definedName name="보통선원001" localSheetId="15">#REF!</definedName>
    <definedName name="보통선원001" localSheetId="14">#REF!</definedName>
    <definedName name="보통선원001">#REF!</definedName>
    <definedName name="보통선원002" localSheetId="16">#REF!</definedName>
    <definedName name="보통선원002" localSheetId="13">#REF!</definedName>
    <definedName name="보통선원002" localSheetId="15">#REF!</definedName>
    <definedName name="보통선원002" localSheetId="14">#REF!</definedName>
    <definedName name="보통선원002">#REF!</definedName>
    <definedName name="보통선원011" localSheetId="16">#REF!</definedName>
    <definedName name="보통선원011" localSheetId="13">#REF!</definedName>
    <definedName name="보통선원011" localSheetId="15">#REF!</definedName>
    <definedName name="보통선원011" localSheetId="14">#REF!</definedName>
    <definedName name="보통선원011">#REF!</definedName>
    <definedName name="보통선원982" localSheetId="16">#REF!</definedName>
    <definedName name="보통선원982" localSheetId="13">#REF!</definedName>
    <definedName name="보통선원982" localSheetId="15">#REF!</definedName>
    <definedName name="보통선원982" localSheetId="14">#REF!</definedName>
    <definedName name="보통선원982">#REF!</definedName>
    <definedName name="보통선원991" localSheetId="16">#REF!</definedName>
    <definedName name="보통선원991" localSheetId="13">#REF!</definedName>
    <definedName name="보통선원991" localSheetId="15">#REF!</definedName>
    <definedName name="보통선원991" localSheetId="14">#REF!</definedName>
    <definedName name="보통선원991">#REF!</definedName>
    <definedName name="보통선원992" localSheetId="16">#REF!</definedName>
    <definedName name="보통선원992" localSheetId="13">#REF!</definedName>
    <definedName name="보통선원992" localSheetId="15">#REF!</definedName>
    <definedName name="보통선원992" localSheetId="14">#REF!</definedName>
    <definedName name="보통선원992">#REF!</definedName>
    <definedName name="보통인부" localSheetId="17">[33]자료!$B$14</definedName>
    <definedName name="보통인부" localSheetId="18">[33]자료!$B$14</definedName>
    <definedName name="보통인부" localSheetId="16">[64]자료!$B$14</definedName>
    <definedName name="보통인부" localSheetId="62">#REF!</definedName>
    <definedName name="보통인부" localSheetId="13">[65]자료!$B$14</definedName>
    <definedName name="보통인부" localSheetId="15">[65]자료!$B$14</definedName>
    <definedName name="보통인부" localSheetId="14">[65]자료!$B$14</definedName>
    <definedName name="보통인부">[35]자료!$B$14</definedName>
    <definedName name="보통인부_단가" localSheetId="17">#REF!</definedName>
    <definedName name="보통인부_단가" localSheetId="18">#REF!</definedName>
    <definedName name="보통인부_단가" localSheetId="16">#REF!</definedName>
    <definedName name="보통인부_단가" localSheetId="62">'[105]3-1.기초자료'!$B$11</definedName>
    <definedName name="보통인부_단가" localSheetId="13">#REF!</definedName>
    <definedName name="보통인부_단가" localSheetId="15">#REF!</definedName>
    <definedName name="보통인부_단가" localSheetId="14">#REF!</definedName>
    <definedName name="보통인부_단가">'3-1.기초자료'!$B$11</definedName>
    <definedName name="보통인부001" localSheetId="16">#REF!</definedName>
    <definedName name="보통인부001" localSheetId="13">#REF!</definedName>
    <definedName name="보통인부001" localSheetId="15">#REF!</definedName>
    <definedName name="보통인부001" localSheetId="14">#REF!</definedName>
    <definedName name="보통인부001">#REF!</definedName>
    <definedName name="보통인부002" localSheetId="16">#REF!</definedName>
    <definedName name="보통인부002" localSheetId="13">#REF!</definedName>
    <definedName name="보통인부002" localSheetId="15">#REF!</definedName>
    <definedName name="보통인부002" localSheetId="14">#REF!</definedName>
    <definedName name="보통인부002">#REF!</definedName>
    <definedName name="보통인부011" localSheetId="16">#REF!</definedName>
    <definedName name="보통인부011" localSheetId="13">#REF!</definedName>
    <definedName name="보통인부011" localSheetId="15">#REF!</definedName>
    <definedName name="보통인부011" localSheetId="14">#REF!</definedName>
    <definedName name="보통인부011">#REF!</definedName>
    <definedName name="보통인부982" localSheetId="16">#REF!</definedName>
    <definedName name="보통인부982" localSheetId="13">#REF!</definedName>
    <definedName name="보통인부982" localSheetId="15">#REF!</definedName>
    <definedName name="보통인부982" localSheetId="14">#REF!</definedName>
    <definedName name="보통인부982">#REF!</definedName>
    <definedName name="보통인부991" localSheetId="16">#REF!</definedName>
    <definedName name="보통인부991" localSheetId="13">#REF!</definedName>
    <definedName name="보통인부991" localSheetId="15">#REF!</definedName>
    <definedName name="보통인부991" localSheetId="14">#REF!</definedName>
    <definedName name="보통인부991">#REF!</definedName>
    <definedName name="보통인부992" localSheetId="16">#REF!</definedName>
    <definedName name="보통인부992" localSheetId="13">#REF!</definedName>
    <definedName name="보통인부992" localSheetId="15">#REF!</definedName>
    <definedName name="보통인부992" localSheetId="14">#REF!</definedName>
    <definedName name="보통인부992">#REF!</definedName>
    <definedName name="보통인부B10" localSheetId="62">[56]식재인부!$C$24</definedName>
    <definedName name="보통인부B10">[57]식재인부!$C$24</definedName>
    <definedName name="보통인부B4이하" localSheetId="62">[56]식재인부!$C$18</definedName>
    <definedName name="보통인부B4이하">[57]식재인부!$C$18</definedName>
    <definedName name="보통인부B5" localSheetId="62">[56]식재인부!$C$19</definedName>
    <definedName name="보통인부B5">[57]식재인부!$C$19</definedName>
    <definedName name="보통인부B6" localSheetId="62">[56]식재인부!$C$20</definedName>
    <definedName name="보통인부B6">[57]식재인부!$C$20</definedName>
    <definedName name="보통인부B8" localSheetId="62">[56]식재인부!$C$22</definedName>
    <definedName name="보통인부B8">[57]식재인부!$C$22</definedName>
    <definedName name="보통인부R10" localSheetId="62">[56]식재인부!$C$54</definedName>
    <definedName name="보통인부R10">[57]식재인부!$C$54</definedName>
    <definedName name="보통인부R12" localSheetId="62">[56]식재인부!$C$56</definedName>
    <definedName name="보통인부R12">[57]식재인부!$C$56</definedName>
    <definedName name="보통인부R15" localSheetId="62">[56]식재인부!$C$59</definedName>
    <definedName name="보통인부R15">[57]식재인부!$C$59</definedName>
    <definedName name="보통인부R4이하" localSheetId="62">[56]식재인부!$C$48</definedName>
    <definedName name="보통인부R4이하">[57]식재인부!$C$48</definedName>
    <definedName name="보통인부R5" localSheetId="62">[56]식재인부!$C$49</definedName>
    <definedName name="보통인부R5">[57]식재인부!$C$49</definedName>
    <definedName name="보통인부R6" localSheetId="62">[56]식재인부!$C$50</definedName>
    <definedName name="보통인부R6">[57]식재인부!$C$50</definedName>
    <definedName name="보통인부R7" localSheetId="62">[56]식재인부!$C$51</definedName>
    <definedName name="보통인부R7">[57]식재인부!$C$51</definedName>
    <definedName name="보통인부R8" localSheetId="62">[56]식재인부!$C$52</definedName>
    <definedName name="보통인부R8">[57]식재인부!$C$52</definedName>
    <definedName name="보특인부">[79]자료!$I$14</definedName>
    <definedName name="복구계획도2" localSheetId="17" hidden="1">{#N/A,#N/A,FALSE,"현장 NCR 분석";#N/A,#N/A,FALSE,"현장품질감사";#N/A,#N/A,FALSE,"현장품질감사"}</definedName>
    <definedName name="복구계획도2" localSheetId="18" hidden="1">{#N/A,#N/A,FALSE,"현장 NCR 분석";#N/A,#N/A,FALSE,"현장품질감사";#N/A,#N/A,FALSE,"현장품질감사"}</definedName>
    <definedName name="복구계획도2" localSheetId="16" hidden="1">{#N/A,#N/A,FALSE,"현장 NCR 분석";#N/A,#N/A,FALSE,"현장품질감사";#N/A,#N/A,FALSE,"현장품질감사"}</definedName>
    <definedName name="복구계획도2" localSheetId="62" hidden="1">{#N/A,#N/A,FALSE,"현장 NCR 분석";#N/A,#N/A,FALSE,"현장품질감사";#N/A,#N/A,FALSE,"현장품질감사"}</definedName>
    <definedName name="복구계획도2" localSheetId="13" hidden="1">{#N/A,#N/A,FALSE,"현장 NCR 분석";#N/A,#N/A,FALSE,"현장품질감사";#N/A,#N/A,FALSE,"현장품질감사"}</definedName>
    <definedName name="복구계획도2" localSheetId="15" hidden="1">{#N/A,#N/A,FALSE,"현장 NCR 분석";#N/A,#N/A,FALSE,"현장품질감사";#N/A,#N/A,FALSE,"현장품질감사"}</definedName>
    <definedName name="복구계획도2" localSheetId="14" hidden="1">{#N/A,#N/A,FALSE,"현장 NCR 분석";#N/A,#N/A,FALSE,"현장품질감사";#N/A,#N/A,FALSE,"현장품질감사"}</definedName>
    <definedName name="복구계획도2" hidden="1">{#N/A,#N/A,FALSE,"현장 NCR 분석";#N/A,#N/A,FALSE,"현장품질감사";#N/A,#N/A,FALSE,"현장품질감사"}</definedName>
    <definedName name="부가가치세" localSheetId="17">#REF!</definedName>
    <definedName name="부가가치세" localSheetId="18">#REF!</definedName>
    <definedName name="부가가치세" localSheetId="16">#REF!</definedName>
    <definedName name="부가가치세" localSheetId="13">#REF!</definedName>
    <definedName name="부가가치세" localSheetId="15">#REF!</definedName>
    <definedName name="부가가치세" localSheetId="14">#REF!</definedName>
    <definedName name="부가가치세">'3-1.기초자료'!$C$35</definedName>
    <definedName name="부가세" localSheetId="16">#REF!</definedName>
    <definedName name="부가세" localSheetId="13">#REF!</definedName>
    <definedName name="부가세" localSheetId="15">#REF!</definedName>
    <definedName name="부가세" localSheetId="14">#REF!</definedName>
    <definedName name="부가세">#REF!</definedName>
    <definedName name="부가세신고">OFFSET([68]신고분기설정참고!$C$2,0,0,COUNTA([68]신고분기설정참고!$C$2:$C$70),1)</definedName>
    <definedName name="부대갑지1" localSheetId="16">#REF!</definedName>
    <definedName name="부대갑지1" localSheetId="13">#REF!</definedName>
    <definedName name="부대갑지1" localSheetId="15">#REF!</definedName>
    <definedName name="부대갑지1" localSheetId="14">#REF!</definedName>
    <definedName name="부대갑지1">#REF!</definedName>
    <definedName name="부대공사" localSheetId="17" hidden="1">#REF!</definedName>
    <definedName name="부대공사" localSheetId="18" hidden="1">#REF!</definedName>
    <definedName name="부대공사" localSheetId="16" hidden="1">#REF!</definedName>
    <definedName name="부대공사" localSheetId="13" hidden="1">#REF!</definedName>
    <definedName name="부대공사" localSheetId="15" hidden="1">#REF!</definedName>
    <definedName name="부대공사" localSheetId="14" hidden="1">#REF!</definedName>
    <definedName name="부대공사" hidden="1">#REF!</definedName>
    <definedName name="부대일위대가" localSheetId="49">#REF!</definedName>
    <definedName name="부대일위대가" localSheetId="53">#REF!</definedName>
    <definedName name="부대일위대가" localSheetId="55">#REF!</definedName>
    <definedName name="부대일위대가" localSheetId="31">#REF!</definedName>
    <definedName name="부대일위대가" localSheetId="35">#REF!</definedName>
    <definedName name="부대일위대가" localSheetId="36">#REF!</definedName>
    <definedName name="부대일위대가" localSheetId="34">#REF!</definedName>
    <definedName name="부대일위대가" localSheetId="16">#REF!</definedName>
    <definedName name="부대일위대가" localSheetId="13">#REF!</definedName>
    <definedName name="부대일위대가" localSheetId="15">#REF!</definedName>
    <definedName name="부대일위대가" localSheetId="14">#REF!</definedName>
    <definedName name="부대일위대가" localSheetId="1">#REF!</definedName>
    <definedName name="부대일위대가">#REF!</definedName>
    <definedName name="부손익" localSheetId="17" hidden="1">{#N/A,#N/A,FALSE,"현장 NCR 분석";#N/A,#N/A,FALSE,"현장품질감사";#N/A,#N/A,FALSE,"현장품질감사"}</definedName>
    <definedName name="부손익" localSheetId="18" hidden="1">{#N/A,#N/A,FALSE,"현장 NCR 분석";#N/A,#N/A,FALSE,"현장품질감사";#N/A,#N/A,FALSE,"현장품질감사"}</definedName>
    <definedName name="부손익" localSheetId="16" hidden="1">{#N/A,#N/A,FALSE,"현장 NCR 분석";#N/A,#N/A,FALSE,"현장품질감사";#N/A,#N/A,FALSE,"현장품질감사"}</definedName>
    <definedName name="부손익" localSheetId="62" hidden="1">{#N/A,#N/A,FALSE,"현장 NCR 분석";#N/A,#N/A,FALSE,"현장품질감사";#N/A,#N/A,FALSE,"현장품질감사"}</definedName>
    <definedName name="부손익" localSheetId="13" hidden="1">{#N/A,#N/A,FALSE,"현장 NCR 분석";#N/A,#N/A,FALSE,"현장품질감사";#N/A,#N/A,FALSE,"현장품질감사"}</definedName>
    <definedName name="부손익" localSheetId="15" hidden="1">{#N/A,#N/A,FALSE,"현장 NCR 분석";#N/A,#N/A,FALSE,"현장품질감사";#N/A,#N/A,FALSE,"현장품질감사"}</definedName>
    <definedName name="부손익" localSheetId="14" hidden="1">{#N/A,#N/A,FALSE,"현장 NCR 분석";#N/A,#N/A,FALSE,"현장품질감사";#N/A,#N/A,FALSE,"현장품질감사"}</definedName>
    <definedName name="부손익" hidden="1">{#N/A,#N/A,FALSE,"현장 NCR 분석";#N/A,#N/A,FALSE,"현장품질감사";#N/A,#N/A,FALSE,"현장품질감사"}</definedName>
    <definedName name="부착용집계_0.2㎥" localSheetId="62">[78]자료!$B$29</definedName>
    <definedName name="부착용집계_0.2㎥">[79]자료!$B$29</definedName>
    <definedName name="부착용집계_0.6㎥" localSheetId="62">[78]자료!$B$33</definedName>
    <definedName name="부착용집계_0.6㎥">[79]자료!$B$33</definedName>
    <definedName name="부포">[53]말뚝물량!$D$11</definedName>
    <definedName name="분고">#REF!</definedName>
    <definedName name="분담13" localSheetId="16">#REF!</definedName>
    <definedName name="분담13" localSheetId="13">#REF!</definedName>
    <definedName name="분담13" localSheetId="15">#REF!</definedName>
    <definedName name="분담13" localSheetId="14">#REF!</definedName>
    <definedName name="분담13">#REF!</definedName>
    <definedName name="분담20" localSheetId="16">#REF!</definedName>
    <definedName name="분담20" localSheetId="13">#REF!</definedName>
    <definedName name="분담20" localSheetId="15">#REF!</definedName>
    <definedName name="분담20" localSheetId="14">#REF!</definedName>
    <definedName name="분담20">#REF!</definedName>
    <definedName name="분담25" localSheetId="16">#REF!</definedName>
    <definedName name="분담25" localSheetId="13">#REF!</definedName>
    <definedName name="분담25" localSheetId="15">#REF!</definedName>
    <definedName name="분담25" localSheetId="14">#REF!</definedName>
    <definedName name="분담25">#REF!</definedName>
    <definedName name="분당공">[106]Sheet4!$A$58:$A$97</definedName>
    <definedName name="분당물가">[107]Sheet4!$F$58:$F$73</definedName>
    <definedName name="분당코아">[108]마산월령동골조물량변경!$F$58:$F$73</definedName>
    <definedName name="분둘레">#REF!</definedName>
    <definedName name="분반경">#REF!</definedName>
    <definedName name="분상부체적">#REF!</definedName>
    <definedName name="분석분석">[109]경산!#REF!</definedName>
    <definedName name="분전반" localSheetId="62">BlankMacro1</definedName>
    <definedName name="분전반">BlankMacro1</definedName>
    <definedName name="분종둘레">#REF!</definedName>
    <definedName name="분중량">#REF!</definedName>
    <definedName name="분체적">#REF!</definedName>
    <definedName name="분표면적">#REF!</definedName>
    <definedName name="브랑누아" localSheetId="16">#REF!</definedName>
    <definedName name="브랑누아" localSheetId="13">#REF!</definedName>
    <definedName name="브랑누아" localSheetId="15">#REF!</definedName>
    <definedName name="브랑누아" localSheetId="14">#REF!</definedName>
    <definedName name="브랑누아">#REF!</definedName>
    <definedName name="브랑느아" localSheetId="16">#REF!</definedName>
    <definedName name="브랑느아" localSheetId="13">#REF!</definedName>
    <definedName name="브랑느아" localSheetId="15">#REF!</definedName>
    <definedName name="브랑느아" localSheetId="14">#REF!</definedName>
    <definedName name="브랑느아">#REF!</definedName>
    <definedName name="비" localSheetId="6">BlankMacro1</definedName>
    <definedName name="비" localSheetId="17">BlankMacro1</definedName>
    <definedName name="비" localSheetId="18">BlankMacro1</definedName>
    <definedName name="비" localSheetId="16">BlankMacro1</definedName>
    <definedName name="비" localSheetId="62">BlankMacro1</definedName>
    <definedName name="비" localSheetId="13">BlankMacro1</definedName>
    <definedName name="비" localSheetId="15">BlankMacro1</definedName>
    <definedName name="비" localSheetId="14">BlankMacro1</definedName>
    <definedName name="비">BlankMacro1</definedName>
    <definedName name="비_계_공" localSheetId="16">#REF!</definedName>
    <definedName name="비_계_공" localSheetId="13">#REF!</definedName>
    <definedName name="비_계_공" localSheetId="15">#REF!</definedName>
    <definedName name="비_계_공" localSheetId="14">#REF!</definedName>
    <definedName name="비_계_공">#REF!</definedName>
    <definedName name="비계공001" localSheetId="16">#REF!</definedName>
    <definedName name="비계공001" localSheetId="13">#REF!</definedName>
    <definedName name="비계공001" localSheetId="15">#REF!</definedName>
    <definedName name="비계공001" localSheetId="14">#REF!</definedName>
    <definedName name="비계공001">#REF!</definedName>
    <definedName name="비계공002" localSheetId="16">#REF!</definedName>
    <definedName name="비계공002" localSheetId="13">#REF!</definedName>
    <definedName name="비계공002" localSheetId="15">#REF!</definedName>
    <definedName name="비계공002" localSheetId="14">#REF!</definedName>
    <definedName name="비계공002">#REF!</definedName>
    <definedName name="비계공011" localSheetId="16">#REF!</definedName>
    <definedName name="비계공011" localSheetId="13">#REF!</definedName>
    <definedName name="비계공011" localSheetId="15">#REF!</definedName>
    <definedName name="비계공011" localSheetId="14">#REF!</definedName>
    <definedName name="비계공011">#REF!</definedName>
    <definedName name="비계공982" localSheetId="16">#REF!</definedName>
    <definedName name="비계공982" localSheetId="13">#REF!</definedName>
    <definedName name="비계공982" localSheetId="15">#REF!</definedName>
    <definedName name="비계공982" localSheetId="14">#REF!</definedName>
    <definedName name="비계공982">#REF!</definedName>
    <definedName name="비계공991" localSheetId="16">#REF!</definedName>
    <definedName name="비계공991" localSheetId="13">#REF!</definedName>
    <definedName name="비계공991" localSheetId="15">#REF!</definedName>
    <definedName name="비계공991" localSheetId="14">#REF!</definedName>
    <definedName name="비계공991">#REF!</definedName>
    <definedName name="비계공992" localSheetId="16">#REF!</definedName>
    <definedName name="비계공992" localSheetId="13">#REF!</definedName>
    <definedName name="비계공992" localSheetId="15">#REF!</definedName>
    <definedName name="비계공992" localSheetId="14">#REF!</definedName>
    <definedName name="비계공992">#REF!</definedName>
    <definedName name="비계목재10회" localSheetId="49">#REF!</definedName>
    <definedName name="비계목재10회" localSheetId="53">#REF!</definedName>
    <definedName name="비계목재10회" localSheetId="55">#REF!</definedName>
    <definedName name="비계목재10회" localSheetId="31">#REF!</definedName>
    <definedName name="비계목재10회" localSheetId="35">#REF!</definedName>
    <definedName name="비계목재10회" localSheetId="36">#REF!</definedName>
    <definedName name="비계목재10회" localSheetId="34">#REF!</definedName>
    <definedName name="비계목재10회" localSheetId="16">#REF!</definedName>
    <definedName name="비계목재10회" localSheetId="13">#REF!</definedName>
    <definedName name="비계목재10회" localSheetId="15">#REF!</definedName>
    <definedName name="비계목재10회" localSheetId="14">#REF!</definedName>
    <definedName name="비계목재10회" localSheetId="1">#REF!</definedName>
    <definedName name="비계목재10회">#REF!</definedName>
    <definedName name="비계목재1회" localSheetId="49">#REF!</definedName>
    <definedName name="비계목재1회" localSheetId="53">#REF!</definedName>
    <definedName name="비계목재1회" localSheetId="55">#REF!</definedName>
    <definedName name="비계목재1회" localSheetId="31">#REF!</definedName>
    <definedName name="비계목재1회" localSheetId="35">#REF!</definedName>
    <definedName name="비계목재1회" localSheetId="36">#REF!</definedName>
    <definedName name="비계목재1회" localSheetId="34">#REF!</definedName>
    <definedName name="비계목재1회" localSheetId="16">#REF!</definedName>
    <definedName name="비계목재1회" localSheetId="13">#REF!</definedName>
    <definedName name="비계목재1회" localSheetId="15">#REF!</definedName>
    <definedName name="비계목재1회" localSheetId="14">#REF!</definedName>
    <definedName name="비계목재1회" localSheetId="1">#REF!</definedName>
    <definedName name="비계목재1회">#REF!</definedName>
    <definedName name="비계목재2회" localSheetId="49">#REF!</definedName>
    <definedName name="비계목재2회" localSheetId="53">#REF!</definedName>
    <definedName name="비계목재2회" localSheetId="55">#REF!</definedName>
    <definedName name="비계목재2회" localSheetId="31">#REF!</definedName>
    <definedName name="비계목재2회" localSheetId="35">#REF!</definedName>
    <definedName name="비계목재2회" localSheetId="36">#REF!</definedName>
    <definedName name="비계목재2회" localSheetId="34">#REF!</definedName>
    <definedName name="비계목재2회" localSheetId="16">#REF!</definedName>
    <definedName name="비계목재2회" localSheetId="13">#REF!</definedName>
    <definedName name="비계목재2회" localSheetId="15">#REF!</definedName>
    <definedName name="비계목재2회" localSheetId="14">#REF!</definedName>
    <definedName name="비계목재2회" localSheetId="1">#REF!</definedName>
    <definedName name="비계목재2회">#REF!</definedName>
    <definedName name="비계목재3회" localSheetId="49">#REF!</definedName>
    <definedName name="비계목재3회" localSheetId="53">#REF!</definedName>
    <definedName name="비계목재3회" localSheetId="55">#REF!</definedName>
    <definedName name="비계목재3회" localSheetId="31">#REF!</definedName>
    <definedName name="비계목재3회" localSheetId="35">#REF!</definedName>
    <definedName name="비계목재3회" localSheetId="36">#REF!</definedName>
    <definedName name="비계목재3회" localSheetId="34">#REF!</definedName>
    <definedName name="비계목재3회" localSheetId="16">#REF!</definedName>
    <definedName name="비계목재3회" localSheetId="13">#REF!</definedName>
    <definedName name="비계목재3회" localSheetId="15">#REF!</definedName>
    <definedName name="비계목재3회" localSheetId="14">#REF!</definedName>
    <definedName name="비계목재3회" localSheetId="1">#REF!</definedName>
    <definedName name="비계목재3회">#REF!</definedName>
    <definedName name="비계목재4회" localSheetId="49">#REF!</definedName>
    <definedName name="비계목재4회" localSheetId="53">#REF!</definedName>
    <definedName name="비계목재4회" localSheetId="55">#REF!</definedName>
    <definedName name="비계목재4회" localSheetId="31">#REF!</definedName>
    <definedName name="비계목재4회" localSheetId="35">#REF!</definedName>
    <definedName name="비계목재4회" localSheetId="36">#REF!</definedName>
    <definedName name="비계목재4회" localSheetId="34">#REF!</definedName>
    <definedName name="비계목재4회" localSheetId="16">#REF!</definedName>
    <definedName name="비계목재4회" localSheetId="13">#REF!</definedName>
    <definedName name="비계목재4회" localSheetId="15">#REF!</definedName>
    <definedName name="비계목재4회" localSheetId="14">#REF!</definedName>
    <definedName name="비계목재4회" localSheetId="1">#REF!</definedName>
    <definedName name="비계목재4회">#REF!</definedName>
    <definedName name="비계목재5회" localSheetId="49">#REF!</definedName>
    <definedName name="비계목재5회" localSheetId="53">#REF!</definedName>
    <definedName name="비계목재5회" localSheetId="55">#REF!</definedName>
    <definedName name="비계목재5회" localSheetId="31">#REF!</definedName>
    <definedName name="비계목재5회" localSheetId="35">#REF!</definedName>
    <definedName name="비계목재5회" localSheetId="36">#REF!</definedName>
    <definedName name="비계목재5회" localSheetId="34">#REF!</definedName>
    <definedName name="비계목재5회" localSheetId="16">#REF!</definedName>
    <definedName name="비계목재5회" localSheetId="13">#REF!</definedName>
    <definedName name="비계목재5회" localSheetId="15">#REF!</definedName>
    <definedName name="비계목재5회" localSheetId="14">#REF!</definedName>
    <definedName name="비계목재5회" localSheetId="1">#REF!</definedName>
    <definedName name="비계목재5회">#REF!</definedName>
    <definedName name="비계목재6회" localSheetId="49">#REF!</definedName>
    <definedName name="비계목재6회" localSheetId="53">#REF!</definedName>
    <definedName name="비계목재6회" localSheetId="55">#REF!</definedName>
    <definedName name="비계목재6회" localSheetId="31">#REF!</definedName>
    <definedName name="비계목재6회" localSheetId="35">#REF!</definedName>
    <definedName name="비계목재6회" localSheetId="36">#REF!</definedName>
    <definedName name="비계목재6회" localSheetId="34">#REF!</definedName>
    <definedName name="비계목재6회" localSheetId="16">#REF!</definedName>
    <definedName name="비계목재6회" localSheetId="13">#REF!</definedName>
    <definedName name="비계목재6회" localSheetId="15">#REF!</definedName>
    <definedName name="비계목재6회" localSheetId="14">#REF!</definedName>
    <definedName name="비계목재6회" localSheetId="1">#REF!</definedName>
    <definedName name="비계목재6회">#REF!</definedName>
    <definedName name="비계목재7회" localSheetId="49">#REF!</definedName>
    <definedName name="비계목재7회" localSheetId="53">#REF!</definedName>
    <definedName name="비계목재7회" localSheetId="55">#REF!</definedName>
    <definedName name="비계목재7회" localSheetId="31">#REF!</definedName>
    <definedName name="비계목재7회" localSheetId="35">#REF!</definedName>
    <definedName name="비계목재7회" localSheetId="36">#REF!</definedName>
    <definedName name="비계목재7회" localSheetId="34">#REF!</definedName>
    <definedName name="비계목재7회" localSheetId="16">#REF!</definedName>
    <definedName name="비계목재7회" localSheetId="13">#REF!</definedName>
    <definedName name="비계목재7회" localSheetId="15">#REF!</definedName>
    <definedName name="비계목재7회" localSheetId="14">#REF!</definedName>
    <definedName name="비계목재7회" localSheetId="1">#REF!</definedName>
    <definedName name="비계목재7회">#REF!</definedName>
    <definedName name="비계목재8회" localSheetId="49">#REF!</definedName>
    <definedName name="비계목재8회" localSheetId="53">#REF!</definedName>
    <definedName name="비계목재8회" localSheetId="55">#REF!</definedName>
    <definedName name="비계목재8회" localSheetId="31">#REF!</definedName>
    <definedName name="비계목재8회" localSheetId="35">#REF!</definedName>
    <definedName name="비계목재8회" localSheetId="36">#REF!</definedName>
    <definedName name="비계목재8회" localSheetId="34">#REF!</definedName>
    <definedName name="비계목재8회" localSheetId="16">#REF!</definedName>
    <definedName name="비계목재8회" localSheetId="13">#REF!</definedName>
    <definedName name="비계목재8회" localSheetId="15">#REF!</definedName>
    <definedName name="비계목재8회" localSheetId="14">#REF!</definedName>
    <definedName name="비계목재8회" localSheetId="1">#REF!</definedName>
    <definedName name="비계목재8회">#REF!</definedName>
    <definedName name="비계목재9회" localSheetId="49">#REF!</definedName>
    <definedName name="비계목재9회" localSheetId="53">#REF!</definedName>
    <definedName name="비계목재9회" localSheetId="55">#REF!</definedName>
    <definedName name="비계목재9회" localSheetId="31">#REF!</definedName>
    <definedName name="비계목재9회" localSheetId="35">#REF!</definedName>
    <definedName name="비계목재9회" localSheetId="36">#REF!</definedName>
    <definedName name="비계목재9회" localSheetId="34">#REF!</definedName>
    <definedName name="비계목재9회" localSheetId="16">#REF!</definedName>
    <definedName name="비계목재9회" localSheetId="13">#REF!</definedName>
    <definedName name="비계목재9회" localSheetId="15">#REF!</definedName>
    <definedName name="비계목재9회" localSheetId="14">#REF!</definedName>
    <definedName name="비계목재9회" localSheetId="1">#REF!</definedName>
    <definedName name="비계목재9회">#REF!</definedName>
    <definedName name="비닐랩">'[71]노임,자재단가'!$E$17</definedName>
    <definedName name="비목1" localSheetId="16">#REF!</definedName>
    <definedName name="비목1" localSheetId="13">#REF!</definedName>
    <definedName name="비목1" localSheetId="15">#REF!</definedName>
    <definedName name="비목1" localSheetId="14">#REF!</definedName>
    <definedName name="비목1">#REF!</definedName>
    <definedName name="비목2" localSheetId="16">#REF!</definedName>
    <definedName name="비목2" localSheetId="13">#REF!</definedName>
    <definedName name="비목2" localSheetId="15">#REF!</definedName>
    <definedName name="비목2" localSheetId="14">#REF!</definedName>
    <definedName name="비목2">#REF!</definedName>
    <definedName name="비목3" localSheetId="16">#REF!</definedName>
    <definedName name="비목3" localSheetId="13">#REF!</definedName>
    <definedName name="비목3" localSheetId="15">#REF!</definedName>
    <definedName name="비목3" localSheetId="14">#REF!</definedName>
    <definedName name="비목3">#REF!</definedName>
    <definedName name="비목4" localSheetId="16">#REF!</definedName>
    <definedName name="비목4" localSheetId="13">#REF!</definedName>
    <definedName name="비목4" localSheetId="15">#REF!</definedName>
    <definedName name="비목4" localSheetId="14">#REF!</definedName>
    <definedName name="비목4">#REF!</definedName>
    <definedName name="비비추" localSheetId="49">#REF!</definedName>
    <definedName name="비비추" localSheetId="53">#REF!</definedName>
    <definedName name="비비추" localSheetId="55">#REF!</definedName>
    <definedName name="비비추" localSheetId="31">#REF!</definedName>
    <definedName name="비비추" localSheetId="35">#REF!</definedName>
    <definedName name="비비추" localSheetId="36">#REF!</definedName>
    <definedName name="비비추" localSheetId="34">#REF!</definedName>
    <definedName name="비비추" localSheetId="16">#REF!</definedName>
    <definedName name="비비추" localSheetId="13">#REF!</definedName>
    <definedName name="비비추" localSheetId="15">#REF!</definedName>
    <definedName name="비비추" localSheetId="14">#REF!</definedName>
    <definedName name="비비추" localSheetId="1">#REF!</definedName>
    <definedName name="비비추">#REF!</definedName>
    <definedName name="빔제작단가개정표준도적용" localSheetId="17">{"'자리배치도'!$AG$1:$CI$28"}</definedName>
    <definedName name="빔제작단가개정표준도적용" localSheetId="18">{"'자리배치도'!$AG$1:$CI$28"}</definedName>
    <definedName name="빔제작단가개정표준도적용" localSheetId="16">{"'자리배치도'!$AG$1:$CI$28"}</definedName>
    <definedName name="빔제작단가개정표준도적용" localSheetId="62">{"'자리배치도'!$AG$1:$CI$28"}</definedName>
    <definedName name="빔제작단가개정표준도적용" localSheetId="13">{"'자리배치도'!$AG$1:$CI$28"}</definedName>
    <definedName name="빔제작단가개정표준도적용" localSheetId="15">{"'자리배치도'!$AG$1:$CI$28"}</definedName>
    <definedName name="빔제작단가개정표준도적용" localSheetId="14">{"'자리배치도'!$AG$1:$CI$28"}</definedName>
    <definedName name="빔제작단가개정표준도적용">{"'자리배치도'!$AG$1:$CI$28"}</definedName>
    <definedName name="빙신" localSheetId="6">BlankMacro1</definedName>
    <definedName name="빙신" localSheetId="17">BlankMacro1</definedName>
    <definedName name="빙신" localSheetId="18">BlankMacro1</definedName>
    <definedName name="빙신" localSheetId="16">BlankMacro1</definedName>
    <definedName name="빙신" localSheetId="62">BlankMacro1</definedName>
    <definedName name="빙신" localSheetId="13">BlankMacro1</definedName>
    <definedName name="빙신" localSheetId="15">BlankMacro1</definedName>
    <definedName name="빙신" localSheetId="14">BlankMacro1</definedName>
    <definedName name="빙신">BlankMacro1</definedName>
    <definedName name="뿌리돌림보통이눕">#REF!</definedName>
    <definedName name="뿌리돌림보통인부">#REF!</definedName>
    <definedName name="뿌리돌림조경공">#REF!</definedName>
    <definedName name="ㅅ" localSheetId="17" hidden="1">{#N/A,#N/A,FALSE,"현장 NCR 분석";#N/A,#N/A,FALSE,"현장품질감사";#N/A,#N/A,FALSE,"현장품질감사"}</definedName>
    <definedName name="ㅅ" localSheetId="18" hidden="1">{#N/A,#N/A,FALSE,"현장 NCR 분석";#N/A,#N/A,FALSE,"현장품질감사";#N/A,#N/A,FALSE,"현장품질감사"}</definedName>
    <definedName name="ㅅ" localSheetId="16" hidden="1">{#N/A,#N/A,FALSE,"현장 NCR 분석";#N/A,#N/A,FALSE,"현장품질감사";#N/A,#N/A,FALSE,"현장품질감사"}</definedName>
    <definedName name="ㅅ" localSheetId="62" hidden="1">{#N/A,#N/A,FALSE,"현장 NCR 분석";#N/A,#N/A,FALSE,"현장품질감사";#N/A,#N/A,FALSE,"현장품질감사"}</definedName>
    <definedName name="ㅅ" localSheetId="13" hidden="1">{#N/A,#N/A,FALSE,"현장 NCR 분석";#N/A,#N/A,FALSE,"현장품질감사";#N/A,#N/A,FALSE,"현장품질감사"}</definedName>
    <definedName name="ㅅ" localSheetId="15" hidden="1">{#N/A,#N/A,FALSE,"현장 NCR 분석";#N/A,#N/A,FALSE,"현장품질감사";#N/A,#N/A,FALSE,"현장품질감사"}</definedName>
    <definedName name="ㅅ" localSheetId="14" hidden="1">{#N/A,#N/A,FALSE,"현장 NCR 분석";#N/A,#N/A,FALSE,"현장품질감사";#N/A,#N/A,FALSE,"현장품질감사"}</definedName>
    <definedName name="ㅅ" hidden="1">{#N/A,#N/A,FALSE,"현장 NCR 분석";#N/A,#N/A,FALSE,"현장품질감사";#N/A,#N/A,FALSE,"현장품질감사"}</definedName>
    <definedName name="ㅅPW1">'[110]●수량(침구보관창고-21평)'!$E$290</definedName>
    <definedName name="ㅅPW1방충망">'[110]●수량(침구보관창고-21평)'!$E$291</definedName>
    <definedName name="ㅅPW2">'[110]●수량(침구보관창고-21평)'!$E$293</definedName>
    <definedName name="ㅅPW2방충망">'[110]●수량(침구보관창고-21평)'!$E$294</definedName>
    <definedName name="ㅅVP도장">'[110]●수량(침구보관창고-21평)'!$E$318</definedName>
    <definedName name="ㅅWD1도아록">'[110]●수량(침구보관창고-21평)'!$E$285</definedName>
    <definedName name="ㅅWD1도아록달기">'[110]●수량(침구보관창고-21평)'!$E$286</definedName>
    <definedName name="ㅅWD1문제작및설치">'[110]●수량(침구보관창고-21평)'!$E$283</definedName>
    <definedName name="ㅅWD1문틀제작및설치">'[110]●수량(침구보관창고-21평)'!$E$282</definedName>
    <definedName name="ㅅWG1">'[110]●수량(침구보관창고-21평)'!#REF!</definedName>
    <definedName name="ㅅ목재기둥">'[110]●수량(침구보관창고-21평)'!$E$150</definedName>
    <definedName name="ㅅ목재선반_도장">'[110]●수량(침구보관창고-21평)'!$E$373</definedName>
    <definedName name="ㅅ목재선반_목재가공조립">'[110]●수량(침구보관창고-21평)'!$E$367</definedName>
    <definedName name="ㅅ목재선반_판재">'[110]●수량(침구보관창고-21평)'!$E$365</definedName>
    <definedName name="ㅅ목재선반_합판">'[110]●수량(침구보관창고-21평)'!$E$371</definedName>
    <definedName name="ㅅ목재선반_합판붙임">'[110]●수량(침구보관창고-21평)'!$E$369</definedName>
    <definedName name="ㅅ몰탈바르기_바닥24">'[110]●수량(침구보관창고-21평)'!#REF!</definedName>
    <definedName name="ㅅ몰탈바르기_바닥30">'[110]●수량(침구보관창고-21평)'!$E$271</definedName>
    <definedName name="ㅅ몰탈바르기_벽18">'[110]●수량(침구보관창고-21평)'!$E$274</definedName>
    <definedName name="ㅅ바닥드레인설치">'[110]●수량(침구보관창고-21평)'!#REF!</definedName>
    <definedName name="ㅅ바닥타일_석재질">'[110]●수량(침구보관창고-21평)'!$E$142</definedName>
    <definedName name="ㅅ바닥타일_자기질">'[110]●수량(침구보관창고-21평)'!$E$136</definedName>
    <definedName name="ㅅ반원목">'[110]●수량(침구보관창고-21평)'!$E$214</definedName>
    <definedName name="ㅅ반원목붙임">'[110]●수량(침구보관창고-21평)'!$E$212</definedName>
    <definedName name="ㅅ방습필름설치">'[110]●수량(침구보관창고-21평)'!$E$251</definedName>
    <definedName name="ㅅ벽단열재설치">'[110]●수량(침구보관창고-21평)'!$E$262</definedName>
    <definedName name="ㅅ벽체틀설치">'[110]●수량(침구보관창고-21평)'!$E$159</definedName>
    <definedName name="ㅅ벽타일">'[110]●수량(침구보관창고-21평)'!$E$139</definedName>
    <definedName name="ㅅ복층유리12">'[110]●수량(침구보관창고-21평)'!$E$301</definedName>
    <definedName name="ㅅ비닐쉬트깔기">'[110]●수량(침구보관창고-21평)'!$E$325</definedName>
    <definedName name="ㅅㅅ" localSheetId="17" hidden="1">{#N/A,#N/A,FALSE,"현장 NCR 분석";#N/A,#N/A,FALSE,"현장품질감사";#N/A,#N/A,FALSE,"현장품질감사"}</definedName>
    <definedName name="ㅅㅅ" localSheetId="18" hidden="1">{#N/A,#N/A,FALSE,"현장 NCR 분석";#N/A,#N/A,FALSE,"현장품질감사";#N/A,#N/A,FALSE,"현장품질감사"}</definedName>
    <definedName name="ㅅㅅ" localSheetId="16" hidden="1">{#N/A,#N/A,FALSE,"현장 NCR 분석";#N/A,#N/A,FALSE,"현장품질감사";#N/A,#N/A,FALSE,"현장품질감사"}</definedName>
    <definedName name="ㅅㅅ" localSheetId="62" hidden="1">{#N/A,#N/A,FALSE,"현장 NCR 분석";#N/A,#N/A,FALSE,"현장품질감사";#N/A,#N/A,FALSE,"현장품질감사"}</definedName>
    <definedName name="ㅅㅅ" localSheetId="13" hidden="1">{#N/A,#N/A,FALSE,"현장 NCR 분석";#N/A,#N/A,FALSE,"현장품질감사";#N/A,#N/A,FALSE,"현장품질감사"}</definedName>
    <definedName name="ㅅㅅ" localSheetId="15" hidden="1">{#N/A,#N/A,FALSE,"현장 NCR 분석";#N/A,#N/A,FALSE,"현장품질감사";#N/A,#N/A,FALSE,"현장품질감사"}</definedName>
    <definedName name="ㅅㅅ" localSheetId="14" hidden="1">{#N/A,#N/A,FALSE,"현장 NCR 분석";#N/A,#N/A,FALSE,"현장품질감사";#N/A,#N/A,FALSE,"현장품질감사"}</definedName>
    <definedName name="ㅅㅅ" hidden="1">{#N/A,#N/A,FALSE,"현장 NCR 분석";#N/A,#N/A,FALSE,"현장품질감사";#N/A,#N/A,FALSE,"현장품질감사"}</definedName>
    <definedName name="ㅅ서까래">'[110]●수량(침구보관창고-21평)'!$E$183</definedName>
    <definedName name="ㅅ석고보드붙임_천정">'[110]●수량(침구보관창고-21평)'!$E$327</definedName>
    <definedName name="ㅅ세탁기">'[110]●수량(침구보관창고-21평)'!$E$334</definedName>
    <definedName name="ㅅ수밀코킹">'[110]●수량(침구보관창고-21평)'!$E$248</definedName>
    <definedName name="ㅅ수성페인트칠">'[110]●수량(침구보관창고-21평)'!$E$315</definedName>
    <definedName name="ㅅ수평규준틀">'[110]●수량(침구보관창고-21평)'!$E$4</definedName>
    <definedName name="ㅅ시멘트벽돌">'[110]●수량(침구보관창고-21평)'!$E$128</definedName>
    <definedName name="ㅅ시멘트벽돌쌓기">'[110]●수량(침구보관창고-21평)'!$E$126</definedName>
    <definedName name="ㅅ시멘트액체방수">'[110]●수량(침구보관창고-21평)'!$E$240</definedName>
    <definedName name="ㅅ시멘트운반">'[110]●수량(침구보관창고-21평)'!$E$418</definedName>
    <definedName name="ㅅ아스팔트슁글잇기">'[110]●수량(침구보관창고-21평)'!$E$256</definedName>
    <definedName name="ㅅ앵커볼트설치">'[110]●수량(침구보관창고-21평)'!$E$115</definedName>
    <definedName name="ㅅ오일스테인칠">'[110]●수량(침구보관창고-21평)'!$E$305</definedName>
    <definedName name="ㅅ용마룻대">'[110]●수량(침구보관창고-21평)'!$E$175</definedName>
    <definedName name="ㅅ유리끼우고닦기_복층12">'[110]●수량(침구보관창고-21평)'!$E$298</definedName>
    <definedName name="ㅅ자갈">'[110]●수량(침구보관창고-21평)'!$E$409</definedName>
    <definedName name="ㅅ자연석붙임">'[110]●수량(침구보관창고-21평)'!$E$132</definedName>
    <definedName name="ㅅ잔토처리">'[110]●수량(침구보관창고-21평)'!$E$40</definedName>
    <definedName name="ㅅ잡석">'[110]●수량(침구보관창고-21평)'!$E$411</definedName>
    <definedName name="ㅅ전기순간온수기">'[110]●수량(침구보관창고-21평)'!$E$337</definedName>
    <definedName name="ㅅ중도리">'[110]●수량(침구보관창고-21평)'!$E$179</definedName>
    <definedName name="ㅅ지붕틀설치">'[110]●수량(침구보관창고-21평)'!$E$216</definedName>
    <definedName name="ㅅ창호몰딩설치">'[110]●수량(침구보관창고-21평)'!$E$226</definedName>
    <definedName name="ㅅ처마돌림붙임">'[110]●수량(침구보관창고-21평)'!$E$210</definedName>
    <definedName name="ㅅ처마환기구">'[110]●수량(침구보관창고-21평)'!#REF!</definedName>
    <definedName name="ㅅ천정단열재설치">'[110]●수량(침구보관창고-21평)'!$E$265</definedName>
    <definedName name="ㅅ천정루버15">'[110]●수량(침구보관창고-21평)'!$E$208</definedName>
    <definedName name="ㅅ천정루버붙임">'[110]●수량(침구보관창고-21평)'!$E$204</definedName>
    <definedName name="ㅅ천정몰딩설치">'[110]●수량(침구보관창고-21평)'!$E$218</definedName>
    <definedName name="ㅅ천정틀설치">'[110]●수량(침구보관창고-21평)'!$E$187</definedName>
    <definedName name="ㅅ철근10">'[110]●수량(침구보관창고-21평)'!#REF!</definedName>
    <definedName name="ㅅ철근13">'[110]●수량(침구보관창고-21평)'!$E$107</definedName>
    <definedName name="ㅅ철근16">'[110]●수량(침구보관창고-21평)'!#REF!</definedName>
    <definedName name="ㅅ철근가공조립">'[110]●수량(침구보관창고-21평)'!$E$103</definedName>
    <definedName name="ㅅ철근운반">'[110]●수량(침구보관창고-21평)'!$E$426</definedName>
    <definedName name="ㅅ콘크리트타설_무근">'[110]●수량(침구보관창고-21평)'!$E$51</definedName>
    <definedName name="ㅅ콘크리트타설_철근">'[110]●수량(침구보관창고-21평)'!$E$57</definedName>
    <definedName name="ㅅ터파기">'[110]●수량(침구보관창고-21평)'!$E$29</definedName>
    <definedName name="ㅅ토대">'[110]●수량(침구보관창고-21평)'!#REF!</definedName>
    <definedName name="ㅅ토대설치">'[110]●수량(침구보관창고-21평)'!#REF!</definedName>
    <definedName name="ㅅ합판_바닥12">'[110]●수량(침구보관창고-21평)'!$E$202</definedName>
    <definedName name="ㅅ합판_천정12">'[110]●수량(침구보관창고-21평)'!$E$198</definedName>
    <definedName name="ㅅ합판거푸집_4회">'[110]●수량(침구보관창고-21평)'!$E$75</definedName>
    <definedName name="ㅅ합판거푸집_6회">'[110]●수량(침구보관창고-21평)'!$E$69</definedName>
    <definedName name="ㅅ합판붙임_바닥">'[110]●수량(침구보관창고-21평)'!$E$200</definedName>
    <definedName name="ㅅ합판붙임_천정">'[110]●수량(침구보관창고-21평)'!$E$194</definedName>
    <definedName name="사" localSheetId="49">BlankMacro1</definedName>
    <definedName name="사" localSheetId="53">BlankMacro1</definedName>
    <definedName name="사" localSheetId="6">BlankMacro1</definedName>
    <definedName name="사" localSheetId="55">BlankMacro1</definedName>
    <definedName name="사" localSheetId="31">BlankMacro1</definedName>
    <definedName name="사" localSheetId="17">BlankMacro1</definedName>
    <definedName name="사" localSheetId="18">BlankMacro1</definedName>
    <definedName name="사" localSheetId="35">BlankMacro1</definedName>
    <definedName name="사" localSheetId="36">BlankMacro1</definedName>
    <definedName name="사" localSheetId="34">BlankMacro1</definedName>
    <definedName name="사" localSheetId="16">BlankMacro1</definedName>
    <definedName name="사" localSheetId="62">BlankMacro1</definedName>
    <definedName name="사" localSheetId="13">BlankMacro1</definedName>
    <definedName name="사" localSheetId="15">BlankMacro1</definedName>
    <definedName name="사" localSheetId="14">BlankMacro1</definedName>
    <definedName name="사" localSheetId="1">BlankMacro1</definedName>
    <definedName name="사">BlankMacro1</definedName>
    <definedName name="사급재료비" localSheetId="13">#REF!</definedName>
    <definedName name="사급재료비" localSheetId="15">#REF!</definedName>
    <definedName name="사급재료비" localSheetId="14">#REF!</definedName>
    <definedName name="사급재료비">#REF!</definedName>
    <definedName name="사랑" localSheetId="49">BlankMacro1</definedName>
    <definedName name="사랑" localSheetId="53">BlankMacro1</definedName>
    <definedName name="사랑" localSheetId="6">BlankMacro1</definedName>
    <definedName name="사랑" localSheetId="55">BlankMacro1</definedName>
    <definedName name="사랑" localSheetId="31">BlankMacro1</definedName>
    <definedName name="사랑" localSheetId="17">BlankMacro1</definedName>
    <definedName name="사랑" localSheetId="18">BlankMacro1</definedName>
    <definedName name="사랑" localSheetId="35">BlankMacro1</definedName>
    <definedName name="사랑" localSheetId="36">BlankMacro1</definedName>
    <definedName name="사랑" localSheetId="34">BlankMacro1</definedName>
    <definedName name="사랑" localSheetId="16">BlankMacro1</definedName>
    <definedName name="사랑" localSheetId="62">BlankMacro1</definedName>
    <definedName name="사랑" localSheetId="13">BlankMacro1</definedName>
    <definedName name="사랑" localSheetId="15">BlankMacro1</definedName>
    <definedName name="사랑" localSheetId="14">BlankMacro1</definedName>
    <definedName name="사랑" localSheetId="1">BlankMacro1</definedName>
    <definedName name="사랑">BlankMacro1</definedName>
    <definedName name="사방댐" localSheetId="16">#REF!</definedName>
    <definedName name="사방댐" localSheetId="13">#REF!</definedName>
    <definedName name="사방댐" localSheetId="15">#REF!</definedName>
    <definedName name="사방댐" localSheetId="14">#REF!</definedName>
    <definedName name="사방댐">#REF!</definedName>
    <definedName name="사본" localSheetId="62">{"Book1"}</definedName>
    <definedName name="사본">{"Book1"}</definedName>
    <definedName name="사석" localSheetId="17">{"'산출근거'!$B$4:$D$8"}</definedName>
    <definedName name="사석" localSheetId="18">{"'산출근거'!$B$4:$D$8"}</definedName>
    <definedName name="사석" localSheetId="16">{"'산출근거'!$B$4:$D$8"}</definedName>
    <definedName name="사석" localSheetId="62">{"'산출근거'!$B$4:$D$8"}</definedName>
    <definedName name="사석" localSheetId="13">{"'산출근거'!$B$4:$D$8"}</definedName>
    <definedName name="사석" localSheetId="15">{"'산출근거'!$B$4:$D$8"}</definedName>
    <definedName name="사석" localSheetId="14">{"'산출근거'!$B$4:$D$8"}</definedName>
    <definedName name="사석">{"'산출근거'!$B$4:$D$8"}</definedName>
    <definedName name="사업대상지">'[98]7대상지'!$B$5:$AS$38</definedName>
    <definedName name="사업면적">[111]h3!$D$4:$D$22</definedName>
    <definedName name="사업명">[66]설계요소!$B$3</definedName>
    <definedName name="사인일위">#REF!</definedName>
    <definedName name="사철나무H1.2" localSheetId="16">#REF!</definedName>
    <definedName name="사철나무H1.2" localSheetId="13">#REF!</definedName>
    <definedName name="사철나무H1.2" localSheetId="15">#REF!</definedName>
    <definedName name="사철나무H1.2" localSheetId="14">#REF!</definedName>
    <definedName name="사철나무H1.2">#REF!</definedName>
    <definedName name="사토" localSheetId="16">#REF!</definedName>
    <definedName name="사토" localSheetId="13">#REF!</definedName>
    <definedName name="사토" localSheetId="15">#REF!</definedName>
    <definedName name="사토" localSheetId="14">#REF!</definedName>
    <definedName name="사토">#REF!</definedName>
    <definedName name="사하중계수" localSheetId="16">#REF!</definedName>
    <definedName name="사하중계수" localSheetId="13">#REF!</definedName>
    <definedName name="사하중계수" localSheetId="15">#REF!</definedName>
    <definedName name="사하중계수" localSheetId="14">#REF!</definedName>
    <definedName name="사하중계수">#REF!</definedName>
    <definedName name="산돌">#REF!</definedName>
    <definedName name="산물대운반1구역" localSheetId="13">#REF!</definedName>
    <definedName name="산물대운반1구역" localSheetId="15">#REF!</definedName>
    <definedName name="산물대운반1구역" localSheetId="14">#REF!</definedName>
    <definedName name="산물대운반1구역">#REF!</definedName>
    <definedName name="산물대운반2구역" localSheetId="13">#REF!</definedName>
    <definedName name="산물대운반2구역" localSheetId="15">#REF!</definedName>
    <definedName name="산물대운반2구역" localSheetId="14">#REF!</definedName>
    <definedName name="산물대운반2구역">#REF!</definedName>
    <definedName name="산불피해지">[60]이름표모음!$K$28:$L$29</definedName>
    <definedName name="산업안전보건_관리비" localSheetId="17">#REF!</definedName>
    <definedName name="산업안전보건_관리비" localSheetId="18">#REF!</definedName>
    <definedName name="산업안전보건_관리비" localSheetId="16">#REF!</definedName>
    <definedName name="산업안전보건_관리비" localSheetId="13">#REF!</definedName>
    <definedName name="산업안전보건_관리비" localSheetId="15">#REF!</definedName>
    <definedName name="산업안전보건_관리비" localSheetId="14">#REF!</definedName>
    <definedName name="산업안전보건_관리비">'3-1.기초자료'!$C$31</definedName>
    <definedName name="산업안전보건관리비">#REF!</definedName>
    <definedName name="산재보험료" localSheetId="17">#REF!</definedName>
    <definedName name="산재보험료" localSheetId="18">#REF!</definedName>
    <definedName name="산재보험료" localSheetId="16">#REF!</definedName>
    <definedName name="산재보험료" localSheetId="13">#REF!</definedName>
    <definedName name="산재보험료" localSheetId="15">#REF!</definedName>
    <definedName name="산재보험료" localSheetId="14">#REF!</definedName>
    <definedName name="산재보험료">'3-1.기초자료'!$C$27</definedName>
    <definedName name="산정" localSheetId="16">#REF!</definedName>
    <definedName name="산정" localSheetId="13">#REF!</definedName>
    <definedName name="산정" localSheetId="15">#REF!</definedName>
    <definedName name="산정" localSheetId="14">#REF!</definedName>
    <definedName name="산정">#REF!</definedName>
    <definedName name="산철쭉" localSheetId="49">#REF!</definedName>
    <definedName name="산철쭉" localSheetId="53">#REF!</definedName>
    <definedName name="산철쭉" localSheetId="55">#REF!</definedName>
    <definedName name="산철쭉" localSheetId="31">#REF!</definedName>
    <definedName name="산철쭉" localSheetId="35">#REF!</definedName>
    <definedName name="산철쭉" localSheetId="36">#REF!</definedName>
    <definedName name="산철쭉" localSheetId="34">#REF!</definedName>
    <definedName name="산철쭉" localSheetId="16">#REF!</definedName>
    <definedName name="산철쭉" localSheetId="13">#REF!</definedName>
    <definedName name="산철쭉" localSheetId="15">#REF!</definedName>
    <definedName name="산철쭉" localSheetId="14">#REF!</definedName>
    <definedName name="산철쭉" localSheetId="1">#REF!</definedName>
    <definedName name="산철쭉">#REF!</definedName>
    <definedName name="산출2" localSheetId="62">BlankMacro1</definedName>
    <definedName name="산출2">BlankMacro1</definedName>
    <definedName name="산출기초조사간지" localSheetId="62">BlankMacro1</definedName>
    <definedName name="산출기초조사간지">BlankMacro1</definedName>
    <definedName name="삼" localSheetId="13">#REF!</definedName>
    <definedName name="삼" localSheetId="15">#REF!</definedName>
    <definedName name="삼" localSheetId="14">#REF!</definedName>
    <definedName name="삼">#REF!</definedName>
    <definedName name="상" localSheetId="13">#REF!</definedName>
    <definedName name="상" localSheetId="15">#REF!</definedName>
    <definedName name="상" localSheetId="14">#REF!</definedName>
    <definedName name="상">#REF!</definedName>
    <definedName name="상급원자력기술자001" localSheetId="16">#REF!</definedName>
    <definedName name="상급원자력기술자001" localSheetId="13">#REF!</definedName>
    <definedName name="상급원자력기술자001" localSheetId="15">#REF!</definedName>
    <definedName name="상급원자력기술자001" localSheetId="14">#REF!</definedName>
    <definedName name="상급원자력기술자001">#REF!</definedName>
    <definedName name="상급원자력기술자002" localSheetId="16">#REF!</definedName>
    <definedName name="상급원자력기술자002" localSheetId="13">#REF!</definedName>
    <definedName name="상급원자력기술자002" localSheetId="15">#REF!</definedName>
    <definedName name="상급원자력기술자002" localSheetId="14">#REF!</definedName>
    <definedName name="상급원자력기술자002">#REF!</definedName>
    <definedName name="상급원자력기술자011" localSheetId="16">#REF!</definedName>
    <definedName name="상급원자력기술자011" localSheetId="13">#REF!</definedName>
    <definedName name="상급원자력기술자011" localSheetId="15">#REF!</definedName>
    <definedName name="상급원자력기술자011" localSheetId="14">#REF!</definedName>
    <definedName name="상급원자력기술자011">#REF!</definedName>
    <definedName name="상급원자력기술자982" localSheetId="16">#REF!</definedName>
    <definedName name="상급원자력기술자982" localSheetId="13">#REF!</definedName>
    <definedName name="상급원자력기술자982" localSheetId="15">#REF!</definedName>
    <definedName name="상급원자력기술자982" localSheetId="14">#REF!</definedName>
    <definedName name="상급원자력기술자982">#REF!</definedName>
    <definedName name="상급원자력기술자991" localSheetId="16">#REF!</definedName>
    <definedName name="상급원자력기술자991" localSheetId="13">#REF!</definedName>
    <definedName name="상급원자력기술자991" localSheetId="15">#REF!</definedName>
    <definedName name="상급원자력기술자991" localSheetId="14">#REF!</definedName>
    <definedName name="상급원자력기술자991">#REF!</definedName>
    <definedName name="상급원자력기술자992" localSheetId="16">#REF!</definedName>
    <definedName name="상급원자력기술자992" localSheetId="13">#REF!</definedName>
    <definedName name="상급원자력기술자992" localSheetId="15">#REF!</definedName>
    <definedName name="상급원자력기술자992" localSheetId="14">#REF!</definedName>
    <definedName name="상급원자력기술자992">#REF!</definedName>
    <definedName name="상수리재적">[59]상수리!$B$2:$AW$32</definedName>
    <definedName name="상수리재적표" localSheetId="13">#REF!</definedName>
    <definedName name="상수리재적표" localSheetId="15">#REF!</definedName>
    <definedName name="상수리재적표" localSheetId="14">#REF!</definedName>
    <definedName name="상수리재적표">#REF!</definedName>
    <definedName name="상호">OFFSET([68]거래처자료등록!$A$6,0,0,COUNTA([68]거래처자료등록!$A$6:$A$12),1)</definedName>
    <definedName name="생붕괴성필름">'[112]3-1.자료'!$B$21</definedName>
    <definedName name="생붕괴필름">[66]설계요소!$C$29</definedName>
    <definedName name="샷_시_공" localSheetId="16">#REF!</definedName>
    <definedName name="샷_시_공" localSheetId="13">#REF!</definedName>
    <definedName name="샷_시_공" localSheetId="15">#REF!</definedName>
    <definedName name="샷_시_공" localSheetId="14">#REF!</definedName>
    <definedName name="샷_시_공">#REF!</definedName>
    <definedName name="샷시공001" localSheetId="16">#REF!</definedName>
    <definedName name="샷시공001" localSheetId="13">#REF!</definedName>
    <definedName name="샷시공001" localSheetId="15">#REF!</definedName>
    <definedName name="샷시공001" localSheetId="14">#REF!</definedName>
    <definedName name="샷시공001">#REF!</definedName>
    <definedName name="샷시공002" localSheetId="16">#REF!</definedName>
    <definedName name="샷시공002" localSheetId="13">#REF!</definedName>
    <definedName name="샷시공002" localSheetId="15">#REF!</definedName>
    <definedName name="샷시공002" localSheetId="14">#REF!</definedName>
    <definedName name="샷시공002">#REF!</definedName>
    <definedName name="샷시공011" localSheetId="16">#REF!</definedName>
    <definedName name="샷시공011" localSheetId="13">#REF!</definedName>
    <definedName name="샷시공011" localSheetId="15">#REF!</definedName>
    <definedName name="샷시공011" localSheetId="14">#REF!</definedName>
    <definedName name="샷시공011">#REF!</definedName>
    <definedName name="샷시공982" localSheetId="16">#REF!</definedName>
    <definedName name="샷시공982" localSheetId="13">#REF!</definedName>
    <definedName name="샷시공982" localSheetId="15">#REF!</definedName>
    <definedName name="샷시공982" localSheetId="14">#REF!</definedName>
    <definedName name="샷시공982">#REF!</definedName>
    <definedName name="샷시공991" localSheetId="16">#REF!</definedName>
    <definedName name="샷시공991" localSheetId="13">#REF!</definedName>
    <definedName name="샷시공991" localSheetId="15">#REF!</definedName>
    <definedName name="샷시공991" localSheetId="14">#REF!</definedName>
    <definedName name="샷시공991">#REF!</definedName>
    <definedName name="샷시공992" localSheetId="16">#REF!</definedName>
    <definedName name="샷시공992" localSheetId="13">#REF!</definedName>
    <definedName name="샷시공992" localSheetId="15">#REF!</definedName>
    <definedName name="샷시공992" localSheetId="14">#REF!</definedName>
    <definedName name="샷시공992">#REF!</definedName>
    <definedName name="서양측백H3.0" localSheetId="16">#REF!</definedName>
    <definedName name="서양측백H3.0" localSheetId="13">#REF!</definedName>
    <definedName name="서양측백H3.0" localSheetId="15">#REF!</definedName>
    <definedName name="서양측백H3.0" localSheetId="14">#REF!</definedName>
    <definedName name="서양측백H3.0">#REF!</definedName>
    <definedName name="석_공" localSheetId="16">#REF!</definedName>
    <definedName name="석_공" localSheetId="13">#REF!</definedName>
    <definedName name="석_공" localSheetId="15">#REF!</definedName>
    <definedName name="석_공" localSheetId="14">#REF!</definedName>
    <definedName name="석_공">#REF!</definedName>
    <definedName name="석공" localSheetId="16">#REF!</definedName>
    <definedName name="석공" localSheetId="13">#REF!</definedName>
    <definedName name="석공" localSheetId="15">#REF!</definedName>
    <definedName name="석공" localSheetId="14">#REF!</definedName>
    <definedName name="석공">#REF!</definedName>
    <definedName name="석공001" localSheetId="16">#REF!</definedName>
    <definedName name="석공001" localSheetId="13">#REF!</definedName>
    <definedName name="석공001" localSheetId="15">#REF!</definedName>
    <definedName name="석공001" localSheetId="14">#REF!</definedName>
    <definedName name="석공001">#REF!</definedName>
    <definedName name="석공002" localSheetId="16">#REF!</definedName>
    <definedName name="석공002" localSheetId="13">#REF!</definedName>
    <definedName name="석공002" localSheetId="15">#REF!</definedName>
    <definedName name="석공002" localSheetId="14">#REF!</definedName>
    <definedName name="석공002">#REF!</definedName>
    <definedName name="석공011" localSheetId="16">#REF!</definedName>
    <definedName name="석공011" localSheetId="13">#REF!</definedName>
    <definedName name="석공011" localSheetId="15">#REF!</definedName>
    <definedName name="석공011" localSheetId="14">#REF!</definedName>
    <definedName name="석공011">#REF!</definedName>
    <definedName name="석공982" localSheetId="16">#REF!</definedName>
    <definedName name="석공982" localSheetId="13">#REF!</definedName>
    <definedName name="석공982" localSheetId="15">#REF!</definedName>
    <definedName name="석공982" localSheetId="14">#REF!</definedName>
    <definedName name="석공982">#REF!</definedName>
    <definedName name="석공991" localSheetId="16">#REF!</definedName>
    <definedName name="석공991" localSheetId="13">#REF!</definedName>
    <definedName name="석공991" localSheetId="15">#REF!</definedName>
    <definedName name="석공991" localSheetId="14">#REF!</definedName>
    <definedName name="석공991">#REF!</definedName>
    <definedName name="석공992" localSheetId="16">#REF!</definedName>
    <definedName name="석공992" localSheetId="13">#REF!</definedName>
    <definedName name="석공992" localSheetId="15">#REF!</definedName>
    <definedName name="석공992" localSheetId="14">#REF!</definedName>
    <definedName name="석공992">#REF!</definedName>
    <definedName name="석조각공001" localSheetId="16">#REF!</definedName>
    <definedName name="석조각공001" localSheetId="13">#REF!</definedName>
    <definedName name="석조각공001" localSheetId="15">#REF!</definedName>
    <definedName name="석조각공001" localSheetId="14">#REF!</definedName>
    <definedName name="석조각공001">#REF!</definedName>
    <definedName name="석조각공002" localSheetId="16">#REF!</definedName>
    <definedName name="석조각공002" localSheetId="13">#REF!</definedName>
    <definedName name="석조각공002" localSheetId="15">#REF!</definedName>
    <definedName name="석조각공002" localSheetId="14">#REF!</definedName>
    <definedName name="석조각공002">#REF!</definedName>
    <definedName name="석조각공011" localSheetId="16">#REF!</definedName>
    <definedName name="석조각공011" localSheetId="13">#REF!</definedName>
    <definedName name="석조각공011" localSheetId="15">#REF!</definedName>
    <definedName name="석조각공011" localSheetId="14">#REF!</definedName>
    <definedName name="석조각공011">#REF!</definedName>
    <definedName name="석조각공982" localSheetId="16">#REF!</definedName>
    <definedName name="석조각공982" localSheetId="13">#REF!</definedName>
    <definedName name="석조각공982" localSheetId="15">#REF!</definedName>
    <definedName name="석조각공982" localSheetId="14">#REF!</definedName>
    <definedName name="석조각공982">#REF!</definedName>
    <definedName name="석조각공991" localSheetId="16">#REF!</definedName>
    <definedName name="석조각공991" localSheetId="13">#REF!</definedName>
    <definedName name="석조각공991" localSheetId="15">#REF!</definedName>
    <definedName name="석조각공991" localSheetId="14">#REF!</definedName>
    <definedName name="석조각공991">#REF!</definedName>
    <definedName name="석조각공992" localSheetId="16">#REF!</definedName>
    <definedName name="석조각공992" localSheetId="13">#REF!</definedName>
    <definedName name="석조각공992" localSheetId="15">#REF!</definedName>
    <definedName name="석조각공992" localSheetId="14">#REF!</definedName>
    <definedName name="석조각공992">#REF!</definedName>
    <definedName name="석축기초03" localSheetId="49">#REF!</definedName>
    <definedName name="석축기초03" localSheetId="53">#REF!</definedName>
    <definedName name="석축기초03" localSheetId="55">#REF!</definedName>
    <definedName name="석축기초03" localSheetId="31">#REF!</definedName>
    <definedName name="석축기초03" localSheetId="35">#REF!</definedName>
    <definedName name="석축기초03" localSheetId="36">#REF!</definedName>
    <definedName name="석축기초03" localSheetId="34">#REF!</definedName>
    <definedName name="석축기초03" localSheetId="16">#REF!</definedName>
    <definedName name="석축기초03" localSheetId="13">#REF!</definedName>
    <definedName name="석축기초03" localSheetId="15">#REF!</definedName>
    <definedName name="석축기초03" localSheetId="14">#REF!</definedName>
    <definedName name="석축기초03" localSheetId="1">#REF!</definedName>
    <definedName name="석축기초03">#REF!</definedName>
    <definedName name="석축기초36" localSheetId="16">#REF!</definedName>
    <definedName name="석축기초36" localSheetId="13">#REF!</definedName>
    <definedName name="석축기초36" localSheetId="15">#REF!</definedName>
    <definedName name="석축기초36" localSheetId="14">#REF!</definedName>
    <definedName name="석축기초36">#REF!</definedName>
    <definedName name="석축기초69" localSheetId="16">#REF!</definedName>
    <definedName name="석축기초69" localSheetId="13">#REF!</definedName>
    <definedName name="석축기초69" localSheetId="15">#REF!</definedName>
    <definedName name="석축기초69" localSheetId="14">#REF!</definedName>
    <definedName name="석축기초69">#REF!</definedName>
    <definedName name="석축깬잡석03" localSheetId="16">#REF!</definedName>
    <definedName name="석축깬잡석03" localSheetId="13">#REF!</definedName>
    <definedName name="석축깬잡석03" localSheetId="15">#REF!</definedName>
    <definedName name="석축깬잡석03" localSheetId="14">#REF!</definedName>
    <definedName name="석축깬잡석03">#REF!</definedName>
    <definedName name="석축쌓기" localSheetId="17">{"'산출근거'!$B$4:$D$8"}</definedName>
    <definedName name="석축쌓기" localSheetId="18">{"'산출근거'!$B$4:$D$8"}</definedName>
    <definedName name="석축쌓기" localSheetId="16">{"'산출근거'!$B$4:$D$8"}</definedName>
    <definedName name="석축쌓기" localSheetId="62">{"'산출근거'!$B$4:$D$8"}</definedName>
    <definedName name="석축쌓기" localSheetId="13">{"'산출근거'!$B$4:$D$8"}</definedName>
    <definedName name="석축쌓기" localSheetId="15">{"'산출근거'!$B$4:$D$8"}</definedName>
    <definedName name="석축쌓기" localSheetId="14">{"'산출근거'!$B$4:$D$8"}</definedName>
    <definedName name="석축쌓기">{"'산출근거'!$B$4:$D$8"}</definedName>
    <definedName name="석축찰쌓기03" localSheetId="49">#REF!</definedName>
    <definedName name="석축찰쌓기03" localSheetId="53">#REF!</definedName>
    <definedName name="석축찰쌓기03" localSheetId="55">#REF!</definedName>
    <definedName name="석축찰쌓기03" localSheetId="31">#REF!</definedName>
    <definedName name="석축찰쌓기03" localSheetId="35">#REF!</definedName>
    <definedName name="석축찰쌓기03" localSheetId="36">#REF!</definedName>
    <definedName name="석축찰쌓기03" localSheetId="34">#REF!</definedName>
    <definedName name="석축찰쌓기03" localSheetId="16">#REF!</definedName>
    <definedName name="석축찰쌓기03" localSheetId="13">#REF!</definedName>
    <definedName name="석축찰쌓기03" localSheetId="15">#REF!</definedName>
    <definedName name="석축찰쌓기03" localSheetId="14">#REF!</definedName>
    <definedName name="석축찰쌓기03" localSheetId="1">#REF!</definedName>
    <definedName name="석축찰쌓기03">#REF!</definedName>
    <definedName name="석축찰쌓기36" localSheetId="49">#REF!</definedName>
    <definedName name="석축찰쌓기36" localSheetId="53">#REF!</definedName>
    <definedName name="석축찰쌓기36" localSheetId="55">#REF!</definedName>
    <definedName name="석축찰쌓기36" localSheetId="31">#REF!</definedName>
    <definedName name="석축찰쌓기36" localSheetId="35">#REF!</definedName>
    <definedName name="석축찰쌓기36" localSheetId="36">#REF!</definedName>
    <definedName name="석축찰쌓기36" localSheetId="34">#REF!</definedName>
    <definedName name="석축찰쌓기36" localSheetId="16">#REF!</definedName>
    <definedName name="석축찰쌓기36" localSheetId="13">#REF!</definedName>
    <definedName name="석축찰쌓기36" localSheetId="15">#REF!</definedName>
    <definedName name="석축찰쌓기36" localSheetId="14">#REF!</definedName>
    <definedName name="석축찰쌓기36" localSheetId="1">#REF!</definedName>
    <definedName name="석축찰쌓기36">#REF!</definedName>
    <definedName name="석축찰쌓기깬잡석36" localSheetId="49">#REF!</definedName>
    <definedName name="석축찰쌓기깬잡석36" localSheetId="53">#REF!</definedName>
    <definedName name="석축찰쌓기깬잡석36" localSheetId="55">#REF!</definedName>
    <definedName name="석축찰쌓기깬잡석36" localSheetId="31">#REF!</definedName>
    <definedName name="석축찰쌓기깬잡석36" localSheetId="35">#REF!</definedName>
    <definedName name="석축찰쌓기깬잡석36" localSheetId="36">#REF!</definedName>
    <definedName name="석축찰쌓기깬잡석36" localSheetId="34">#REF!</definedName>
    <definedName name="석축찰쌓기깬잡석36" localSheetId="16">#REF!</definedName>
    <definedName name="석축찰쌓기깬잡석36" localSheetId="13">#REF!</definedName>
    <definedName name="석축찰쌓기깬잡석36" localSheetId="15">#REF!</definedName>
    <definedName name="석축찰쌓기깬잡석36" localSheetId="14">#REF!</definedName>
    <definedName name="석축찰쌓기깬잡석36" localSheetId="1">#REF!</definedName>
    <definedName name="석축찰쌓기깬잡석36">#REF!</definedName>
    <definedName name="석축찰쌓기깬잡석69" localSheetId="49">#REF!</definedName>
    <definedName name="석축찰쌓기깬잡석69" localSheetId="53">#REF!</definedName>
    <definedName name="석축찰쌓기깬잡석69" localSheetId="55">#REF!</definedName>
    <definedName name="석축찰쌓기깬잡석69" localSheetId="31">#REF!</definedName>
    <definedName name="석축찰쌓기깬잡석69" localSheetId="35">#REF!</definedName>
    <definedName name="석축찰쌓기깬잡석69" localSheetId="36">#REF!</definedName>
    <definedName name="석축찰쌓기깬잡석69" localSheetId="34">#REF!</definedName>
    <definedName name="석축찰쌓기깬잡석69" localSheetId="16">#REF!</definedName>
    <definedName name="석축찰쌓기깬잡석69" localSheetId="13">#REF!</definedName>
    <definedName name="석축찰쌓기깬잡석69" localSheetId="15">#REF!</definedName>
    <definedName name="석축찰쌓기깬잡석69" localSheetId="14">#REF!</definedName>
    <definedName name="석축찰쌓기깬잡석69" localSheetId="1">#REF!</definedName>
    <definedName name="석축찰쌓기깬잡석69">#REF!</definedName>
    <definedName name="석축찰쌓기야면석69" localSheetId="49">#REF!</definedName>
    <definedName name="석축찰쌓기야면석69" localSheetId="53">#REF!</definedName>
    <definedName name="석축찰쌓기야면석69" localSheetId="55">#REF!</definedName>
    <definedName name="석축찰쌓기야면석69" localSheetId="31">#REF!</definedName>
    <definedName name="석축찰쌓기야면석69" localSheetId="35">#REF!</definedName>
    <definedName name="석축찰쌓기야면석69" localSheetId="36">#REF!</definedName>
    <definedName name="석축찰쌓기야면석69" localSheetId="34">#REF!</definedName>
    <definedName name="석축찰쌓기야면석69" localSheetId="16">#REF!</definedName>
    <definedName name="석축찰쌓기야면석69" localSheetId="13">#REF!</definedName>
    <definedName name="석축찰쌓기야면석69" localSheetId="15">#REF!</definedName>
    <definedName name="석축찰쌓기야면석69" localSheetId="14">#REF!</definedName>
    <definedName name="석축찰쌓기야면석69" localSheetId="1">#REF!</definedName>
    <definedName name="석축찰쌓기야면석69">#REF!</definedName>
    <definedName name="선급청구">OFFSET([68]신고분기설정참고!$D$10,0,0,COUNTA([68]신고분기설정참고!$D$10:$D$15),1)</definedName>
    <definedName name="선목시기">#REF!</definedName>
    <definedName name="선부001" localSheetId="16">#REF!</definedName>
    <definedName name="선부001" localSheetId="13">#REF!</definedName>
    <definedName name="선부001" localSheetId="15">#REF!</definedName>
    <definedName name="선부001" localSheetId="14">#REF!</definedName>
    <definedName name="선부001">#REF!</definedName>
    <definedName name="선부002" localSheetId="16">#REF!</definedName>
    <definedName name="선부002" localSheetId="13">#REF!</definedName>
    <definedName name="선부002" localSheetId="15">#REF!</definedName>
    <definedName name="선부002" localSheetId="14">#REF!</definedName>
    <definedName name="선부002">#REF!</definedName>
    <definedName name="선부011" localSheetId="16">#REF!</definedName>
    <definedName name="선부011" localSheetId="13">#REF!</definedName>
    <definedName name="선부011" localSheetId="15">#REF!</definedName>
    <definedName name="선부011" localSheetId="14">#REF!</definedName>
    <definedName name="선부011">#REF!</definedName>
    <definedName name="선부982" localSheetId="16">#REF!</definedName>
    <definedName name="선부982" localSheetId="13">#REF!</definedName>
    <definedName name="선부982" localSheetId="15">#REF!</definedName>
    <definedName name="선부982" localSheetId="14">#REF!</definedName>
    <definedName name="선부982">#REF!</definedName>
    <definedName name="선부991" localSheetId="16">#REF!</definedName>
    <definedName name="선부991" localSheetId="13">#REF!</definedName>
    <definedName name="선부991" localSheetId="15">#REF!</definedName>
    <definedName name="선부991" localSheetId="14">#REF!</definedName>
    <definedName name="선부991">#REF!</definedName>
    <definedName name="선부992" localSheetId="16">#REF!</definedName>
    <definedName name="선부992" localSheetId="13">#REF!</definedName>
    <definedName name="선부992" localSheetId="15">#REF!</definedName>
    <definedName name="선부992" localSheetId="14">#REF!</definedName>
    <definedName name="선부992">#REF!</definedName>
    <definedName name="설계감리">#REF!</definedName>
    <definedName name="설계감리표">#REF!</definedName>
    <definedName name="설계내역서" localSheetId="17" hidden="1">{#N/A,#N/A,FALSE,"골재소요량";#N/A,#N/A,FALSE,"골재소요량"}</definedName>
    <definedName name="설계내역서" localSheetId="18" hidden="1">{#N/A,#N/A,FALSE,"골재소요량";#N/A,#N/A,FALSE,"골재소요량"}</definedName>
    <definedName name="설계내역서" localSheetId="16" hidden="1">{#N/A,#N/A,FALSE,"골재소요량";#N/A,#N/A,FALSE,"골재소요량"}</definedName>
    <definedName name="설계내역서" localSheetId="62" hidden="1">{#N/A,#N/A,FALSE,"골재소요량";#N/A,#N/A,FALSE,"골재소요량"}</definedName>
    <definedName name="설계내역서" localSheetId="13" hidden="1">{#N/A,#N/A,FALSE,"골재소요량";#N/A,#N/A,FALSE,"골재소요량"}</definedName>
    <definedName name="설계내역서" localSheetId="15" hidden="1">{#N/A,#N/A,FALSE,"골재소요량";#N/A,#N/A,FALSE,"골재소요량"}</definedName>
    <definedName name="설계내역서" localSheetId="14" hidden="1">{#N/A,#N/A,FALSE,"골재소요량";#N/A,#N/A,FALSE,"골재소요량"}</definedName>
    <definedName name="설계내역서" hidden="1">{#N/A,#N/A,FALSE,"골재소요량";#N/A,#N/A,FALSE,"골재소요량"}</definedName>
    <definedName name="설계변경5" localSheetId="13">#REF!</definedName>
    <definedName name="설계변경5" localSheetId="15">#REF!</definedName>
    <definedName name="설계변경5" localSheetId="14">#REF!</definedName>
    <definedName name="설계변경5">#REF!</definedName>
    <definedName name="설치경비" localSheetId="13">#REF!</definedName>
    <definedName name="설치경비" localSheetId="15">#REF!</definedName>
    <definedName name="설치경비" localSheetId="14">#REF!</definedName>
    <definedName name="설치경비">#REF!</definedName>
    <definedName name="설치노무비" localSheetId="13">#REF!</definedName>
    <definedName name="설치노무비" localSheetId="15">#REF!</definedName>
    <definedName name="설치노무비" localSheetId="14">#REF!</definedName>
    <definedName name="설치노무비">#REF!</definedName>
    <definedName name="설치이윤" localSheetId="13">#REF!</definedName>
    <definedName name="설치이윤" localSheetId="15">#REF!</definedName>
    <definedName name="설치이윤" localSheetId="14">#REF!</definedName>
    <definedName name="설치이윤">#REF!</definedName>
    <definedName name="설치재료비" localSheetId="13">#REF!</definedName>
    <definedName name="설치재료비" localSheetId="15">#REF!</definedName>
    <definedName name="설치재료비" localSheetId="14">#REF!</definedName>
    <definedName name="설치재료비">#REF!</definedName>
    <definedName name="설치직접노무비" localSheetId="13">#REF!</definedName>
    <definedName name="설치직접노무비" localSheetId="15">#REF!</definedName>
    <definedName name="설치직접노무비" localSheetId="14">#REF!</definedName>
    <definedName name="설치직접노무비">#REF!</definedName>
    <definedName name="설치직접노무비전" localSheetId="13">#REF!</definedName>
    <definedName name="설치직접노무비전" localSheetId="15">#REF!</definedName>
    <definedName name="설치직접노무비전" localSheetId="14">#REF!</definedName>
    <definedName name="설치직접노무비전">#REF!</definedName>
    <definedName name="성명">#REF!</definedName>
    <definedName name="성토부다짐램머" localSheetId="16">#REF!</definedName>
    <definedName name="성토부다짐램머" localSheetId="13">#REF!</definedName>
    <definedName name="성토부다짐램머" localSheetId="15">#REF!</definedName>
    <definedName name="성토부다짐램머" localSheetId="14">#REF!</definedName>
    <definedName name="성토부다짐램머">#REF!</definedName>
    <definedName name="세부계획2" localSheetId="62">[113]별표집계!#REF!</definedName>
    <definedName name="세부계획2" localSheetId="13">[114]별표집계!#REF!</definedName>
    <definedName name="세부계획2" localSheetId="15">[114]별표집계!#REF!</definedName>
    <definedName name="세부계획2" localSheetId="14">[114]별표집계!#REF!</definedName>
    <definedName name="세부계획2">[114]별표집계!#REF!</definedName>
    <definedName name="셧터공" localSheetId="13">[67]노임단가!#REF!</definedName>
    <definedName name="셧터공" localSheetId="15">[67]노임단가!#REF!</definedName>
    <definedName name="셧터공" localSheetId="14">[67]노임단가!#REF!</definedName>
    <definedName name="셧터공">[67]노임단가!#REF!</definedName>
    <definedName name="소" localSheetId="13">#REF!</definedName>
    <definedName name="소" localSheetId="15">#REF!</definedName>
    <definedName name="소" localSheetId="14">#REF!</definedName>
    <definedName name="소">#REF!</definedName>
    <definedName name="소계" localSheetId="49">#REF!</definedName>
    <definedName name="소계" localSheetId="53">#REF!</definedName>
    <definedName name="소계" localSheetId="55">#REF!</definedName>
    <definedName name="소계" localSheetId="31">#REF!</definedName>
    <definedName name="소계" localSheetId="35">#REF!</definedName>
    <definedName name="소계" localSheetId="36">#REF!</definedName>
    <definedName name="소계" localSheetId="34">#REF!</definedName>
    <definedName name="소계" localSheetId="16">#REF!</definedName>
    <definedName name="소계" localSheetId="13">#REF!</definedName>
    <definedName name="소계" localSheetId="15">#REF!</definedName>
    <definedName name="소계" localSheetId="14">#REF!</definedName>
    <definedName name="소계" localSheetId="1">#REF!</definedName>
    <definedName name="소계">#REF!</definedName>
    <definedName name="소나무" localSheetId="49">#REF!</definedName>
    <definedName name="소나무" localSheetId="53">#REF!</definedName>
    <definedName name="소나무" localSheetId="55">#REF!</definedName>
    <definedName name="소나무" localSheetId="31">#REF!</definedName>
    <definedName name="소나무" localSheetId="17">#REF!</definedName>
    <definedName name="소나무" localSheetId="18">#REF!</definedName>
    <definedName name="소나무" localSheetId="35">#REF!</definedName>
    <definedName name="소나무" localSheetId="36">#REF!</definedName>
    <definedName name="소나무" localSheetId="34">#REF!</definedName>
    <definedName name="소나무" localSheetId="16">#REF!</definedName>
    <definedName name="소나무" localSheetId="1">#REF!</definedName>
    <definedName name="소나무">#REF!</definedName>
    <definedName name="소나무H2.5" localSheetId="16">#REF!</definedName>
    <definedName name="소나무H2.5" localSheetId="13">#REF!</definedName>
    <definedName name="소나무H2.5" localSheetId="15">#REF!</definedName>
    <definedName name="소나무H2.5" localSheetId="14">#REF!</definedName>
    <definedName name="소나무H2.5">#REF!</definedName>
    <definedName name="소나무H3.0" localSheetId="16">#REF!</definedName>
    <definedName name="소나무H3.0" localSheetId="13">#REF!</definedName>
    <definedName name="소나무H3.0" localSheetId="15">#REF!</definedName>
    <definedName name="소나무H3.0" localSheetId="14">#REF!</definedName>
    <definedName name="소나무H3.0">#REF!</definedName>
    <definedName name="소나무H4.0" localSheetId="16">#REF!</definedName>
    <definedName name="소나무H4.0" localSheetId="13">#REF!</definedName>
    <definedName name="소나무H4.0" localSheetId="15">#REF!</definedName>
    <definedName name="소나무H4.0" localSheetId="14">#REF!</definedName>
    <definedName name="소나무H4.0">#REF!</definedName>
    <definedName name="소나무H5.0" localSheetId="16">#REF!</definedName>
    <definedName name="소나무H5.0" localSheetId="13">#REF!</definedName>
    <definedName name="소나무H5.0" localSheetId="15">#REF!</definedName>
    <definedName name="소나무H5.0" localSheetId="14">#REF!</definedName>
    <definedName name="소나무H5.0">#REF!</definedName>
    <definedName name="소나무용2.0">#REF!</definedName>
    <definedName name="소반별수종별벌근수">#REF!</definedName>
    <definedName name="소방공량산출서" localSheetId="62">BlankMacro1</definedName>
    <definedName name="소방공량산출서">BlankMacro1</definedName>
    <definedName name="소방내역" localSheetId="62">BlankMacro1</definedName>
    <definedName name="소방내역">BlankMacro1</definedName>
    <definedName name="소방내역서" localSheetId="62">BlankMacro1</definedName>
    <definedName name="소방내역서">BlankMacro1</definedName>
    <definedName name="소일위대가1">#REF!</definedName>
    <definedName name="소콘경" localSheetId="49">[61]관급자재대!#REF!</definedName>
    <definedName name="소콘경" localSheetId="53">[61]관급자재대!#REF!</definedName>
    <definedName name="소콘경" localSheetId="55">[61]관급자재대!#REF!</definedName>
    <definedName name="소콘경" localSheetId="31">[61]관급자재대!#REF!</definedName>
    <definedName name="소콘경" localSheetId="35">[61]관급자재대!#REF!</definedName>
    <definedName name="소콘경" localSheetId="36">[61]관급자재대!#REF!</definedName>
    <definedName name="소콘경" localSheetId="34">[61]관급자재대!#REF!</definedName>
    <definedName name="소콘경" localSheetId="13">[61]관급자재대!#REF!</definedName>
    <definedName name="소콘경" localSheetId="15">[61]관급자재대!#REF!</definedName>
    <definedName name="소콘경" localSheetId="14">[61]관급자재대!#REF!</definedName>
    <definedName name="소콘경" localSheetId="1">[61]관급자재대!#REF!</definedName>
    <definedName name="소콘경">[61]관급자재대!#REF!</definedName>
    <definedName name="소콘노" localSheetId="49">[61]관급자재대!#REF!</definedName>
    <definedName name="소콘노" localSheetId="53">[61]관급자재대!#REF!</definedName>
    <definedName name="소콘노" localSheetId="55">[61]관급자재대!#REF!</definedName>
    <definedName name="소콘노" localSheetId="31">[61]관급자재대!#REF!</definedName>
    <definedName name="소콘노" localSheetId="35">[61]관급자재대!#REF!</definedName>
    <definedName name="소콘노" localSheetId="36">[61]관급자재대!#REF!</definedName>
    <definedName name="소콘노" localSheetId="34">[61]관급자재대!#REF!</definedName>
    <definedName name="소콘노" localSheetId="13">[61]관급자재대!#REF!</definedName>
    <definedName name="소콘노" localSheetId="15">[61]관급자재대!#REF!</definedName>
    <definedName name="소콘노" localSheetId="14">[61]관급자재대!#REF!</definedName>
    <definedName name="소콘노" localSheetId="1">[61]관급자재대!#REF!</definedName>
    <definedName name="소콘노">[61]관급자재대!#REF!</definedName>
    <definedName name="소콘재" localSheetId="49">[61]관급자재대!#REF!</definedName>
    <definedName name="소콘재" localSheetId="53">[61]관급자재대!#REF!</definedName>
    <definedName name="소콘재" localSheetId="55">[61]관급자재대!#REF!</definedName>
    <definedName name="소콘재" localSheetId="31">[61]관급자재대!#REF!</definedName>
    <definedName name="소콘재" localSheetId="35">[61]관급자재대!#REF!</definedName>
    <definedName name="소콘재" localSheetId="36">[61]관급자재대!#REF!</definedName>
    <definedName name="소콘재" localSheetId="34">[61]관급자재대!#REF!</definedName>
    <definedName name="소콘재" localSheetId="13">[61]관급자재대!#REF!</definedName>
    <definedName name="소콘재" localSheetId="15">[61]관급자재대!#REF!</definedName>
    <definedName name="소콘재" localSheetId="14">[61]관급자재대!#REF!</definedName>
    <definedName name="소콘재" localSheetId="1">[61]관급자재대!#REF!</definedName>
    <definedName name="소콘재">[61]관급자재대!#REF!</definedName>
    <definedName name="송전전공001" localSheetId="16">#REF!</definedName>
    <definedName name="송전전공001" localSheetId="13">#REF!</definedName>
    <definedName name="송전전공001" localSheetId="15">#REF!</definedName>
    <definedName name="송전전공001" localSheetId="14">#REF!</definedName>
    <definedName name="송전전공001">#REF!</definedName>
    <definedName name="송전전공002" localSheetId="16">#REF!</definedName>
    <definedName name="송전전공002" localSheetId="13">#REF!</definedName>
    <definedName name="송전전공002" localSheetId="15">#REF!</definedName>
    <definedName name="송전전공002" localSheetId="14">#REF!</definedName>
    <definedName name="송전전공002">#REF!</definedName>
    <definedName name="송전전공011" localSheetId="16">#REF!</definedName>
    <definedName name="송전전공011" localSheetId="13">#REF!</definedName>
    <definedName name="송전전공011" localSheetId="15">#REF!</definedName>
    <definedName name="송전전공011" localSheetId="14">#REF!</definedName>
    <definedName name="송전전공011">#REF!</definedName>
    <definedName name="송전전공982" localSheetId="16">#REF!</definedName>
    <definedName name="송전전공982" localSheetId="13">#REF!</definedName>
    <definedName name="송전전공982" localSheetId="15">#REF!</definedName>
    <definedName name="송전전공982" localSheetId="14">#REF!</definedName>
    <definedName name="송전전공982">#REF!</definedName>
    <definedName name="송전전공991" localSheetId="16">#REF!</definedName>
    <definedName name="송전전공991" localSheetId="13">#REF!</definedName>
    <definedName name="송전전공991" localSheetId="15">#REF!</definedName>
    <definedName name="송전전공991" localSheetId="14">#REF!</definedName>
    <definedName name="송전전공991">#REF!</definedName>
    <definedName name="송전전공992" localSheetId="16">#REF!</definedName>
    <definedName name="송전전공992" localSheetId="13">#REF!</definedName>
    <definedName name="송전전공992" localSheetId="15">#REF!</definedName>
    <definedName name="송전전공992" localSheetId="14">#REF!</definedName>
    <definedName name="송전전공992">#REF!</definedName>
    <definedName name="송전환선전공011" localSheetId="16">#REF!</definedName>
    <definedName name="송전환선전공011" localSheetId="13">#REF!</definedName>
    <definedName name="송전환선전공011" localSheetId="15">#REF!</definedName>
    <definedName name="송전환선전공011" localSheetId="14">#REF!</definedName>
    <definedName name="송전환선전공011">#REF!</definedName>
    <definedName name="송전활선전공001" localSheetId="16">#REF!</definedName>
    <definedName name="송전활선전공001" localSheetId="13">#REF!</definedName>
    <definedName name="송전활선전공001" localSheetId="15">#REF!</definedName>
    <definedName name="송전활선전공001" localSheetId="14">#REF!</definedName>
    <definedName name="송전활선전공001">#REF!</definedName>
    <definedName name="송전활선전공002" localSheetId="16">#REF!</definedName>
    <definedName name="송전활선전공002" localSheetId="13">#REF!</definedName>
    <definedName name="송전활선전공002" localSheetId="15">#REF!</definedName>
    <definedName name="송전활선전공002" localSheetId="14">#REF!</definedName>
    <definedName name="송전활선전공002">#REF!</definedName>
    <definedName name="송전활선전공982" localSheetId="16">#REF!</definedName>
    <definedName name="송전활선전공982" localSheetId="13">#REF!</definedName>
    <definedName name="송전활선전공982" localSheetId="15">#REF!</definedName>
    <definedName name="송전활선전공982" localSheetId="14">#REF!</definedName>
    <definedName name="송전활선전공982">#REF!</definedName>
    <definedName name="송전활선전공991" localSheetId="16">#REF!</definedName>
    <definedName name="송전활선전공991" localSheetId="13">#REF!</definedName>
    <definedName name="송전활선전공991" localSheetId="15">#REF!</definedName>
    <definedName name="송전활선전공991" localSheetId="14">#REF!</definedName>
    <definedName name="송전활선전공991">#REF!</definedName>
    <definedName name="송전활선전공992" localSheetId="16">#REF!</definedName>
    <definedName name="송전활선전공992" localSheetId="13">#REF!</definedName>
    <definedName name="송전활선전공992" localSheetId="15">#REF!</definedName>
    <definedName name="송전활선전공992" localSheetId="14">#REF!</definedName>
    <definedName name="송전활선전공992">#REF!</definedName>
    <definedName name="쇼" localSheetId="17" hidden="1">{#N/A,#N/A,FALSE,"현장 NCR 분석";#N/A,#N/A,FALSE,"현장품질감사";#N/A,#N/A,FALSE,"현장품질감사"}</definedName>
    <definedName name="쇼" localSheetId="18" hidden="1">{#N/A,#N/A,FALSE,"현장 NCR 분석";#N/A,#N/A,FALSE,"현장품질감사";#N/A,#N/A,FALSE,"현장품질감사"}</definedName>
    <definedName name="쇼" localSheetId="16" hidden="1">{#N/A,#N/A,FALSE,"현장 NCR 분석";#N/A,#N/A,FALSE,"현장품질감사";#N/A,#N/A,FALSE,"현장품질감사"}</definedName>
    <definedName name="쇼" localSheetId="62" hidden="1">{#N/A,#N/A,FALSE,"현장 NCR 분석";#N/A,#N/A,FALSE,"현장품질감사";#N/A,#N/A,FALSE,"현장품질감사"}</definedName>
    <definedName name="쇼" localSheetId="13" hidden="1">{#N/A,#N/A,FALSE,"현장 NCR 분석";#N/A,#N/A,FALSE,"현장품질감사";#N/A,#N/A,FALSE,"현장품질감사"}</definedName>
    <definedName name="쇼" localSheetId="15" hidden="1">{#N/A,#N/A,FALSE,"현장 NCR 분석";#N/A,#N/A,FALSE,"현장품질감사";#N/A,#N/A,FALSE,"현장품질감사"}</definedName>
    <definedName name="쇼" localSheetId="14" hidden="1">{#N/A,#N/A,FALSE,"현장 NCR 분석";#N/A,#N/A,FALSE,"현장품질감사";#N/A,#N/A,FALSE,"현장품질감사"}</definedName>
    <definedName name="쇼" hidden="1">{#N/A,#N/A,FALSE,"현장 NCR 분석";#N/A,#N/A,FALSE,"현장품질감사";#N/A,#N/A,FALSE,"현장품질감사"}</definedName>
    <definedName name="수" localSheetId="16">#REF!</definedName>
    <definedName name="수" localSheetId="13">#REF!</definedName>
    <definedName name="수" localSheetId="15">#REF!</definedName>
    <definedName name="수" localSheetId="14">#REF!</definedName>
    <definedName name="수">#REF!</definedName>
    <definedName name="수____종" localSheetId="49">#REF!</definedName>
    <definedName name="수____종" localSheetId="53">#REF!</definedName>
    <definedName name="수____종" localSheetId="55">#REF!</definedName>
    <definedName name="수____종" localSheetId="31">#REF!</definedName>
    <definedName name="수____종" localSheetId="35">#REF!</definedName>
    <definedName name="수____종" localSheetId="36">#REF!</definedName>
    <definedName name="수____종" localSheetId="34">#REF!</definedName>
    <definedName name="수____종" localSheetId="16">#REF!</definedName>
    <definedName name="수____종" localSheetId="13">#REF!</definedName>
    <definedName name="수____종" localSheetId="15">#REF!</definedName>
    <definedName name="수____종" localSheetId="14">#REF!</definedName>
    <definedName name="수____종" localSheetId="1">#REF!</definedName>
    <definedName name="수____종">#REF!</definedName>
    <definedName name="수고수고">[60]이름표모음!$B$2:$H$23</definedName>
    <definedName name="수고수고종">[60]이름표모음!$A$2:$A$23</definedName>
    <definedName name="수고수고횡">[60]이름표모음!$B$1:$H$1</definedName>
    <definedName name="수량" localSheetId="62">#REF!</definedName>
    <definedName name="수량">'[98]11수량'!$A$4:$T$27</definedName>
    <definedName name="수량산출" localSheetId="17">{"'산출근거'!$B$4:$D$8"}</definedName>
    <definedName name="수량산출" localSheetId="18">{"'산출근거'!$B$4:$D$8"}</definedName>
    <definedName name="수량산출" localSheetId="16">{"'산출근거'!$B$4:$D$8"}</definedName>
    <definedName name="수량산출" localSheetId="62">[115]일위대가목록!$A$1:$IV$2</definedName>
    <definedName name="수량산출" localSheetId="13">{"'산출근거'!$B$4:$D$8"}</definedName>
    <definedName name="수량산출" localSheetId="15">{"'산출근거'!$B$4:$D$8"}</definedName>
    <definedName name="수량산출" localSheetId="14">{"'산출근거'!$B$4:$D$8"}</definedName>
    <definedName name="수량산출">{"'산출근거'!$B$4:$D$8"}</definedName>
    <definedName name="수량산출1" localSheetId="17">{"'산출근거'!$B$4:$D$8"}</definedName>
    <definedName name="수량산출1" localSheetId="18">{"'산출근거'!$B$4:$D$8"}</definedName>
    <definedName name="수량산출1" localSheetId="16">{"'산출근거'!$B$4:$D$8"}</definedName>
    <definedName name="수량산출1" localSheetId="62">{"'산출근거'!$B$4:$D$8"}</definedName>
    <definedName name="수량산출1" localSheetId="13">{"'산출근거'!$B$4:$D$8"}</definedName>
    <definedName name="수량산출1" localSheetId="15">{"'산출근거'!$B$4:$D$8"}</definedName>
    <definedName name="수량산출1" localSheetId="14">{"'산출근거'!$B$4:$D$8"}</definedName>
    <definedName name="수량산출1">{"'산출근거'!$B$4:$D$8"}</definedName>
    <definedName name="수량산출2" localSheetId="17">{"'산출근거'!$B$4:$D$8"}</definedName>
    <definedName name="수량산출2" localSheetId="18">{"'산출근거'!$B$4:$D$8"}</definedName>
    <definedName name="수량산출2" localSheetId="16">{"'산출근거'!$B$4:$D$8"}</definedName>
    <definedName name="수량산출2" localSheetId="62">{"'산출근거'!$B$4:$D$8"}</definedName>
    <definedName name="수량산출2" localSheetId="13">{"'산출근거'!$B$4:$D$8"}</definedName>
    <definedName name="수량산출2" localSheetId="15">{"'산출근거'!$B$4:$D$8"}</definedName>
    <definedName name="수량산출2" localSheetId="14">{"'산출근거'!$B$4:$D$8"}</definedName>
    <definedName name="수량산출2">{"'산출근거'!$B$4:$D$8"}</definedName>
    <definedName name="수량전체" localSheetId="16">#REF!</definedName>
    <definedName name="수량전체" localSheetId="13">#REF!</definedName>
    <definedName name="수량전체" localSheetId="15">#REF!</definedName>
    <definedName name="수량전체" localSheetId="14">#REF!</definedName>
    <definedName name="수량전체">#REF!</definedName>
    <definedName name="수량집계" localSheetId="17" hidden="1">#REF!</definedName>
    <definedName name="수량집계" localSheetId="18" hidden="1">#REF!</definedName>
    <definedName name="수량집계" localSheetId="16" hidden="1">#REF!</definedName>
    <definedName name="수량집계" localSheetId="13" hidden="1">#REF!</definedName>
    <definedName name="수량집계" localSheetId="15" hidden="1">#REF!</definedName>
    <definedName name="수량집계" localSheetId="14" hidden="1">#REF!</definedName>
    <definedName name="수량집계" hidden="1">#REF!</definedName>
    <definedName name="수량폐" localSheetId="17">{"'산출근거'!$B$4:$D$8"}</definedName>
    <definedName name="수량폐" localSheetId="18">{"'산출근거'!$B$4:$D$8"}</definedName>
    <definedName name="수량폐" localSheetId="16">{"'산출근거'!$B$4:$D$8"}</definedName>
    <definedName name="수량폐" localSheetId="62">{"'산출근거'!$B$4:$D$8"}</definedName>
    <definedName name="수량폐" localSheetId="13">{"'산출근거'!$B$4:$D$8"}</definedName>
    <definedName name="수량폐" localSheetId="15">{"'산출근거'!$B$4:$D$8"}</definedName>
    <definedName name="수량폐" localSheetId="14">{"'산출근거'!$B$4:$D$8"}</definedName>
    <definedName name="수량폐">{"'산출근거'!$B$4:$D$8"}</definedName>
    <definedName name="수목">#REF!</definedName>
    <definedName name="수목수량" localSheetId="16">#REF!</definedName>
    <definedName name="수목수량" localSheetId="13">#REF!</definedName>
    <definedName name="수목수량" localSheetId="15">#REF!</definedName>
    <definedName name="수목수량" localSheetId="14">#REF!</definedName>
    <definedName name="수목수량">#REF!</definedName>
    <definedName name="수수꽃다리" localSheetId="49">#REF!</definedName>
    <definedName name="수수꽃다리" localSheetId="53">#REF!</definedName>
    <definedName name="수수꽃다리" localSheetId="55">#REF!</definedName>
    <definedName name="수수꽃다리" localSheetId="31">#REF!</definedName>
    <definedName name="수수꽃다리" localSheetId="35">#REF!</definedName>
    <definedName name="수수꽃다리" localSheetId="36">#REF!</definedName>
    <definedName name="수수꽃다리" localSheetId="34">#REF!</definedName>
    <definedName name="수수꽃다리" localSheetId="16">#REF!</definedName>
    <definedName name="수수꽃다리" localSheetId="13">#REF!</definedName>
    <definedName name="수수꽃다리" localSheetId="15">#REF!</definedName>
    <definedName name="수수꽃다리" localSheetId="14">#REF!</definedName>
    <definedName name="수수꽃다리" localSheetId="1">#REF!</definedName>
    <definedName name="수수꽃다리">#REF!</definedName>
    <definedName name="수수꽃다리H1.8" localSheetId="16">#REF!</definedName>
    <definedName name="수수꽃다리H1.8" localSheetId="13">#REF!</definedName>
    <definedName name="수수꽃다리H1.8" localSheetId="15">#REF!</definedName>
    <definedName name="수수꽃다리H1.8" localSheetId="14">#REF!</definedName>
    <definedName name="수수꽃다리H1.8">#REF!</definedName>
    <definedName name="수작업반장" localSheetId="13">[67]노임단가!#REF!</definedName>
    <definedName name="수작업반장" localSheetId="15">[67]노임단가!#REF!</definedName>
    <definedName name="수작업반장" localSheetId="14">[67]노임단가!#REF!</definedName>
    <definedName name="수작업반장">[67]노임단가!#REF!</definedName>
    <definedName name="수종" localSheetId="37">입력!$J$2:$O$142</definedName>
    <definedName name="수종" localSheetId="46">입력!$J$2:$O$142</definedName>
    <definedName name="수종" localSheetId="47">입력!$J$2:$O$142</definedName>
    <definedName name="수종" localSheetId="38">입력!$J$2:$O$142</definedName>
    <definedName name="수종" localSheetId="39">입력!$J$2:$O$142</definedName>
    <definedName name="수종" localSheetId="40">입력!$J$2:$O$142</definedName>
    <definedName name="수종" localSheetId="41">입력!$J$2:$O$142</definedName>
    <definedName name="수종" localSheetId="42">입력!$J$2:$O$142</definedName>
    <definedName name="수종" localSheetId="43">입력!$J$2:$O$142</definedName>
    <definedName name="수종" localSheetId="44">입력!$J$2:$O$142</definedName>
    <definedName name="수종" localSheetId="45">입력!$J$2:$O$142</definedName>
    <definedName name="수종" localSheetId="19">입력!$J$2:$O$142</definedName>
    <definedName name="수종" localSheetId="28">입력!$J$2:$O$142</definedName>
    <definedName name="수종" localSheetId="29">입력!$J$2:$O$142</definedName>
    <definedName name="수종" localSheetId="20">입력!$J$2:$O$142</definedName>
    <definedName name="수종" localSheetId="21">입력!$J$2:$O$142</definedName>
    <definedName name="수종" localSheetId="22">입력!$J$2:$O$142</definedName>
    <definedName name="수종" localSheetId="23">입력!$J$2:$O$142</definedName>
    <definedName name="수종" localSheetId="24">입력!$J$2:$O$142</definedName>
    <definedName name="수종" localSheetId="25">입력!$J$2:$O$142</definedName>
    <definedName name="수종" localSheetId="26">입력!$J$2:$O$142</definedName>
    <definedName name="수종" localSheetId="27">입력!$J$2:$O$142</definedName>
    <definedName name="수종" localSheetId="51">입력!$J$2:$O$142</definedName>
    <definedName name="수종" localSheetId="66">입력!$J$2:$O$142</definedName>
    <definedName name="수종" localSheetId="67">입력!$J$2:$O$142</definedName>
    <definedName name="수종" localSheetId="57">입력!$J$2:$O$142</definedName>
    <definedName name="수종" localSheetId="58">입력!$J$2:$O$142</definedName>
    <definedName name="수종" localSheetId="59">입력!$J$2:$O$142</definedName>
    <definedName name="수종" localSheetId="60">입력!$J$2:$O$142</definedName>
    <definedName name="수종" localSheetId="61">입력!$J$2:$O$142</definedName>
    <definedName name="수종" localSheetId="63">입력!$J$2:$O$142</definedName>
    <definedName name="수종" localSheetId="64">입력!$J$2:$O$142</definedName>
    <definedName name="수종" localSheetId="65">입력!$J$2:$O$142</definedName>
    <definedName name="수종">[73]단재적표!$B$1:$C$311</definedName>
    <definedName name="숙박비">[62]설계기준!#REF!</definedName>
    <definedName name="순단면적" localSheetId="16">#REF!</definedName>
    <definedName name="순단면적" localSheetId="13">#REF!</definedName>
    <definedName name="순단면적" localSheetId="15">#REF!</definedName>
    <definedName name="순단면적" localSheetId="14">#REF!</definedName>
    <definedName name="순단면적">#REF!</definedName>
    <definedName name="슬레이트공" localSheetId="13">[67]노임단가!#REF!</definedName>
    <definedName name="슬레이트공" localSheetId="15">[67]노임단가!#REF!</definedName>
    <definedName name="슬레이트공" localSheetId="14">[67]노임단가!#REF!</definedName>
    <definedName name="슬레이트공">[67]노임단가!#REF!</definedName>
    <definedName name="승용교" localSheetId="17" hidden="1">{#N/A,#N/A,FALSE,"2~8번"}</definedName>
    <definedName name="승용교" localSheetId="18" hidden="1">{#N/A,#N/A,FALSE,"2~8번"}</definedName>
    <definedName name="승용교" localSheetId="16" hidden="1">{#N/A,#N/A,FALSE,"2~8번"}</definedName>
    <definedName name="승용교" localSheetId="62" hidden="1">{#N/A,#N/A,FALSE,"2~8번"}</definedName>
    <definedName name="승용교" localSheetId="13" hidden="1">{#N/A,#N/A,FALSE,"2~8번"}</definedName>
    <definedName name="승용교" localSheetId="15" hidden="1">{#N/A,#N/A,FALSE,"2~8번"}</definedName>
    <definedName name="승용교" localSheetId="14" hidden="1">{#N/A,#N/A,FALSE,"2~8번"}</definedName>
    <definedName name="승용교" hidden="1">{#N/A,#N/A,FALSE,"2~8번"}</definedName>
    <definedName name="시" localSheetId="16">#REF!</definedName>
    <definedName name="시" localSheetId="13">#REF!</definedName>
    <definedName name="시" localSheetId="15">#REF!</definedName>
    <definedName name="시" localSheetId="14">#REF!</definedName>
    <definedName name="시">#REF!</definedName>
    <definedName name="시1" localSheetId="13">#REF!</definedName>
    <definedName name="시1" localSheetId="15">#REF!</definedName>
    <definedName name="시1" localSheetId="14">#REF!</definedName>
    <definedName name="시1">#REF!</definedName>
    <definedName name="시10" localSheetId="13">#REF!</definedName>
    <definedName name="시10" localSheetId="15">#REF!</definedName>
    <definedName name="시10" localSheetId="14">#REF!</definedName>
    <definedName name="시10">#REF!</definedName>
    <definedName name="시11" localSheetId="13">#REF!</definedName>
    <definedName name="시11" localSheetId="15">#REF!</definedName>
    <definedName name="시11" localSheetId="14">#REF!</definedName>
    <definedName name="시11">#REF!</definedName>
    <definedName name="시12" localSheetId="13">#REF!</definedName>
    <definedName name="시12" localSheetId="15">#REF!</definedName>
    <definedName name="시12" localSheetId="14">#REF!</definedName>
    <definedName name="시12">#REF!</definedName>
    <definedName name="시13" localSheetId="13">#REF!</definedName>
    <definedName name="시13" localSheetId="15">#REF!</definedName>
    <definedName name="시13" localSheetId="14">#REF!</definedName>
    <definedName name="시13">#REF!</definedName>
    <definedName name="시14" localSheetId="13">#REF!</definedName>
    <definedName name="시14" localSheetId="15">#REF!</definedName>
    <definedName name="시14" localSheetId="14">#REF!</definedName>
    <definedName name="시14">#REF!</definedName>
    <definedName name="시15" localSheetId="13">#REF!</definedName>
    <definedName name="시15" localSheetId="15">#REF!</definedName>
    <definedName name="시15" localSheetId="14">#REF!</definedName>
    <definedName name="시15">#REF!</definedName>
    <definedName name="시16" localSheetId="13">#REF!</definedName>
    <definedName name="시16" localSheetId="15">#REF!</definedName>
    <definedName name="시16" localSheetId="14">#REF!</definedName>
    <definedName name="시16">#REF!</definedName>
    <definedName name="시17" localSheetId="13">#REF!</definedName>
    <definedName name="시17" localSheetId="15">#REF!</definedName>
    <definedName name="시17" localSheetId="14">#REF!</definedName>
    <definedName name="시17">#REF!</definedName>
    <definedName name="시18" localSheetId="13">#REF!</definedName>
    <definedName name="시18" localSheetId="15">#REF!</definedName>
    <definedName name="시18" localSheetId="14">#REF!</definedName>
    <definedName name="시18">#REF!</definedName>
    <definedName name="시19" localSheetId="13">#REF!</definedName>
    <definedName name="시19" localSheetId="15">#REF!</definedName>
    <definedName name="시19" localSheetId="14">#REF!</definedName>
    <definedName name="시19">#REF!</definedName>
    <definedName name="시2" localSheetId="13">#REF!</definedName>
    <definedName name="시2" localSheetId="15">#REF!</definedName>
    <definedName name="시2" localSheetId="14">#REF!</definedName>
    <definedName name="시2">#REF!</definedName>
    <definedName name="시20" localSheetId="13">#REF!</definedName>
    <definedName name="시20" localSheetId="15">#REF!</definedName>
    <definedName name="시20" localSheetId="14">#REF!</definedName>
    <definedName name="시20">#REF!</definedName>
    <definedName name="시3" localSheetId="13">#REF!</definedName>
    <definedName name="시3" localSheetId="15">#REF!</definedName>
    <definedName name="시3" localSheetId="14">#REF!</definedName>
    <definedName name="시3">#REF!</definedName>
    <definedName name="시4" localSheetId="13">#REF!</definedName>
    <definedName name="시4" localSheetId="15">#REF!</definedName>
    <definedName name="시4" localSheetId="14">#REF!</definedName>
    <definedName name="시4">#REF!</definedName>
    <definedName name="시5" localSheetId="13">#REF!</definedName>
    <definedName name="시5" localSheetId="15">#REF!</definedName>
    <definedName name="시5" localSheetId="14">#REF!</definedName>
    <definedName name="시5">#REF!</definedName>
    <definedName name="시6" localSheetId="13">#REF!</definedName>
    <definedName name="시6" localSheetId="15">#REF!</definedName>
    <definedName name="시6" localSheetId="14">#REF!</definedName>
    <definedName name="시6">#REF!</definedName>
    <definedName name="시7" localSheetId="13">#REF!</definedName>
    <definedName name="시7" localSheetId="15">#REF!</definedName>
    <definedName name="시7" localSheetId="14">#REF!</definedName>
    <definedName name="시7">#REF!</definedName>
    <definedName name="시8" localSheetId="13">#REF!</definedName>
    <definedName name="시8" localSheetId="15">#REF!</definedName>
    <definedName name="시8" localSheetId="14">#REF!</definedName>
    <definedName name="시8">#REF!</definedName>
    <definedName name="시9" localSheetId="13">#REF!</definedName>
    <definedName name="시9" localSheetId="15">#REF!</definedName>
    <definedName name="시9" localSheetId="14">#REF!</definedName>
    <definedName name="시9">#REF!</definedName>
    <definedName name="시공세부" localSheetId="62">[113]별표집계!#REF!</definedName>
    <definedName name="시공세부" localSheetId="13">[114]별표집계!#REF!</definedName>
    <definedName name="시공세부" localSheetId="15">[114]별표집계!#REF!</definedName>
    <definedName name="시공세부" localSheetId="14">[114]별표집계!#REF!</definedName>
    <definedName name="시공세부">[114]별표집계!#REF!</definedName>
    <definedName name="시공측량사001" localSheetId="16">#REF!</definedName>
    <definedName name="시공측량사001" localSheetId="13">#REF!</definedName>
    <definedName name="시공측량사001" localSheetId="15">#REF!</definedName>
    <definedName name="시공측량사001" localSheetId="14">#REF!</definedName>
    <definedName name="시공측량사001">#REF!</definedName>
    <definedName name="시공측량사002" localSheetId="16">#REF!</definedName>
    <definedName name="시공측량사002" localSheetId="13">#REF!</definedName>
    <definedName name="시공측량사002" localSheetId="15">#REF!</definedName>
    <definedName name="시공측량사002" localSheetId="14">#REF!</definedName>
    <definedName name="시공측량사002">#REF!</definedName>
    <definedName name="시공측량사011" localSheetId="16">#REF!</definedName>
    <definedName name="시공측량사011" localSheetId="13">#REF!</definedName>
    <definedName name="시공측량사011" localSheetId="15">#REF!</definedName>
    <definedName name="시공측량사011" localSheetId="14">#REF!</definedName>
    <definedName name="시공측량사011">#REF!</definedName>
    <definedName name="시공측량사982" localSheetId="16">#REF!</definedName>
    <definedName name="시공측량사982" localSheetId="13">#REF!</definedName>
    <definedName name="시공측량사982" localSheetId="15">#REF!</definedName>
    <definedName name="시공측량사982" localSheetId="14">#REF!</definedName>
    <definedName name="시공측량사982">#REF!</definedName>
    <definedName name="시공측량사991" localSheetId="16">#REF!</definedName>
    <definedName name="시공측량사991" localSheetId="13">#REF!</definedName>
    <definedName name="시공측량사991" localSheetId="15">#REF!</definedName>
    <definedName name="시공측량사991" localSheetId="14">#REF!</definedName>
    <definedName name="시공측량사991">#REF!</definedName>
    <definedName name="시공측량사992" localSheetId="16">#REF!</definedName>
    <definedName name="시공측량사992" localSheetId="13">#REF!</definedName>
    <definedName name="시공측량사992" localSheetId="15">#REF!</definedName>
    <definedName name="시공측량사992" localSheetId="14">#REF!</definedName>
    <definedName name="시공측량사992">#REF!</definedName>
    <definedName name="시공측량사조수001" localSheetId="16">#REF!</definedName>
    <definedName name="시공측량사조수001" localSheetId="13">#REF!</definedName>
    <definedName name="시공측량사조수001" localSheetId="15">#REF!</definedName>
    <definedName name="시공측량사조수001" localSheetId="14">#REF!</definedName>
    <definedName name="시공측량사조수001">#REF!</definedName>
    <definedName name="시공측량사조수002" localSheetId="16">#REF!</definedName>
    <definedName name="시공측량사조수002" localSheetId="13">#REF!</definedName>
    <definedName name="시공측량사조수002" localSheetId="15">#REF!</definedName>
    <definedName name="시공측량사조수002" localSheetId="14">#REF!</definedName>
    <definedName name="시공측량사조수002">#REF!</definedName>
    <definedName name="시공측량사조수011" localSheetId="16">#REF!</definedName>
    <definedName name="시공측량사조수011" localSheetId="13">#REF!</definedName>
    <definedName name="시공측량사조수011" localSheetId="15">#REF!</definedName>
    <definedName name="시공측량사조수011" localSheetId="14">#REF!</definedName>
    <definedName name="시공측량사조수011">#REF!</definedName>
    <definedName name="시공측량사조수982" localSheetId="16">#REF!</definedName>
    <definedName name="시공측량사조수982" localSheetId="13">#REF!</definedName>
    <definedName name="시공측량사조수982" localSheetId="15">#REF!</definedName>
    <definedName name="시공측량사조수982" localSheetId="14">#REF!</definedName>
    <definedName name="시공측량사조수982">#REF!</definedName>
    <definedName name="시공측량사조수991" localSheetId="16">#REF!</definedName>
    <definedName name="시공측량사조수991" localSheetId="13">#REF!</definedName>
    <definedName name="시공측량사조수991" localSheetId="15">#REF!</definedName>
    <definedName name="시공측량사조수991" localSheetId="14">#REF!</definedName>
    <definedName name="시공측량사조수991">#REF!</definedName>
    <definedName name="시공측량사조수992" localSheetId="16">#REF!</definedName>
    <definedName name="시공측량사조수992" localSheetId="13">#REF!</definedName>
    <definedName name="시공측량사조수992" localSheetId="15">#REF!</definedName>
    <definedName name="시공측량사조수992" localSheetId="14">#REF!</definedName>
    <definedName name="시공측량사조수992">#REF!</definedName>
    <definedName name="시설물계" localSheetId="49">[73]총괄내역!#REF!</definedName>
    <definedName name="시설물계" localSheetId="53">[73]총괄내역!#REF!</definedName>
    <definedName name="시설물계" localSheetId="55">[73]총괄내역!#REF!</definedName>
    <definedName name="시설물계" localSheetId="31">[73]총괄내역!#REF!</definedName>
    <definedName name="시설물계" localSheetId="35">[73]총괄내역!#REF!</definedName>
    <definedName name="시설물계" localSheetId="36">[73]총괄내역!#REF!</definedName>
    <definedName name="시설물계" localSheetId="34">[73]총괄내역!#REF!</definedName>
    <definedName name="시설물계" localSheetId="16">[116]총괄내역!#REF!</definedName>
    <definedName name="시설물계" localSheetId="62">[117]총괄내역!#REF!</definedName>
    <definedName name="시설물계" localSheetId="13">[116]총괄내역!#REF!</definedName>
    <definedName name="시설물계" localSheetId="15">[116]총괄내역!#REF!</definedName>
    <definedName name="시설물계" localSheetId="14">[116]총괄내역!#REF!</definedName>
    <definedName name="시설물계" localSheetId="1">[73]총괄내역!#REF!</definedName>
    <definedName name="시설물계">[116]총괄내역!#REF!</definedName>
    <definedName name="시설물공사비" localSheetId="49">[73]총괄내역!#REF!</definedName>
    <definedName name="시설물공사비" localSheetId="53">[73]총괄내역!#REF!</definedName>
    <definedName name="시설물공사비" localSheetId="55">[73]총괄내역!#REF!</definedName>
    <definedName name="시설물공사비" localSheetId="31">[73]총괄내역!#REF!</definedName>
    <definedName name="시설물공사비" localSheetId="35">[73]총괄내역!#REF!</definedName>
    <definedName name="시설물공사비" localSheetId="36">[73]총괄내역!#REF!</definedName>
    <definedName name="시설물공사비" localSheetId="34">[73]총괄내역!#REF!</definedName>
    <definedName name="시설물공사비" localSheetId="16">[116]총괄내역!#REF!</definedName>
    <definedName name="시설물공사비" localSheetId="62">[117]총괄내역!#REF!</definedName>
    <definedName name="시설물공사비" localSheetId="13">[116]총괄내역!#REF!</definedName>
    <definedName name="시설물공사비" localSheetId="15">[116]총괄내역!#REF!</definedName>
    <definedName name="시설물공사비" localSheetId="14">[116]총괄내역!#REF!</definedName>
    <definedName name="시설물공사비" localSheetId="1">[73]총괄내역!#REF!</definedName>
    <definedName name="시설물공사비">[116]총괄내역!#REF!</definedName>
    <definedName name="시설물수량" localSheetId="16">#REF!</definedName>
    <definedName name="시설물수량" localSheetId="13">#REF!</definedName>
    <definedName name="시설물수량" localSheetId="15">#REF!</definedName>
    <definedName name="시설물수량" localSheetId="14">#REF!</definedName>
    <definedName name="시설물수량">#REF!</definedName>
    <definedName name="시설수량" localSheetId="16">#REF!</definedName>
    <definedName name="시설수량" localSheetId="13">#REF!</definedName>
    <definedName name="시설수량" localSheetId="15">#REF!</definedName>
    <definedName name="시설수량" localSheetId="14">#REF!</definedName>
    <definedName name="시설수량">#REF!</definedName>
    <definedName name="시설일위" localSheetId="16">#REF!</definedName>
    <definedName name="시설일위" localSheetId="13">#REF!</definedName>
    <definedName name="시설일위" localSheetId="15">#REF!</definedName>
    <definedName name="시설일위" localSheetId="14">#REF!</definedName>
    <definedName name="시설일위">#REF!</definedName>
    <definedName name="시설일위1" localSheetId="16">#REF!</definedName>
    <definedName name="시설일위1" localSheetId="13">#REF!</definedName>
    <definedName name="시설일위1" localSheetId="15">#REF!</definedName>
    <definedName name="시설일위1" localSheetId="14">#REF!</definedName>
    <definedName name="시설일위1">#REF!</definedName>
    <definedName name="시설일위금액" localSheetId="16">[82]시설일위!$G:$M</definedName>
    <definedName name="시설일위금액" localSheetId="62">[83]시설일위!$G$1:$M$65536</definedName>
    <definedName name="시설일위금액">[82]시설일위!$G:$M</definedName>
    <definedName name="시중노임1">#N/A</definedName>
    <definedName name="시트">#REF!</definedName>
    <definedName name="시험관련기사_시험사1급001" localSheetId="16">#REF!</definedName>
    <definedName name="시험관련기사_시험사1급001" localSheetId="13">#REF!</definedName>
    <definedName name="시험관련기사_시험사1급001" localSheetId="15">#REF!</definedName>
    <definedName name="시험관련기사_시험사1급001" localSheetId="14">#REF!</definedName>
    <definedName name="시험관련기사_시험사1급001">#REF!</definedName>
    <definedName name="시험관련기사_시험사1급002" localSheetId="16">#REF!</definedName>
    <definedName name="시험관련기사_시험사1급002" localSheetId="13">#REF!</definedName>
    <definedName name="시험관련기사_시험사1급002" localSheetId="15">#REF!</definedName>
    <definedName name="시험관련기사_시험사1급002" localSheetId="14">#REF!</definedName>
    <definedName name="시험관련기사_시험사1급002">#REF!</definedName>
    <definedName name="시험관련기사_시험사1급011" localSheetId="16">#REF!</definedName>
    <definedName name="시험관련기사_시험사1급011" localSheetId="13">#REF!</definedName>
    <definedName name="시험관련기사_시험사1급011" localSheetId="15">#REF!</definedName>
    <definedName name="시험관련기사_시험사1급011" localSheetId="14">#REF!</definedName>
    <definedName name="시험관련기사_시험사1급011">#REF!</definedName>
    <definedName name="시험관련기사_시험사1급982" localSheetId="16">#REF!</definedName>
    <definedName name="시험관련기사_시험사1급982" localSheetId="13">#REF!</definedName>
    <definedName name="시험관련기사_시험사1급982" localSheetId="15">#REF!</definedName>
    <definedName name="시험관련기사_시험사1급982" localSheetId="14">#REF!</definedName>
    <definedName name="시험관련기사_시험사1급982">#REF!</definedName>
    <definedName name="시험관련기사_시험사1급991" localSheetId="16">#REF!</definedName>
    <definedName name="시험관련기사_시험사1급991" localSheetId="13">#REF!</definedName>
    <definedName name="시험관련기사_시험사1급991" localSheetId="15">#REF!</definedName>
    <definedName name="시험관련기사_시험사1급991" localSheetId="14">#REF!</definedName>
    <definedName name="시험관련기사_시험사1급991">#REF!</definedName>
    <definedName name="시험관련기사_시험사1급992" localSheetId="16">#REF!</definedName>
    <definedName name="시험관련기사_시험사1급992" localSheetId="13">#REF!</definedName>
    <definedName name="시험관련기사_시험사1급992" localSheetId="15">#REF!</definedName>
    <definedName name="시험관련기사_시험사1급992" localSheetId="14">#REF!</definedName>
    <definedName name="시험관련기사_시험사1급992">#REF!</definedName>
    <definedName name="시험관련산업기사_2급001" localSheetId="16">#REF!</definedName>
    <definedName name="시험관련산업기사_2급001" localSheetId="13">#REF!</definedName>
    <definedName name="시험관련산업기사_2급001" localSheetId="15">#REF!</definedName>
    <definedName name="시험관련산업기사_2급001" localSheetId="14">#REF!</definedName>
    <definedName name="시험관련산업기사_2급001">#REF!</definedName>
    <definedName name="시험관련산업기사_2급002" localSheetId="16">#REF!</definedName>
    <definedName name="시험관련산업기사_2급002" localSheetId="13">#REF!</definedName>
    <definedName name="시험관련산업기사_2급002" localSheetId="15">#REF!</definedName>
    <definedName name="시험관련산업기사_2급002" localSheetId="14">#REF!</definedName>
    <definedName name="시험관련산업기사_2급002">#REF!</definedName>
    <definedName name="시험관련산업기사_2급011" localSheetId="16">#REF!</definedName>
    <definedName name="시험관련산업기사_2급011" localSheetId="13">#REF!</definedName>
    <definedName name="시험관련산업기사_2급011" localSheetId="15">#REF!</definedName>
    <definedName name="시험관련산업기사_2급011" localSheetId="14">#REF!</definedName>
    <definedName name="시험관련산업기사_2급011">#REF!</definedName>
    <definedName name="시험관련산업기사_2급982" localSheetId="16">#REF!</definedName>
    <definedName name="시험관련산업기사_2급982" localSheetId="13">#REF!</definedName>
    <definedName name="시험관련산업기사_2급982" localSheetId="15">#REF!</definedName>
    <definedName name="시험관련산업기사_2급982" localSheetId="14">#REF!</definedName>
    <definedName name="시험관련산업기사_2급982">#REF!</definedName>
    <definedName name="시험관련산업기사_2급991" localSheetId="16">#REF!</definedName>
    <definedName name="시험관련산업기사_2급991" localSheetId="13">#REF!</definedName>
    <definedName name="시험관련산업기사_2급991" localSheetId="15">#REF!</definedName>
    <definedName name="시험관련산업기사_2급991" localSheetId="14">#REF!</definedName>
    <definedName name="시험관련산업기사_2급991">#REF!</definedName>
    <definedName name="시험관련산업기사_2급992" localSheetId="16">#REF!</definedName>
    <definedName name="시험관련산업기사_2급992" localSheetId="13">#REF!</definedName>
    <definedName name="시험관련산업기사_2급992" localSheetId="15">#REF!</definedName>
    <definedName name="시험관련산업기사_2급992" localSheetId="14">#REF!</definedName>
    <definedName name="시험관련산업기사_2급992">#REF!</definedName>
    <definedName name="시험보조수001" localSheetId="16">#REF!</definedName>
    <definedName name="시험보조수001" localSheetId="13">#REF!</definedName>
    <definedName name="시험보조수001" localSheetId="15">#REF!</definedName>
    <definedName name="시험보조수001" localSheetId="14">#REF!</definedName>
    <definedName name="시험보조수001">#REF!</definedName>
    <definedName name="시험보조수002" localSheetId="16">#REF!</definedName>
    <definedName name="시험보조수002" localSheetId="13">#REF!</definedName>
    <definedName name="시험보조수002" localSheetId="15">#REF!</definedName>
    <definedName name="시험보조수002" localSheetId="14">#REF!</definedName>
    <definedName name="시험보조수002">#REF!</definedName>
    <definedName name="시험보조수011" localSheetId="16">#REF!</definedName>
    <definedName name="시험보조수011" localSheetId="13">#REF!</definedName>
    <definedName name="시험보조수011" localSheetId="15">#REF!</definedName>
    <definedName name="시험보조수011" localSheetId="14">#REF!</definedName>
    <definedName name="시험보조수011">#REF!</definedName>
    <definedName name="시험보조수982" localSheetId="16">#REF!</definedName>
    <definedName name="시험보조수982" localSheetId="13">#REF!</definedName>
    <definedName name="시험보조수982" localSheetId="15">#REF!</definedName>
    <definedName name="시험보조수982" localSheetId="14">#REF!</definedName>
    <definedName name="시험보조수982">#REF!</definedName>
    <definedName name="시험보조수991" localSheetId="16">#REF!</definedName>
    <definedName name="시험보조수991" localSheetId="13">#REF!</definedName>
    <definedName name="시험보조수991" localSheetId="15">#REF!</definedName>
    <definedName name="시험보조수991" localSheetId="14">#REF!</definedName>
    <definedName name="시험보조수991">#REF!</definedName>
    <definedName name="시험보조수992" localSheetId="16">#REF!</definedName>
    <definedName name="시험보조수992" localSheetId="13">#REF!</definedName>
    <definedName name="시험보조수992" localSheetId="15">#REF!</definedName>
    <definedName name="시험보조수992" localSheetId="14">#REF!</definedName>
    <definedName name="시험보조수992">#REF!</definedName>
    <definedName name="식비">[62]설계기준!#REF!</definedName>
    <definedName name="식생블럭1">'[118]1'!$A$1:$O$51</definedName>
    <definedName name="식재">#REF!</definedName>
    <definedName name="식재공사비" localSheetId="49">[73]총괄내역!#REF!</definedName>
    <definedName name="식재공사비" localSheetId="53">[73]총괄내역!#REF!</definedName>
    <definedName name="식재공사비" localSheetId="55">[73]총괄내역!#REF!</definedName>
    <definedName name="식재공사비" localSheetId="31">[73]총괄내역!#REF!</definedName>
    <definedName name="식재공사비" localSheetId="35">[73]총괄내역!#REF!</definedName>
    <definedName name="식재공사비" localSheetId="36">[73]총괄내역!#REF!</definedName>
    <definedName name="식재공사비" localSheetId="34">[73]총괄내역!#REF!</definedName>
    <definedName name="식재공사비" localSheetId="16">[116]총괄내역!#REF!</definedName>
    <definedName name="식재공사비" localSheetId="62">[117]총괄내역!#REF!</definedName>
    <definedName name="식재공사비" localSheetId="13">[116]총괄내역!#REF!</definedName>
    <definedName name="식재공사비" localSheetId="15">[116]총괄내역!#REF!</definedName>
    <definedName name="식재공사비" localSheetId="14">[116]총괄내역!#REF!</definedName>
    <definedName name="식재공사비" localSheetId="1">[73]총괄내역!#REF!</definedName>
    <definedName name="식재공사비">[116]총괄내역!#REF!</definedName>
    <definedName name="식재단가" localSheetId="16">#REF!</definedName>
    <definedName name="식재단가" localSheetId="13">#REF!</definedName>
    <definedName name="식재단가" localSheetId="15">#REF!</definedName>
    <definedName name="식재단가" localSheetId="14">#REF!</definedName>
    <definedName name="식재단가">#REF!</definedName>
    <definedName name="식재단가1" localSheetId="16">#REF!</definedName>
    <definedName name="식재단가1" localSheetId="13">#REF!</definedName>
    <definedName name="식재단가1" localSheetId="15">#REF!</definedName>
    <definedName name="식재단가1" localSheetId="14">#REF!</definedName>
    <definedName name="식재단가1">#REF!</definedName>
    <definedName name="식재보통인부">#REF!</definedName>
    <definedName name="식재소계" localSheetId="49">[73]총괄내역!#REF!</definedName>
    <definedName name="식재소계" localSheetId="53">[73]총괄내역!#REF!</definedName>
    <definedName name="식재소계" localSheetId="55">[73]총괄내역!#REF!</definedName>
    <definedName name="식재소계" localSheetId="31">[73]총괄내역!#REF!</definedName>
    <definedName name="식재소계" localSheetId="35">[73]총괄내역!#REF!</definedName>
    <definedName name="식재소계" localSheetId="36">[73]총괄내역!#REF!</definedName>
    <definedName name="식재소계" localSheetId="34">[73]총괄내역!#REF!</definedName>
    <definedName name="식재소계" localSheetId="16">[116]총괄내역!#REF!</definedName>
    <definedName name="식재소계" localSheetId="62">[117]총괄내역!#REF!</definedName>
    <definedName name="식재소계" localSheetId="13">[116]총괄내역!#REF!</definedName>
    <definedName name="식재소계" localSheetId="15">[116]총괄내역!#REF!</definedName>
    <definedName name="식재소계" localSheetId="14">[116]총괄내역!#REF!</definedName>
    <definedName name="식재소계" localSheetId="1">[73]총괄내역!#REF!</definedName>
    <definedName name="식재소계">[116]총괄내역!#REF!</definedName>
    <definedName name="식재작업" localSheetId="13">#REF!</definedName>
    <definedName name="식재작업" localSheetId="15">#REF!</definedName>
    <definedName name="식재작업" localSheetId="14">#REF!</definedName>
    <definedName name="식재작업">#REF!</definedName>
    <definedName name="식재조경공">#REF!</definedName>
    <definedName name="식혈반경">#REF!</definedName>
    <definedName name="식혈체적">#REF!</definedName>
    <definedName name="신" localSheetId="13">#REF!</definedName>
    <definedName name="신" localSheetId="15">#REF!</definedName>
    <definedName name="신" localSheetId="14">#REF!</definedName>
    <definedName name="신">#REF!</definedName>
    <definedName name="신9536418634" localSheetId="62">BlankMacro1</definedName>
    <definedName name="신9536418634">BlankMacro1</definedName>
    <definedName name="신가평품셈" localSheetId="13">#REF!</definedName>
    <definedName name="신가평품셈" localSheetId="15">#REF!</definedName>
    <definedName name="신가평품셈" localSheetId="14">#REF!</definedName>
    <definedName name="신가평품셈">#REF!</definedName>
    <definedName name="신갈나무" localSheetId="13">[119]단재적표!#REF!</definedName>
    <definedName name="신갈나무" localSheetId="15">[119]단재적표!#REF!</definedName>
    <definedName name="신갈나무" localSheetId="14">[119]단재적표!#REF!</definedName>
    <definedName name="신갈나무">[119]단재적표!#REF!</definedName>
    <definedName name="신갈재적">[59]신갈!$B$2:$AW$32</definedName>
    <definedName name="신성" localSheetId="16">#REF!</definedName>
    <definedName name="신성" localSheetId="13">#REF!</definedName>
    <definedName name="신성" localSheetId="15">#REF!</definedName>
    <definedName name="신성" localSheetId="14">#REF!</definedName>
    <definedName name="신성">#REF!</definedName>
    <definedName name="신성감" localSheetId="16">#REF!</definedName>
    <definedName name="신성감" localSheetId="13">#REF!</definedName>
    <definedName name="신성감" localSheetId="15">#REF!</definedName>
    <definedName name="신성감" localSheetId="14">#REF!</definedName>
    <definedName name="신성감">#REF!</definedName>
    <definedName name="실행" localSheetId="16">#REF!</definedName>
    <definedName name="실행" localSheetId="13">#REF!</definedName>
    <definedName name="실행" localSheetId="15">#REF!</definedName>
    <definedName name="실행" localSheetId="14">#REF!</definedName>
    <definedName name="실행">#REF!</definedName>
    <definedName name="실행공기" localSheetId="16">#REF!</definedName>
    <definedName name="실행공기" localSheetId="13">#REF!</definedName>
    <definedName name="실행공기" localSheetId="15">#REF!</definedName>
    <definedName name="실행공기" localSheetId="14">#REF!</definedName>
    <definedName name="실행공기">#REF!</definedName>
    <definedName name="심산" localSheetId="13">#REF!</definedName>
    <definedName name="심산" localSheetId="15">#REF!</definedName>
    <definedName name="심산" localSheetId="14">#REF!</definedName>
    <definedName name="심산">#REF!</definedName>
    <definedName name="심야" localSheetId="13">#REF!</definedName>
    <definedName name="심야" localSheetId="15">#REF!</definedName>
    <definedName name="심야" localSheetId="14">#REF!</definedName>
    <definedName name="심야">#REF!</definedName>
    <definedName name="심우" localSheetId="16">#REF!</definedName>
    <definedName name="심우" localSheetId="13">#REF!</definedName>
    <definedName name="심우" localSheetId="15">#REF!</definedName>
    <definedName name="심우" localSheetId="14">#REF!</definedName>
    <definedName name="심우">#REF!</definedName>
    <definedName name="심우을" localSheetId="16">#REF!</definedName>
    <definedName name="심우을" localSheetId="13">#REF!</definedName>
    <definedName name="심우을" localSheetId="15">#REF!</definedName>
    <definedName name="심우을" localSheetId="14">#REF!</definedName>
    <definedName name="심우을">#REF!</definedName>
    <definedName name="심평" localSheetId="13">#REF!</definedName>
    <definedName name="심평" localSheetId="15">#REF!</definedName>
    <definedName name="심평" localSheetId="14">#REF!</definedName>
    <definedName name="심평">#REF!</definedName>
    <definedName name="ㅇ" localSheetId="62">BlankMacro1</definedName>
    <definedName name="ㅇ">BlankMacro1</definedName>
    <definedName name="ㅇ48" localSheetId="49">#REF!</definedName>
    <definedName name="ㅇ48" localSheetId="53">#REF!</definedName>
    <definedName name="ㅇ48" localSheetId="55">#REF!</definedName>
    <definedName name="ㅇ48" localSheetId="31">#REF!</definedName>
    <definedName name="ㅇ48" localSheetId="35">#REF!</definedName>
    <definedName name="ㅇ48" localSheetId="36">#REF!</definedName>
    <definedName name="ㅇ48" localSheetId="34">#REF!</definedName>
    <definedName name="ㅇ48" localSheetId="16">#REF!</definedName>
    <definedName name="ㅇ48" localSheetId="13">#REF!</definedName>
    <definedName name="ㅇ48" localSheetId="15">#REF!</definedName>
    <definedName name="ㅇ48" localSheetId="14">#REF!</definedName>
    <definedName name="ㅇ48" localSheetId="1">#REF!</definedName>
    <definedName name="ㅇ48">#REF!</definedName>
    <definedName name="ㅇㄴㄹㄴㅇㅎㄹㄴㅇㅎㄴㅇ" localSheetId="49">[116]단재적표!#REF!</definedName>
    <definedName name="ㅇㄴㄹㄴㅇㅎㄹㄴㅇㅎㄴㅇ" localSheetId="31">[116]단재적표!#REF!</definedName>
    <definedName name="ㅇㄴㄹㄴㅇㅎㄹㄴㅇㅎㄴㅇ" localSheetId="35">[116]단재적표!#REF!</definedName>
    <definedName name="ㅇㄴㄹㄴㅇㅎㄹㄴㅇㅎㄴㅇ" localSheetId="36">[116]단재적표!#REF!</definedName>
    <definedName name="ㅇㄴㄹㄴㅇㅎㄹㄴㅇㅎㄴㅇ" localSheetId="34">[116]단재적표!#REF!</definedName>
    <definedName name="ㅇㄴㄹㄴㅇㅎㄹㄴㅇㅎㄴㅇ" localSheetId="62">[120]단재적표!#REF!</definedName>
    <definedName name="ㅇㄴㄹㄴㅇㅎㄹㄴㅇㅎㄴㅇ" localSheetId="13">[121]단재적표!#REF!</definedName>
    <definedName name="ㅇㄴㄹㄴㅇㅎㄹㄴㅇㅎㄴㅇ" localSheetId="15">[121]단재적표!#REF!</definedName>
    <definedName name="ㅇㄴㄹㄴㅇㅎㄹㄴㅇㅎㄴㅇ" localSheetId="14">[121]단재적표!#REF!</definedName>
    <definedName name="ㅇㄴㄹㄴㅇㅎㄹㄴㅇㅎㄴㅇ" localSheetId="1">[116]단재적표!#REF!</definedName>
    <definedName name="ㅇㄴㄹㄴㅇㅎㄹㄴㅇㅎㄴㅇ">[121]단재적표!#REF!</definedName>
    <definedName name="ㅇㄹ" localSheetId="49">BlankMacro1</definedName>
    <definedName name="ㅇㄹ" localSheetId="53">BlankMacro1</definedName>
    <definedName name="ㅇㄹ" localSheetId="55">BlankMacro1</definedName>
    <definedName name="ㅇㄹ" localSheetId="31">BlankMacro1</definedName>
    <definedName name="ㅇㄹ" localSheetId="17">BlankMacro1</definedName>
    <definedName name="ㅇㄹ" localSheetId="18">BlankMacro1</definedName>
    <definedName name="ㅇㄹ" localSheetId="35">BlankMacro1</definedName>
    <definedName name="ㅇㄹ" localSheetId="36">BlankMacro1</definedName>
    <definedName name="ㅇㄹ" localSheetId="34">BlankMacro1</definedName>
    <definedName name="ㅇㄹ" localSheetId="16">BlankMacro1</definedName>
    <definedName name="ㅇㄹ" localSheetId="62">BlankMacro1</definedName>
    <definedName name="ㅇㄹ" localSheetId="13">BlankMacro1</definedName>
    <definedName name="ㅇㄹ" localSheetId="15">BlankMacro1</definedName>
    <definedName name="ㅇㄹ" localSheetId="14">BlankMacro1</definedName>
    <definedName name="ㅇㄹ" localSheetId="1">BlankMacro1</definedName>
    <definedName name="ㅇㄹ" hidden="1">#REF!</definedName>
    <definedName name="ㅇㄹㄴㄹㅇ" localSheetId="49">BlankMacro1</definedName>
    <definedName name="ㅇㄹㄴㄹㅇ" localSheetId="53">BlankMacro1</definedName>
    <definedName name="ㅇㄹㄴㄹㅇ" localSheetId="6">BlankMacro1</definedName>
    <definedName name="ㅇㄹㄴㄹㅇ" localSheetId="55">BlankMacro1</definedName>
    <definedName name="ㅇㄹㄴㄹㅇ" localSheetId="31">BlankMacro1</definedName>
    <definedName name="ㅇㄹㄴㄹㅇ" localSheetId="17">BlankMacro1</definedName>
    <definedName name="ㅇㄹㄴㄹㅇ" localSheetId="18">BlankMacro1</definedName>
    <definedName name="ㅇㄹㄴㄹㅇ" localSheetId="35">BlankMacro1</definedName>
    <definedName name="ㅇㄹㄴㄹㅇ" localSheetId="36">BlankMacro1</definedName>
    <definedName name="ㅇㄹㄴㄹㅇ" localSheetId="34">BlankMacro1</definedName>
    <definedName name="ㅇㄹㄴㄹㅇ" localSheetId="16">BlankMacro1</definedName>
    <definedName name="ㅇㄹㄴㄹㅇ" localSheetId="62">BlankMacro1</definedName>
    <definedName name="ㅇㄹㄴㄹㅇ" localSheetId="13">BlankMacro1</definedName>
    <definedName name="ㅇㄹㄴㄹㅇ" localSheetId="15">BlankMacro1</definedName>
    <definedName name="ㅇㄹㄴㄹㅇ" localSheetId="14">BlankMacro1</definedName>
    <definedName name="ㅇㄹㄴㄹㅇ" localSheetId="1">BlankMacro1</definedName>
    <definedName name="ㅇㄹㄴㄹㅇ">BlankMacro1</definedName>
    <definedName name="ㅇㄹㄴㄹㅇ널ㅇ눌" localSheetId="49">BlankMacro1</definedName>
    <definedName name="ㅇㄹㄴㄹㅇ널ㅇ눌" localSheetId="53">BlankMacro1</definedName>
    <definedName name="ㅇㄹㄴㄹㅇ널ㅇ눌" localSheetId="6">BlankMacro1</definedName>
    <definedName name="ㅇㄹㄴㄹㅇ널ㅇ눌" localSheetId="55">BlankMacro1</definedName>
    <definedName name="ㅇㄹㄴㄹㅇ널ㅇ눌" localSheetId="31">BlankMacro1</definedName>
    <definedName name="ㅇㄹㄴㄹㅇ널ㅇ눌" localSheetId="17">BlankMacro1</definedName>
    <definedName name="ㅇㄹㄴㄹㅇ널ㅇ눌" localSheetId="18">BlankMacro1</definedName>
    <definedName name="ㅇㄹㄴㄹㅇ널ㅇ눌" localSheetId="35">BlankMacro1</definedName>
    <definedName name="ㅇㄹㄴㄹㅇ널ㅇ눌" localSheetId="36">BlankMacro1</definedName>
    <definedName name="ㅇㄹㄴㄹㅇ널ㅇ눌" localSheetId="34">BlankMacro1</definedName>
    <definedName name="ㅇㄹㄴㄹㅇ널ㅇ눌" localSheetId="16">BlankMacro1</definedName>
    <definedName name="ㅇㄹㄴㄹㅇ널ㅇ눌" localSheetId="62">BlankMacro1</definedName>
    <definedName name="ㅇㄹㄴㄹㅇ널ㅇ눌" localSheetId="13">BlankMacro1</definedName>
    <definedName name="ㅇㄹㄴㄹㅇ널ㅇ눌" localSheetId="15">BlankMacro1</definedName>
    <definedName name="ㅇㄹㄴㄹㅇ널ㅇ눌" localSheetId="14">BlankMacro1</definedName>
    <definedName name="ㅇㄹㄴㄹㅇ널ㅇ눌" localSheetId="1">BlankMacro1</definedName>
    <definedName name="ㅇㄹㄴㄹㅇ널ㅇ눌">BlankMacro1</definedName>
    <definedName name="ㅇㄹㄹ" hidden="1">#REF!</definedName>
    <definedName name="ㅇㄹㅇㅁㄹ">#REF!</definedName>
    <definedName name="ㅇㄹ이" localSheetId="17">{"'산출근거'!$B$4:$D$8"}</definedName>
    <definedName name="ㅇㄹ이" localSheetId="18">{"'산출근거'!$B$4:$D$8"}</definedName>
    <definedName name="ㅇㄹ이" localSheetId="16">{"'산출근거'!$B$4:$D$8"}</definedName>
    <definedName name="ㅇㄹ이" localSheetId="62">{"'산출근거'!$B$4:$D$8"}</definedName>
    <definedName name="ㅇㄹ이" localSheetId="13">{"'산출근거'!$B$4:$D$8"}</definedName>
    <definedName name="ㅇㄹ이" localSheetId="15">{"'산출근거'!$B$4:$D$8"}</definedName>
    <definedName name="ㅇㄹ이" localSheetId="14">{"'산출근거'!$B$4:$D$8"}</definedName>
    <definedName name="ㅇㄹ이">{"'산출근거'!$B$4:$D$8"}</definedName>
    <definedName name="ㅇㄽ허ㅗ" localSheetId="49">BlankMacro1</definedName>
    <definedName name="ㅇㄽ허ㅗ" localSheetId="53">BlankMacro1</definedName>
    <definedName name="ㅇㄽ허ㅗ" localSheetId="6">BlankMacro1</definedName>
    <definedName name="ㅇㄽ허ㅗ" localSheetId="55">BlankMacro1</definedName>
    <definedName name="ㅇㄽ허ㅗ" localSheetId="31">BlankMacro1</definedName>
    <definedName name="ㅇㄽ허ㅗ" localSheetId="17">BlankMacro1</definedName>
    <definedName name="ㅇㄽ허ㅗ" localSheetId="18">BlankMacro1</definedName>
    <definedName name="ㅇㄽ허ㅗ" localSheetId="35">BlankMacro1</definedName>
    <definedName name="ㅇㄽ허ㅗ" localSheetId="36">BlankMacro1</definedName>
    <definedName name="ㅇㄽ허ㅗ" localSheetId="34">BlankMacro1</definedName>
    <definedName name="ㅇㄽ허ㅗ" localSheetId="16">BlankMacro1</definedName>
    <definedName name="ㅇㄽ허ㅗ" localSheetId="62">BlankMacro1</definedName>
    <definedName name="ㅇㄽ허ㅗ" localSheetId="13">BlankMacro1</definedName>
    <definedName name="ㅇㄽ허ㅗ" localSheetId="15">BlankMacro1</definedName>
    <definedName name="ㅇㄽ허ㅗ" localSheetId="14">BlankMacro1</definedName>
    <definedName name="ㅇㄽ허ㅗ" localSheetId="1">BlankMacro1</definedName>
    <definedName name="ㅇㄽ허ㅗ">BlankMacro1</definedName>
    <definedName name="ㅇㅀㄴㅇㅀ" localSheetId="17">{"'산출근거'!$B$4:$D$8"}</definedName>
    <definedName name="ㅇㅀㄴㅇㅀ" localSheetId="18">{"'산출근거'!$B$4:$D$8"}</definedName>
    <definedName name="ㅇㅀㄴㅇㅀ" localSheetId="16">{"'산출근거'!$B$4:$D$8"}</definedName>
    <definedName name="ㅇㅀㄴㅇㅀ" localSheetId="62">{"'산출근거'!$B$4:$D$8"}</definedName>
    <definedName name="ㅇㅀㄴㅇㅀ" localSheetId="13">{"'산출근거'!$B$4:$D$8"}</definedName>
    <definedName name="ㅇㅀㄴㅇㅀ" localSheetId="15">{"'산출근거'!$B$4:$D$8"}</definedName>
    <definedName name="ㅇㅀㄴㅇㅀ" localSheetId="14">{"'산출근거'!$B$4:$D$8"}</definedName>
    <definedName name="ㅇㅀㄴㅇㅀ">{"'산출근거'!$B$4:$D$8"}</definedName>
    <definedName name="ㅇㅇ" localSheetId="49">BlankMacro1</definedName>
    <definedName name="ㅇㅇ" localSheetId="53">BlankMacro1</definedName>
    <definedName name="ㅇㅇ" localSheetId="6">BlankMacro1</definedName>
    <definedName name="ㅇㅇ" localSheetId="55">BlankMacro1</definedName>
    <definedName name="ㅇㅇ" localSheetId="31">BlankMacro1</definedName>
    <definedName name="ㅇㅇ" localSheetId="17">BlankMacro1</definedName>
    <definedName name="ㅇㅇ" localSheetId="18">BlankMacro1</definedName>
    <definedName name="ㅇㅇ" localSheetId="35">BlankMacro1</definedName>
    <definedName name="ㅇㅇ" localSheetId="36">BlankMacro1</definedName>
    <definedName name="ㅇㅇ" localSheetId="34">BlankMacro1</definedName>
    <definedName name="ㅇㅇ" localSheetId="16">BlankMacro1</definedName>
    <definedName name="ㅇㅇ" localSheetId="62">BlankMacro1</definedName>
    <definedName name="ㅇㅇ" localSheetId="13">BlankMacro1</definedName>
    <definedName name="ㅇㅇ" localSheetId="15">BlankMacro1</definedName>
    <definedName name="ㅇㅇ" localSheetId="14">BlankMacro1</definedName>
    <definedName name="ㅇㅇ" localSheetId="1">BlankMacro1</definedName>
    <definedName name="ㅇㅇ">BlankMacro1</definedName>
    <definedName name="ㅇㅇㅁㅇㄴㄹ">#REF!</definedName>
    <definedName name="ㅇㅇㅇ" localSheetId="16">#REF!</definedName>
    <definedName name="ㅇㅇㅇ" localSheetId="13">#REF!</definedName>
    <definedName name="ㅇㅇㅇ" localSheetId="15">#REF!</definedName>
    <definedName name="ㅇㅇㅇ" localSheetId="14">#REF!</definedName>
    <definedName name="ㅇㅇㅇ">#REF!</definedName>
    <definedName name="아" localSheetId="62">BlankMacro1</definedName>
    <definedName name="아">BlankMacro1</definedName>
    <definedName name="아늘믿" localSheetId="62">BlankMacro1</definedName>
    <definedName name="아늘믿">BlankMacro1</definedName>
    <definedName name="아니" localSheetId="62">BlankMacro1</definedName>
    <definedName name="아니">BlankMacro1</definedName>
    <definedName name="아다" localSheetId="62">BlankMacro1</definedName>
    <definedName name="아다">BlankMacro1</definedName>
    <definedName name="아디" localSheetId="62">BlankMacro1</definedName>
    <definedName name="아디">BlankMacro1</definedName>
    <definedName name="아마" localSheetId="17" hidden="1">{#N/A,#N/A,FALSE,"현장 NCR 분석";#N/A,#N/A,FALSE,"현장품질감사";#N/A,#N/A,FALSE,"현장품질감사"}</definedName>
    <definedName name="아마" localSheetId="18" hidden="1">{#N/A,#N/A,FALSE,"현장 NCR 분석";#N/A,#N/A,FALSE,"현장품질감사";#N/A,#N/A,FALSE,"현장품질감사"}</definedName>
    <definedName name="아마" localSheetId="16" hidden="1">{#N/A,#N/A,FALSE,"현장 NCR 분석";#N/A,#N/A,FALSE,"현장품질감사";#N/A,#N/A,FALSE,"현장품질감사"}</definedName>
    <definedName name="아마" localSheetId="62" hidden="1">{#N/A,#N/A,FALSE,"현장 NCR 분석";#N/A,#N/A,FALSE,"현장품질감사";#N/A,#N/A,FALSE,"현장품질감사"}</definedName>
    <definedName name="아마" localSheetId="13" hidden="1">{#N/A,#N/A,FALSE,"현장 NCR 분석";#N/A,#N/A,FALSE,"현장품질감사";#N/A,#N/A,FALSE,"현장품질감사"}</definedName>
    <definedName name="아마" localSheetId="15" hidden="1">{#N/A,#N/A,FALSE,"현장 NCR 분석";#N/A,#N/A,FALSE,"현장품질감사";#N/A,#N/A,FALSE,"현장품질감사"}</definedName>
    <definedName name="아마" localSheetId="14" hidden="1">{#N/A,#N/A,FALSE,"현장 NCR 분석";#N/A,#N/A,FALSE,"현장품질감사";#N/A,#N/A,FALSE,"현장품질감사"}</definedName>
    <definedName name="아마" hidden="1">{#N/A,#N/A,FALSE,"현장 NCR 분석";#N/A,#N/A,FALSE,"현장품질감사";#N/A,#N/A,FALSE,"현장품질감사"}</definedName>
    <definedName name="아마로드" localSheetId="17" hidden="1">{#N/A,#N/A,FALSE,"현장 NCR 분석";#N/A,#N/A,FALSE,"현장품질감사";#N/A,#N/A,FALSE,"현장품질감사"}</definedName>
    <definedName name="아마로드" localSheetId="18" hidden="1">{#N/A,#N/A,FALSE,"현장 NCR 분석";#N/A,#N/A,FALSE,"현장품질감사";#N/A,#N/A,FALSE,"현장품질감사"}</definedName>
    <definedName name="아마로드" localSheetId="16" hidden="1">{#N/A,#N/A,FALSE,"현장 NCR 분석";#N/A,#N/A,FALSE,"현장품질감사";#N/A,#N/A,FALSE,"현장품질감사"}</definedName>
    <definedName name="아마로드" localSheetId="62" hidden="1">{#N/A,#N/A,FALSE,"현장 NCR 분석";#N/A,#N/A,FALSE,"현장품질감사";#N/A,#N/A,FALSE,"현장품질감사"}</definedName>
    <definedName name="아마로드" localSheetId="13" hidden="1">{#N/A,#N/A,FALSE,"현장 NCR 분석";#N/A,#N/A,FALSE,"현장품질감사";#N/A,#N/A,FALSE,"현장품질감사"}</definedName>
    <definedName name="아마로드" localSheetId="15" hidden="1">{#N/A,#N/A,FALSE,"현장 NCR 분석";#N/A,#N/A,FALSE,"현장품질감사";#N/A,#N/A,FALSE,"현장품질감사"}</definedName>
    <definedName name="아마로드" localSheetId="14" hidden="1">{#N/A,#N/A,FALSE,"현장 NCR 분석";#N/A,#N/A,FALSE,"현장품질감사";#N/A,#N/A,FALSE,"현장품질감사"}</definedName>
    <definedName name="아마로드" hidden="1">{#N/A,#N/A,FALSE,"현장 NCR 분석";#N/A,#N/A,FALSE,"현장품질감사";#N/A,#N/A,FALSE,"현장품질감사"}</definedName>
    <definedName name="아서" localSheetId="62">BlankMacro1</definedName>
    <definedName name="아서">BlankMacro1</definedName>
    <definedName name="아스콘복구비" localSheetId="49">[72]일위대가!#REF!</definedName>
    <definedName name="아스콘복구비" localSheetId="53">[72]일위대가!#REF!</definedName>
    <definedName name="아스콘복구비" localSheetId="55">[72]일위대가!#REF!</definedName>
    <definedName name="아스콘복구비" localSheetId="31">[72]일위대가!#REF!</definedName>
    <definedName name="아스콘복구비" localSheetId="35">[72]일위대가!#REF!</definedName>
    <definedName name="아스콘복구비" localSheetId="36">[72]일위대가!#REF!</definedName>
    <definedName name="아스콘복구비" localSheetId="34">[72]일위대가!#REF!</definedName>
    <definedName name="아스콘복구비" localSheetId="62">[73]일위대가!#REF!</definedName>
    <definedName name="아스콘복구비" localSheetId="1">[72]일위대가!#REF!</definedName>
    <definedName name="아스콘복구비">[72]일위대가!#REF!</definedName>
    <definedName name="아스콘복구비5" localSheetId="49">[72]일위대가!#REF!</definedName>
    <definedName name="아스콘복구비5" localSheetId="53">[72]일위대가!#REF!</definedName>
    <definedName name="아스콘복구비5" localSheetId="55">[72]일위대가!#REF!</definedName>
    <definedName name="아스콘복구비5" localSheetId="31">[72]일위대가!#REF!</definedName>
    <definedName name="아스콘복구비5" localSheetId="35">[72]일위대가!#REF!</definedName>
    <definedName name="아스콘복구비5" localSheetId="36">[72]일위대가!#REF!</definedName>
    <definedName name="아스콘복구비5" localSheetId="34">[72]일위대가!#REF!</definedName>
    <definedName name="아스콘복구비5" localSheetId="62">[73]일위대가!#REF!</definedName>
    <definedName name="아스콘복구비5" localSheetId="1">[72]일위대가!#REF!</definedName>
    <definedName name="아스콘복구비5">[72]일위대가!#REF!</definedName>
    <definedName name="아스콘파괴비" localSheetId="49">[72]일위대가!#REF!</definedName>
    <definedName name="아스콘파괴비" localSheetId="53">[72]일위대가!#REF!</definedName>
    <definedName name="아스콘파괴비" localSheetId="55">[72]일위대가!#REF!</definedName>
    <definedName name="아스콘파괴비" localSheetId="31">[72]일위대가!#REF!</definedName>
    <definedName name="아스콘파괴비" localSheetId="35">[72]일위대가!#REF!</definedName>
    <definedName name="아스콘파괴비" localSheetId="36">[72]일위대가!#REF!</definedName>
    <definedName name="아스콘파괴비" localSheetId="34">[72]일위대가!#REF!</definedName>
    <definedName name="아스콘파괴비" localSheetId="62">[73]일위대가!#REF!</definedName>
    <definedName name="아스콘파괴비" localSheetId="1">[72]일위대가!#REF!</definedName>
    <definedName name="아스콘파괴비">[72]일위대가!#REF!</definedName>
    <definedName name="아스타일공">[67]노임단가!#REF!</definedName>
    <definedName name="아야" localSheetId="16">#REF!</definedName>
    <definedName name="아야" localSheetId="13">#REF!</definedName>
    <definedName name="아야" localSheetId="15">#REF!</definedName>
    <definedName name="아야" localSheetId="14">#REF!</definedName>
    <definedName name="아야">#REF!</definedName>
    <definedName name="아왜나무H2.5" localSheetId="16">#REF!</definedName>
    <definedName name="아왜나무H2.5" localSheetId="13">#REF!</definedName>
    <definedName name="아왜나무H2.5" localSheetId="15">#REF!</definedName>
    <definedName name="아왜나무H2.5" localSheetId="14">#REF!</definedName>
    <definedName name="아왜나무H2.5">#REF!</definedName>
    <definedName name="아침" localSheetId="13">#REF!</definedName>
    <definedName name="아침" localSheetId="15">#REF!</definedName>
    <definedName name="아침" localSheetId="14">#REF!</definedName>
    <definedName name="아침">#REF!</definedName>
    <definedName name="암거" localSheetId="17" hidden="1">#REF!</definedName>
    <definedName name="암거" localSheetId="18" hidden="1">#REF!</definedName>
    <definedName name="암거" localSheetId="16" hidden="1">#REF!</definedName>
    <definedName name="암거" localSheetId="13" hidden="1">#REF!</definedName>
    <definedName name="암거" localSheetId="15" hidden="1">#REF!</definedName>
    <definedName name="암거" localSheetId="14" hidden="1">#REF!</definedName>
    <definedName name="암거" hidden="1">#REF!</definedName>
    <definedName name="암거날개벽" localSheetId="17" hidden="1">[122]덕전리!#REF!</definedName>
    <definedName name="암거날개벽" localSheetId="18" hidden="1">[122]덕전리!#REF!</definedName>
    <definedName name="암거날개벽" localSheetId="16" hidden="1">[122]덕전리!#REF!</definedName>
    <definedName name="암거날개벽" localSheetId="13" hidden="1">[122]덕전리!#REF!</definedName>
    <definedName name="암거날개벽" localSheetId="15" hidden="1">[122]덕전리!#REF!</definedName>
    <definedName name="암거날개벽" localSheetId="14" hidden="1">[122]덕전리!#REF!</definedName>
    <definedName name="암거날개벽" hidden="1">[122]덕전리!#REF!</definedName>
    <definedName name="압축강도" localSheetId="16">#REF!</definedName>
    <definedName name="압축강도" localSheetId="13">#REF!</definedName>
    <definedName name="압축강도" localSheetId="15">#REF!</definedName>
    <definedName name="압축강도" localSheetId="14">#REF!</definedName>
    <definedName name="압축강도">#REF!</definedName>
    <definedName name="애자" localSheetId="17" hidden="1">{#N/A,#N/A,FALSE,"현장 NCR 분석";#N/A,#N/A,FALSE,"현장품질감사";#N/A,#N/A,FALSE,"현장품질감사"}</definedName>
    <definedName name="애자" localSheetId="18" hidden="1">{#N/A,#N/A,FALSE,"현장 NCR 분석";#N/A,#N/A,FALSE,"현장품질감사";#N/A,#N/A,FALSE,"현장품질감사"}</definedName>
    <definedName name="애자" localSheetId="16" hidden="1">{#N/A,#N/A,FALSE,"현장 NCR 분석";#N/A,#N/A,FALSE,"현장품질감사";#N/A,#N/A,FALSE,"현장품질감사"}</definedName>
    <definedName name="애자" localSheetId="62" hidden="1">{#N/A,#N/A,FALSE,"현장 NCR 분석";#N/A,#N/A,FALSE,"현장품질감사";#N/A,#N/A,FALSE,"현장품질감사"}</definedName>
    <definedName name="애자" localSheetId="13" hidden="1">{#N/A,#N/A,FALSE,"현장 NCR 분석";#N/A,#N/A,FALSE,"현장품질감사";#N/A,#N/A,FALSE,"현장품질감사"}</definedName>
    <definedName name="애자" localSheetId="15" hidden="1">{#N/A,#N/A,FALSE,"현장 NCR 분석";#N/A,#N/A,FALSE,"현장품질감사";#N/A,#N/A,FALSE,"현장품질감사"}</definedName>
    <definedName name="애자" localSheetId="14" hidden="1">{#N/A,#N/A,FALSE,"현장 NCR 분석";#N/A,#N/A,FALSE,"현장품질감사";#N/A,#N/A,FALSE,"현장품질감사"}</definedName>
    <definedName name="애자" hidden="1">{#N/A,#N/A,FALSE,"현장 NCR 분석";#N/A,#N/A,FALSE,"현장품질감사";#N/A,#N/A,FALSE,"현장품질감사"}</definedName>
    <definedName name="앵커볼트">#REF!</definedName>
    <definedName name="야1">[60]수정야장!$K$12:$N$33</definedName>
    <definedName name="야10">[60]수정야장!$K$318:$N$339</definedName>
    <definedName name="야10종">[60]수정야장!$J$318:$J$339</definedName>
    <definedName name="야10횡">[60]수정야장!$K$317:$N$317</definedName>
    <definedName name="야11">[60]수정야장!$K$352:$N$373</definedName>
    <definedName name="야11종">[60]수정야장!$J$352:$J$373</definedName>
    <definedName name="야11횡">[60]수정야장!$K$351:$N$351</definedName>
    <definedName name="야12">[60]수정야장!$K$386:$N$407</definedName>
    <definedName name="야12종">[60]수정야장!$J$386:$J$407</definedName>
    <definedName name="야12횡">[60]수정야장!$K$385:$N$385</definedName>
    <definedName name="야13">[60]수정야장!$K$420:$N$441</definedName>
    <definedName name="야13종">[60]수정야장!$J$420:$J$441</definedName>
    <definedName name="야13횡">[60]수정야장!$K$419:$N$419</definedName>
    <definedName name="야14">[60]수정야장!$K$454:$N$475</definedName>
    <definedName name="야14종">[60]수정야장!$J$454:$J$475</definedName>
    <definedName name="야14횡">[60]수정야장!$K$453:$N$453</definedName>
    <definedName name="야15">[60]수정야장!$K$488:$N$509</definedName>
    <definedName name="야15종">[60]수정야장!$J$488:$J$509</definedName>
    <definedName name="야15횡">[60]수정야장!$K$487:$N$487</definedName>
    <definedName name="야16">[60]수정야장!$K$522:$N$543</definedName>
    <definedName name="야16종">[60]수정야장!$J$522:$J$543</definedName>
    <definedName name="야16횡">[60]수정야장!$K$521:$N$521</definedName>
    <definedName name="야17">[60]수정야장!$K$556:$N$577</definedName>
    <definedName name="야17종">[60]수정야장!$J$556:$J$577</definedName>
    <definedName name="야17횡">[60]수정야장!$K$555:$N$555</definedName>
    <definedName name="야18">[60]수정야장!$K$590:$N$611</definedName>
    <definedName name="야18종">[60]수정야장!$J$590:$J$611</definedName>
    <definedName name="야18횡">[60]수정야장!$K$589:$N$589</definedName>
    <definedName name="야19">[60]수정야장!$K$624:$N$645</definedName>
    <definedName name="야19종">[60]수정야장!$J$624:$J$645</definedName>
    <definedName name="야19횡">[60]수정야장!$K$623:$N$623</definedName>
    <definedName name="야1종">[60]수정야장!$J$12:$J$33</definedName>
    <definedName name="야1횡">[60]수정야장!$K$11:$N$11</definedName>
    <definedName name="야2">[60]수정야장!$K$46:$N$67</definedName>
    <definedName name="야20">[60]수정야장!$K$658:$N$679</definedName>
    <definedName name="야20종">[60]수정야장!$J$658:$J$679</definedName>
    <definedName name="야20횡">[60]수정야장!$K$657:$N$657</definedName>
    <definedName name="야21">[60]수정야장!$K$692:$N$713</definedName>
    <definedName name="야21종">[60]수정야장!$J$692:$J$713</definedName>
    <definedName name="야21횡">[60]수정야장!$K$691:$N$691</definedName>
    <definedName name="야22">[60]수정야장!$K$726:$N$747</definedName>
    <definedName name="야22종">[60]수정야장!$J$726:$J$747</definedName>
    <definedName name="야22횡">[60]수정야장!$K$725:$N$725</definedName>
    <definedName name="야23">[60]수정야장!$K$760:$N$781</definedName>
    <definedName name="야23종">[60]수정야장!$J$760:$J$781</definedName>
    <definedName name="야23횡">[60]수정야장!$K$759:$N$759</definedName>
    <definedName name="야24">[60]수정야장!$K$794:$N$815</definedName>
    <definedName name="야24종">[60]수정야장!$J$794:$J$815</definedName>
    <definedName name="야24횡">[60]수정야장!$K$793:$N$793</definedName>
    <definedName name="야25">[60]수정야장!$K$828:$N$849</definedName>
    <definedName name="야25종">[60]수정야장!$J$828:$J$849</definedName>
    <definedName name="야25횡">[60]수정야장!$K$827:$N$827</definedName>
    <definedName name="야26">[60]수정야장!$K$862:$N$883</definedName>
    <definedName name="야26종">[60]수정야장!$J$862:$J$883</definedName>
    <definedName name="야26횡">[60]수정야장!$K$861:$N$861</definedName>
    <definedName name="야27">[60]수정야장!$K$896:$N$917</definedName>
    <definedName name="야27종">[60]수정야장!$J$896:$J$917</definedName>
    <definedName name="야27횡">[60]수정야장!$K$895:$N$895</definedName>
    <definedName name="야28">[60]수정야장!$K$930:$N$951</definedName>
    <definedName name="야28종">[60]수정야장!$J$930:$J$951</definedName>
    <definedName name="야28횡">[60]수정야장!$K$929:$N$929</definedName>
    <definedName name="야29">[60]수정야장!$K$964:$N$985</definedName>
    <definedName name="야29종">[60]수정야장!$J$964:$J$985</definedName>
    <definedName name="야29횡">[60]수정야장!$K$963:$N$963</definedName>
    <definedName name="야2종">[60]수정야장!$J$46:$J$67</definedName>
    <definedName name="야2횡">[60]수정야장!$K$45:$N$45</definedName>
    <definedName name="야3">[60]수정야장!$K$80:$N$101</definedName>
    <definedName name="야30">[60]수정야장!$K$998:$N$1019</definedName>
    <definedName name="야30종">[60]수정야장!$J$998:$J$1019</definedName>
    <definedName name="야30횡">[60]수정야장!$K$997:$N$997</definedName>
    <definedName name="야31">[60]수정야장!$K$1032:$N$1053</definedName>
    <definedName name="야31종">[60]수정야장!$J$1032:$J$1053</definedName>
    <definedName name="야31횡">[60]수정야장!$K$1031:$N$1031</definedName>
    <definedName name="야32">[60]수정야장!$K$1066:$N$1087</definedName>
    <definedName name="야32종">[60]수정야장!$J$1066:$J$1087</definedName>
    <definedName name="야32횡">[60]수정야장!$K$1065:$N$1065</definedName>
    <definedName name="야33">[60]수정야장!$K$1100:$N$1121</definedName>
    <definedName name="야33종">[60]수정야장!$J$1100:$J$1121</definedName>
    <definedName name="야33횡">[60]수정야장!$K$1099:$N$1099</definedName>
    <definedName name="야34">[60]수정야장!$K$1134:$N$1155</definedName>
    <definedName name="야34종">[60]수정야장!$J$1134:$J$1155</definedName>
    <definedName name="야34횡">[60]수정야장!$K$1133:$N$1133</definedName>
    <definedName name="야35">[60]수정야장!$K$1168:$N$1189</definedName>
    <definedName name="야35종">[60]수정야장!$J$1168:$J$1189</definedName>
    <definedName name="야35횡">[60]수정야장!$K$1167:$N$1167</definedName>
    <definedName name="야36">[60]수정야장!$K$1202:$N$1223</definedName>
    <definedName name="야36종">[60]수정야장!$J$1202:$J$1223</definedName>
    <definedName name="야36횡">[60]수정야장!$K$1201:$N$1201</definedName>
    <definedName name="야37">[60]수정야장!$K$1236:$N$1257</definedName>
    <definedName name="야37종">[60]수정야장!$J$1236:$J$1257</definedName>
    <definedName name="야37횡">[60]수정야장!$K$1235:$N$1235</definedName>
    <definedName name="야38">[60]수정야장!$K$1270:$N$1291</definedName>
    <definedName name="야38종">[60]수정야장!$J$1270:$J$1291</definedName>
    <definedName name="야38횡">[60]수정야장!$K$1269:$N$1269</definedName>
    <definedName name="야39">[60]수정야장!$K$1304:$N$1325</definedName>
    <definedName name="야39종">[60]수정야장!$J$1304:$J$1325</definedName>
    <definedName name="야39횡">[60]수정야장!$K$1303:$N$1303</definedName>
    <definedName name="야3종">[60]수정야장!$J$80:$J$101</definedName>
    <definedName name="야3횡">[60]수정야장!$K$79:$N$79</definedName>
    <definedName name="야4">[60]수정야장!$K$114:$N$135</definedName>
    <definedName name="야40">[60]수정야장!$K$1338:$N$1359</definedName>
    <definedName name="야40종">[60]수정야장!$J$1338:$J$1359</definedName>
    <definedName name="야40횡">[60]수정야장!$K$1337:$N$1337</definedName>
    <definedName name="야4종">[60]수정야장!$J$114:$J$135</definedName>
    <definedName name="야4횡">[60]수정야장!$K$113:$N$113</definedName>
    <definedName name="야5">[60]수정야장!$K$148:$N$169</definedName>
    <definedName name="야5종">[60]수정야장!$J$148:$J$169</definedName>
    <definedName name="야5횡">[60]수정야장!$K$147:$N$147</definedName>
    <definedName name="야6">[60]수정야장!$K$182:$N$203</definedName>
    <definedName name="야6종">[60]수정야장!$J$182:$J$203</definedName>
    <definedName name="야6횡">[60]수정야장!$K$181:$N$181</definedName>
    <definedName name="야7">[60]수정야장!$K$216:$N$237</definedName>
    <definedName name="야7종">[60]수정야장!$J$216:$J$237</definedName>
    <definedName name="야7횡">[60]수정야장!$K$215:$N$215</definedName>
    <definedName name="야8">[60]수정야장!$K$250:$N$271</definedName>
    <definedName name="야8종">[60]수정야장!$J$250:$J$271</definedName>
    <definedName name="야8횡">[60]수정야장!$K$249:$N$249</definedName>
    <definedName name="야9">[60]수정야장!$K$284:$N$305</definedName>
    <definedName name="야9종">[60]수정야장!$J$284:$J$305</definedName>
    <definedName name="야9횡">[60]수정야장!$K$283:$N$283</definedName>
    <definedName name="야근" localSheetId="16">#REF!</definedName>
    <definedName name="야근" localSheetId="13">#REF!</definedName>
    <definedName name="야근" localSheetId="15">#REF!</definedName>
    <definedName name="야근" localSheetId="14">#REF!</definedName>
    <definedName name="야근">#REF!</definedName>
    <definedName name="야면석1.0">'[123]1'!$A$1:$O$51</definedName>
    <definedName name="양매자0403" localSheetId="62">[56]데이타!$E$168</definedName>
    <definedName name="양매자0403">[57]데이타!$E$168</definedName>
    <definedName name="양매자0505" localSheetId="62">[56]데이타!$E$169</definedName>
    <definedName name="양매자0505">[57]데이타!$E$169</definedName>
    <definedName name="양매자0606" localSheetId="62">[56]데이타!$E$170</definedName>
    <definedName name="양매자0606">[57]데이타!$E$170</definedName>
    <definedName name="양생공" localSheetId="13">[67]노임단가!#REF!</definedName>
    <definedName name="양생공" localSheetId="15">[67]노임단가!#REF!</definedName>
    <definedName name="양생공" localSheetId="14">[67]노임단가!#REF!</definedName>
    <definedName name="양생공">[67]노임단가!#REF!</definedName>
    <definedName name="양석" localSheetId="49">#REF!,#REF!,#REF!,#REF!,#REF!,#REF!,#REF!,#REF!,#REF!,#REF!,#REF!,#REF!,#REF!,#REF!,#REF!,#REF!,#REF!,#REF!,#REF!</definedName>
    <definedName name="양석" localSheetId="53">#REF!,#REF!,#REF!,#REF!,#REF!,#REF!,#REF!,#REF!,#REF!,#REF!,#REF!,#REF!,#REF!,#REF!,#REF!,#REF!,#REF!,#REF!,#REF!</definedName>
    <definedName name="양석" localSheetId="55">#REF!,#REF!,#REF!,#REF!,#REF!,#REF!,#REF!,#REF!,#REF!,#REF!,#REF!,#REF!,#REF!,#REF!,#REF!,#REF!,#REF!,#REF!,#REF!</definedName>
    <definedName name="양석" localSheetId="31">#REF!,#REF!,#REF!,#REF!,#REF!,#REF!,#REF!,#REF!,#REF!,#REF!,#REF!,#REF!,#REF!,#REF!,#REF!,#REF!,#REF!,#REF!,#REF!</definedName>
    <definedName name="양석" localSheetId="35">#REF!,#REF!,#REF!,#REF!,#REF!,#REF!,#REF!,#REF!,#REF!,#REF!,#REF!,#REF!,#REF!,#REF!,#REF!,#REF!,#REF!,#REF!,#REF!</definedName>
    <definedName name="양석" localSheetId="36">#REF!,#REF!,#REF!,#REF!,#REF!,#REF!,#REF!,#REF!,#REF!,#REF!,#REF!,#REF!,#REF!,#REF!,#REF!,#REF!,#REF!,#REF!,#REF!</definedName>
    <definedName name="양석" localSheetId="34">#REF!,#REF!,#REF!,#REF!,#REF!,#REF!,#REF!,#REF!,#REF!,#REF!,#REF!,#REF!,#REF!,#REF!,#REF!,#REF!,#REF!,#REF!,#REF!</definedName>
    <definedName name="양석" localSheetId="16">#REF!,#REF!,#REF!,#REF!,#REF!,#REF!,#REF!,#REF!,#REF!,#REF!,#REF!,#REF!,#REF!,#REF!,#REF!,#REF!,#REF!,#REF!,#REF!</definedName>
    <definedName name="양석" localSheetId="13">#REF!,#REF!,#REF!,#REF!,#REF!,#REF!,#REF!,#REF!,#REF!,#REF!,#REF!,#REF!,#REF!,#REF!,#REF!,#REF!,#REF!,#REF!,#REF!</definedName>
    <definedName name="양석" localSheetId="15">#REF!,#REF!,#REF!,#REF!,#REF!,#REF!,#REF!,#REF!,#REF!,#REF!,#REF!,#REF!,#REF!,#REF!,#REF!,#REF!,#REF!,#REF!,#REF!</definedName>
    <definedName name="양석" localSheetId="14">#REF!,#REF!,#REF!,#REF!,#REF!,#REF!,#REF!,#REF!,#REF!,#REF!,#REF!,#REF!,#REF!,#REF!,#REF!,#REF!,#REF!,#REF!,#REF!</definedName>
    <definedName name="양석" localSheetId="1">#REF!,#REF!,#REF!,#REF!,#REF!,#REF!,#REF!,#REF!,#REF!,#REF!,#REF!,#REF!,#REF!,#REF!,#REF!,#REF!,#REF!,#REF!,#REF!</definedName>
    <definedName name="양석">#REF!,#REF!,#REF!,#REF!,#REF!,#REF!,#REF!,#REF!,#REF!,#REF!,#REF!,#REF!,#REF!,#REF!,#REF!,#REF!,#REF!,#REF!,#REF!</definedName>
    <definedName name="양석김" localSheetId="16">#REF!</definedName>
    <definedName name="양석김" localSheetId="13">#REF!</definedName>
    <definedName name="양석김" localSheetId="15">#REF!</definedName>
    <definedName name="양석김" localSheetId="14">#REF!</definedName>
    <definedName name="양석김">#REF!</definedName>
    <definedName name="양식" localSheetId="16">#REF!</definedName>
    <definedName name="양식" localSheetId="13">#REF!</definedName>
    <definedName name="양식" localSheetId="15">#REF!</definedName>
    <definedName name="양식" localSheetId="14">#REF!</definedName>
    <definedName name="양식">#REF!</definedName>
    <definedName name="어쩌구저쩌구" localSheetId="17">{"'장비'!$A$3:$M$12"}</definedName>
    <definedName name="어쩌구저쩌구" localSheetId="18">{"'장비'!$A$3:$M$12"}</definedName>
    <definedName name="어쩌구저쩌구" localSheetId="16">{"'장비'!$A$3:$M$12"}</definedName>
    <definedName name="어쩌구저쩌구" localSheetId="62">{"'장비'!$A$3:$M$12"}</definedName>
    <definedName name="어쩌구저쩌구" localSheetId="13">{"'장비'!$A$3:$M$12"}</definedName>
    <definedName name="어쩌구저쩌구" localSheetId="15">{"'장비'!$A$3:$M$12"}</definedName>
    <definedName name="어쩌구저쩌구" localSheetId="14">{"'장비'!$A$3:$M$12"}</definedName>
    <definedName name="어쩌구저쩌구">{"'장비'!$A$3:$M$12"}</definedName>
    <definedName name="업종">OFFSET([68]신고분기설정참고!$F$2,0,0,COUNTA([68]신고분기설정참고!$F$2:$F$150),1)</definedName>
    <definedName name="업태">OFFSET([68]신고분기설정참고!$E$2,0,0,COUNTA([68]신고분기설정참고!$E$2:$E$150),1)</definedName>
    <definedName name="여비">[62]설계기준!#REF!</definedName>
    <definedName name="역ㄴ형" localSheetId="17">{"'산출근거'!$B$4:$D$8"}</definedName>
    <definedName name="역ㄴ형" localSheetId="18">{"'산출근거'!$B$4:$D$8"}</definedName>
    <definedName name="역ㄴ형" localSheetId="16">{"'산출근거'!$B$4:$D$8"}</definedName>
    <definedName name="역ㄴ형" localSheetId="62">{"'산출근거'!$B$4:$D$8"}</definedName>
    <definedName name="역ㄴ형" localSheetId="13">{"'산출근거'!$B$4:$D$8"}</definedName>
    <definedName name="역ㄴ형" localSheetId="15">{"'산출근거'!$B$4:$D$8"}</definedName>
    <definedName name="역ㄴ형" localSheetId="14">{"'산출근거'!$B$4:$D$8"}</definedName>
    <definedName name="역ㄴ형">{"'산출근거'!$B$4:$D$8"}</definedName>
    <definedName name="연결단위1" localSheetId="17" hidden="1">{#N/A,#N/A,FALSE,"골재소요량";#N/A,#N/A,FALSE,"골재소요량"}</definedName>
    <definedName name="연결단위1" localSheetId="18" hidden="1">{#N/A,#N/A,FALSE,"골재소요량";#N/A,#N/A,FALSE,"골재소요량"}</definedName>
    <definedName name="연결단위1" localSheetId="16" hidden="1">{#N/A,#N/A,FALSE,"골재소요량";#N/A,#N/A,FALSE,"골재소요량"}</definedName>
    <definedName name="연결단위1" localSheetId="62" hidden="1">{#N/A,#N/A,FALSE,"골재소요량";#N/A,#N/A,FALSE,"골재소요량"}</definedName>
    <definedName name="연결단위1" localSheetId="13" hidden="1">{#N/A,#N/A,FALSE,"골재소요량";#N/A,#N/A,FALSE,"골재소요량"}</definedName>
    <definedName name="연결단위1" localSheetId="15" hidden="1">{#N/A,#N/A,FALSE,"골재소요량";#N/A,#N/A,FALSE,"골재소요량"}</definedName>
    <definedName name="연결단위1" localSheetId="14" hidden="1">{#N/A,#N/A,FALSE,"골재소요량";#N/A,#N/A,FALSE,"골재소요량"}</definedName>
    <definedName name="연결단위1" hidden="1">{#N/A,#N/A,FALSE,"골재소요량";#N/A,#N/A,FALSE,"골재소요량"}</definedName>
    <definedName name="연돌공">[67]노임단가!#REF!</definedName>
    <definedName name="연립">[124]내역서!$A$1:$M$177</definedName>
    <definedName name="연마공001" localSheetId="16">#REF!</definedName>
    <definedName name="연마공001" localSheetId="13">#REF!</definedName>
    <definedName name="연마공001" localSheetId="15">#REF!</definedName>
    <definedName name="연마공001" localSheetId="14">#REF!</definedName>
    <definedName name="연마공001">#REF!</definedName>
    <definedName name="연마공002" localSheetId="16">#REF!</definedName>
    <definedName name="연마공002" localSheetId="13">#REF!</definedName>
    <definedName name="연마공002" localSheetId="15">#REF!</definedName>
    <definedName name="연마공002" localSheetId="14">#REF!</definedName>
    <definedName name="연마공002">#REF!</definedName>
    <definedName name="연마공011" localSheetId="16">#REF!</definedName>
    <definedName name="연마공011" localSheetId="13">#REF!</definedName>
    <definedName name="연마공011" localSheetId="15">#REF!</definedName>
    <definedName name="연마공011" localSheetId="14">#REF!</definedName>
    <definedName name="연마공011">#REF!</definedName>
    <definedName name="연마공982" localSheetId="16">#REF!</definedName>
    <definedName name="연마공982" localSheetId="13">#REF!</definedName>
    <definedName name="연마공982" localSheetId="15">#REF!</definedName>
    <definedName name="연마공982" localSheetId="14">#REF!</definedName>
    <definedName name="연마공982">#REF!</definedName>
    <definedName name="연마공991" localSheetId="16">#REF!</definedName>
    <definedName name="연마공991" localSheetId="13">#REF!</definedName>
    <definedName name="연마공991" localSheetId="15">#REF!</definedName>
    <definedName name="연마공991" localSheetId="14">#REF!</definedName>
    <definedName name="연마공991">#REF!</definedName>
    <definedName name="연마공992" localSheetId="16">#REF!</definedName>
    <definedName name="연마공992" localSheetId="13">#REF!</definedName>
    <definedName name="연마공992" localSheetId="15">#REF!</definedName>
    <definedName name="연마공992" localSheetId="14">#REF!</definedName>
    <definedName name="연마공992">#REF!</definedName>
    <definedName name="연습" localSheetId="17" hidden="1">{#N/A,#N/A,FALSE,"현장 NCR 분석";#N/A,#N/A,FALSE,"현장품질감사";#N/A,#N/A,FALSE,"현장품질감사"}</definedName>
    <definedName name="연습" localSheetId="18" hidden="1">{#N/A,#N/A,FALSE,"현장 NCR 분석";#N/A,#N/A,FALSE,"현장품질감사";#N/A,#N/A,FALSE,"현장품질감사"}</definedName>
    <definedName name="연습" localSheetId="16" hidden="1">{#N/A,#N/A,FALSE,"현장 NCR 분석";#N/A,#N/A,FALSE,"현장품질감사";#N/A,#N/A,FALSE,"현장품질감사"}</definedName>
    <definedName name="연습" localSheetId="62" hidden="1">{#N/A,#N/A,FALSE,"현장 NCR 분석";#N/A,#N/A,FALSE,"현장품질감사";#N/A,#N/A,FALSE,"현장품질감사"}</definedName>
    <definedName name="연습" localSheetId="13" hidden="1">{#N/A,#N/A,FALSE,"현장 NCR 분석";#N/A,#N/A,FALSE,"현장품질감사";#N/A,#N/A,FALSE,"현장품질감사"}</definedName>
    <definedName name="연습" localSheetId="15" hidden="1">{#N/A,#N/A,FALSE,"현장 NCR 분석";#N/A,#N/A,FALSE,"현장품질감사";#N/A,#N/A,FALSE,"현장품질감사"}</definedName>
    <definedName name="연습" localSheetId="14" hidden="1">{#N/A,#N/A,FALSE,"현장 NCR 분석";#N/A,#N/A,FALSE,"현장품질감사";#N/A,#N/A,FALSE,"현장품질감사"}</definedName>
    <definedName name="연습" hidden="1">{#N/A,#N/A,FALSE,"현장 NCR 분석";#N/A,#N/A,FALSE,"현장품질감사";#N/A,#N/A,FALSE,"현장품질감사"}</definedName>
    <definedName name="연장">[62]설계기준!#REF!</definedName>
    <definedName name="영급">#REF!</definedName>
    <definedName name="영산홍" localSheetId="49">#REF!</definedName>
    <definedName name="영산홍" localSheetId="53">#REF!</definedName>
    <definedName name="영산홍" localSheetId="55">#REF!</definedName>
    <definedName name="영산홍" localSheetId="31">#REF!</definedName>
    <definedName name="영산홍" localSheetId="35">#REF!</definedName>
    <definedName name="영산홍" localSheetId="36">#REF!</definedName>
    <definedName name="영산홍" localSheetId="34">#REF!</definedName>
    <definedName name="영산홍" localSheetId="16">#REF!</definedName>
    <definedName name="영산홍" localSheetId="13">#REF!</definedName>
    <definedName name="영산홍" localSheetId="15">#REF!</definedName>
    <definedName name="영산홍" localSheetId="14">#REF!</definedName>
    <definedName name="영산홍" localSheetId="1">#REF!</definedName>
    <definedName name="영산홍">#REF!</definedName>
    <definedName name="영산홍H0.3" localSheetId="16">#REF!</definedName>
    <definedName name="영산홍H0.3" localSheetId="13">#REF!</definedName>
    <definedName name="영산홍H0.3" localSheetId="15">#REF!</definedName>
    <definedName name="영산홍H0.3" localSheetId="14">#REF!</definedName>
    <definedName name="영산홍H0.3">#REF!</definedName>
    <definedName name="예정공종">#REF!</definedName>
    <definedName name="예초기">[125]기초자료!$B$28</definedName>
    <definedName name="예취기" localSheetId="16">'[71]노임,자재단가'!$E$20</definedName>
    <definedName name="예취기">'[71]노임,자재단가'!$E$20</definedName>
    <definedName name="예취기_대" localSheetId="17">#REF!</definedName>
    <definedName name="예취기_대" localSheetId="18">#REF!</definedName>
    <definedName name="예취기_대" localSheetId="16">#REF!</definedName>
    <definedName name="예취기_대" localSheetId="13">#REF!</definedName>
    <definedName name="예취기_대" localSheetId="15">#REF!</definedName>
    <definedName name="예취기_대" localSheetId="14">#REF!</definedName>
    <definedName name="예취기_대">'3-1.기초자료'!$B$21</definedName>
    <definedName name="오늘">#REF!</definedName>
    <definedName name="오리지널" localSheetId="17" hidden="1">{#N/A,#N/A,FALSE,"토공2"}</definedName>
    <definedName name="오리지널" localSheetId="18" hidden="1">{#N/A,#N/A,FALSE,"토공2"}</definedName>
    <definedName name="오리지널" localSheetId="37" hidden="1">{#N/A,#N/A,FALSE,"토공2"}</definedName>
    <definedName name="오리지널" localSheetId="46" hidden="1">{#N/A,#N/A,FALSE,"토공2"}</definedName>
    <definedName name="오리지널" localSheetId="47" hidden="1">{#N/A,#N/A,FALSE,"토공2"}</definedName>
    <definedName name="오리지널" localSheetId="38" hidden="1">{#N/A,#N/A,FALSE,"토공2"}</definedName>
    <definedName name="오리지널" localSheetId="39" hidden="1">{#N/A,#N/A,FALSE,"토공2"}</definedName>
    <definedName name="오리지널" localSheetId="40" hidden="1">{#N/A,#N/A,FALSE,"토공2"}</definedName>
    <definedName name="오리지널" localSheetId="41" hidden="1">{#N/A,#N/A,FALSE,"토공2"}</definedName>
    <definedName name="오리지널" localSheetId="42" hidden="1">{#N/A,#N/A,FALSE,"토공2"}</definedName>
    <definedName name="오리지널" localSheetId="43" hidden="1">{#N/A,#N/A,FALSE,"토공2"}</definedName>
    <definedName name="오리지널" localSheetId="44" hidden="1">{#N/A,#N/A,FALSE,"토공2"}</definedName>
    <definedName name="오리지널" localSheetId="45" hidden="1">{#N/A,#N/A,FALSE,"토공2"}</definedName>
    <definedName name="오리지널" localSheetId="16" hidden="1">{#N/A,#N/A,FALSE,"토공2"}</definedName>
    <definedName name="오리지널" localSheetId="51" hidden="1">{#N/A,#N/A,FALSE,"토공2"}</definedName>
    <definedName name="오리지널" localSheetId="66" hidden="1">{#N/A,#N/A,FALSE,"토공2"}</definedName>
    <definedName name="오리지널" localSheetId="67" hidden="1">{#N/A,#N/A,FALSE,"토공2"}</definedName>
    <definedName name="오리지널" localSheetId="57" hidden="1">{#N/A,#N/A,FALSE,"토공2"}</definedName>
    <definedName name="오리지널" localSheetId="58" hidden="1">{#N/A,#N/A,FALSE,"토공2"}</definedName>
    <definedName name="오리지널" localSheetId="59" hidden="1">{#N/A,#N/A,FALSE,"토공2"}</definedName>
    <definedName name="오리지널" localSheetId="60" hidden="1">{#N/A,#N/A,FALSE,"토공2"}</definedName>
    <definedName name="오리지널" localSheetId="61" hidden="1">{#N/A,#N/A,FALSE,"토공2"}</definedName>
    <definedName name="오리지널" localSheetId="63" hidden="1">{#N/A,#N/A,FALSE,"토공2"}</definedName>
    <definedName name="오리지널" localSheetId="64" hidden="1">{#N/A,#N/A,FALSE,"토공2"}</definedName>
    <definedName name="오리지널" localSheetId="65" hidden="1">{#N/A,#N/A,FALSE,"토공2"}</definedName>
    <definedName name="오리지널" localSheetId="62" hidden="1">{#N/A,#N/A,FALSE,"토공2"}</definedName>
    <definedName name="오리지널" localSheetId="13" hidden="1">{#N/A,#N/A,FALSE,"토공2"}</definedName>
    <definedName name="오리지널" localSheetId="15" hidden="1">{#N/A,#N/A,FALSE,"토공2"}</definedName>
    <definedName name="오리지널" localSheetId="14" hidden="1">{#N/A,#N/A,FALSE,"토공2"}</definedName>
    <definedName name="오리지널" hidden="1">{#N/A,#N/A,FALSE,"토공2"}</definedName>
    <definedName name="오수관로연장조서2" localSheetId="17" hidden="1">{#N/A,#N/A,FALSE,"운반시간"}</definedName>
    <definedName name="오수관로연장조서2" localSheetId="18" hidden="1">{#N/A,#N/A,FALSE,"운반시간"}</definedName>
    <definedName name="오수관로연장조서2" localSheetId="16" hidden="1">{#N/A,#N/A,FALSE,"운반시간"}</definedName>
    <definedName name="오수관로연장조서2" localSheetId="62" hidden="1">{#N/A,#N/A,FALSE,"운반시간"}</definedName>
    <definedName name="오수관로연장조서2" localSheetId="13" hidden="1">{#N/A,#N/A,FALSE,"운반시간"}</definedName>
    <definedName name="오수관로연장조서2" localSheetId="15" hidden="1">{#N/A,#N/A,FALSE,"운반시간"}</definedName>
    <definedName name="오수관로연장조서2" localSheetId="14" hidden="1">{#N/A,#N/A,FALSE,"운반시간"}</definedName>
    <definedName name="오수관로연장조서2" hidden="1">{#N/A,#N/A,FALSE,"운반시간"}</definedName>
    <definedName name="오수맨홀위치" localSheetId="17" hidden="1">{"'Sheet1'!$A$4","'Sheet1'!$A$9:$G$28"}</definedName>
    <definedName name="오수맨홀위치" localSheetId="18" hidden="1">{"'Sheet1'!$A$4","'Sheet1'!$A$9:$G$28"}</definedName>
    <definedName name="오수맨홀위치" localSheetId="16" hidden="1">{"'Sheet1'!$A$4","'Sheet1'!$A$9:$G$28"}</definedName>
    <definedName name="오수맨홀위치" localSheetId="62" hidden="1">{"'Sheet1'!$A$4","'Sheet1'!$A$9:$G$28"}</definedName>
    <definedName name="오수맨홀위치" localSheetId="13" hidden="1">{"'Sheet1'!$A$4","'Sheet1'!$A$9:$G$28"}</definedName>
    <definedName name="오수맨홀위치" localSheetId="15" hidden="1">{"'Sheet1'!$A$4","'Sheet1'!$A$9:$G$28"}</definedName>
    <definedName name="오수맨홀위치" localSheetId="14" hidden="1">{"'Sheet1'!$A$4","'Sheet1'!$A$9:$G$28"}</definedName>
    <definedName name="오수맨홀위치" hidden="1">{"'Sheet1'!$A$4","'Sheet1'!$A$9:$G$28"}</definedName>
    <definedName name="오수맨홀조서" localSheetId="17">{"'산출근거'!$B$4:$D$8"}</definedName>
    <definedName name="오수맨홀조서" localSheetId="18">{"'산출근거'!$B$4:$D$8"}</definedName>
    <definedName name="오수맨홀조서" localSheetId="16">{"'산출근거'!$B$4:$D$8"}</definedName>
    <definedName name="오수맨홀조서" localSheetId="62">{"'산출근거'!$B$4:$D$8"}</definedName>
    <definedName name="오수맨홀조서" localSheetId="13">{"'산출근거'!$B$4:$D$8"}</definedName>
    <definedName name="오수맨홀조서" localSheetId="15">{"'산출근거'!$B$4:$D$8"}</definedName>
    <definedName name="오수맨홀조서" localSheetId="14">{"'산출근거'!$B$4:$D$8"}</definedName>
    <definedName name="오수맨홀조서">{"'산출근거'!$B$4:$D$8"}</definedName>
    <definedName name="옥향H0.5" localSheetId="16">#REF!</definedName>
    <definedName name="옥향H0.5" localSheetId="13">#REF!</definedName>
    <definedName name="옥향H0.5" localSheetId="15">#REF!</definedName>
    <definedName name="옥향H0.5" localSheetId="14">#REF!</definedName>
    <definedName name="옥향H0.5">#REF!</definedName>
    <definedName name="온돌공">[67]노임단가!#REF!</definedName>
    <definedName name="옹" localSheetId="17" hidden="1">{#N/A,#N/A,FALSE,"골재소요량";#N/A,#N/A,FALSE,"골재소요량"}</definedName>
    <definedName name="옹" localSheetId="18" hidden="1">{#N/A,#N/A,FALSE,"골재소요량";#N/A,#N/A,FALSE,"골재소요량"}</definedName>
    <definedName name="옹" localSheetId="16" hidden="1">{#N/A,#N/A,FALSE,"골재소요량";#N/A,#N/A,FALSE,"골재소요량"}</definedName>
    <definedName name="옹" localSheetId="62" hidden="1">{#N/A,#N/A,FALSE,"골재소요량";#N/A,#N/A,FALSE,"골재소요량"}</definedName>
    <definedName name="옹" localSheetId="13" hidden="1">{#N/A,#N/A,FALSE,"골재소요량";#N/A,#N/A,FALSE,"골재소요량"}</definedName>
    <definedName name="옹" localSheetId="15" hidden="1">{#N/A,#N/A,FALSE,"골재소요량";#N/A,#N/A,FALSE,"골재소요량"}</definedName>
    <definedName name="옹" localSheetId="14" hidden="1">{#N/A,#N/A,FALSE,"골재소요량";#N/A,#N/A,FALSE,"골재소요량"}</definedName>
    <definedName name="옹" hidden="1">{#N/A,#N/A,FALSE,"골재소요량";#N/A,#N/A,FALSE,"골재소요량"}</definedName>
    <definedName name="옹벽" localSheetId="17" hidden="1">{#N/A,#N/A,FALSE,"혼합골재"}</definedName>
    <definedName name="옹벽" localSheetId="18" hidden="1">{#N/A,#N/A,FALSE,"혼합골재"}</definedName>
    <definedName name="옹벽" localSheetId="16" hidden="1">{#N/A,#N/A,FALSE,"현장 NCR 분석";#N/A,#N/A,FALSE,"현장품질감사";#N/A,#N/A,FALSE,"현장품질감사"}</definedName>
    <definedName name="옹벽" localSheetId="62" hidden="1">{#N/A,#N/A,FALSE,"현장 NCR 분석";#N/A,#N/A,FALSE,"현장품질감사";#N/A,#N/A,FALSE,"현장품질감사"}</definedName>
    <definedName name="옹벽" localSheetId="13" hidden="1">{#N/A,#N/A,FALSE,"현장 NCR 분석";#N/A,#N/A,FALSE,"현장품질감사";#N/A,#N/A,FALSE,"현장품질감사"}</definedName>
    <definedName name="옹벽" localSheetId="15" hidden="1">{#N/A,#N/A,FALSE,"현장 NCR 분석";#N/A,#N/A,FALSE,"현장품질감사";#N/A,#N/A,FALSE,"현장품질감사"}</definedName>
    <definedName name="옹벽" localSheetId="14" hidden="1">{#N/A,#N/A,FALSE,"현장 NCR 분석";#N/A,#N/A,FALSE,"현장품질감사";#N/A,#N/A,FALSE,"현장품질감사"}</definedName>
    <definedName name="옹벽" hidden="1">{#N/A,#N/A,FALSE,"현장 NCR 분석";#N/A,#N/A,FALSE,"현장품질감사";#N/A,#N/A,FALSE,"현장품질감사"}</definedName>
    <definedName name="옹벽12" localSheetId="17" hidden="1">{#N/A,#N/A,FALSE,"현장 NCR 분석";#N/A,#N/A,FALSE,"현장품질감사";#N/A,#N/A,FALSE,"현장품질감사"}</definedName>
    <definedName name="옹벽12" localSheetId="18" hidden="1">{#N/A,#N/A,FALSE,"현장 NCR 분석";#N/A,#N/A,FALSE,"현장품질감사";#N/A,#N/A,FALSE,"현장품질감사"}</definedName>
    <definedName name="옹벽12" localSheetId="16" hidden="1">{#N/A,#N/A,FALSE,"현장 NCR 분석";#N/A,#N/A,FALSE,"현장품질감사";#N/A,#N/A,FALSE,"현장품질감사"}</definedName>
    <definedName name="옹벽12" localSheetId="62" hidden="1">{#N/A,#N/A,FALSE,"현장 NCR 분석";#N/A,#N/A,FALSE,"현장품질감사";#N/A,#N/A,FALSE,"현장품질감사"}</definedName>
    <definedName name="옹벽12" localSheetId="13" hidden="1">{#N/A,#N/A,FALSE,"현장 NCR 분석";#N/A,#N/A,FALSE,"현장품질감사";#N/A,#N/A,FALSE,"현장품질감사"}</definedName>
    <definedName name="옹벽12" localSheetId="15" hidden="1">{#N/A,#N/A,FALSE,"현장 NCR 분석";#N/A,#N/A,FALSE,"현장품질감사";#N/A,#N/A,FALSE,"현장품질감사"}</definedName>
    <definedName name="옹벽12" localSheetId="14" hidden="1">{#N/A,#N/A,FALSE,"현장 NCR 분석";#N/A,#N/A,FALSE,"현장품질감사";#N/A,#N/A,FALSE,"현장품질감사"}</definedName>
    <definedName name="옹벽12" hidden="1">{#N/A,#N/A,FALSE,"현장 NCR 분석";#N/A,#N/A,FALSE,"현장품질감사";#N/A,#N/A,FALSE,"현장품질감사"}</definedName>
    <definedName name="옹벽단위" hidden="1">[126]날개벽수량표!#REF!</definedName>
    <definedName name="옹벽수량집계표" localSheetId="17" hidden="1">{#N/A,#N/A,FALSE,"2~8번"}</definedName>
    <definedName name="옹벽수량집계표" localSheetId="18" hidden="1">{#N/A,#N/A,FALSE,"2~8번"}</definedName>
    <definedName name="옹벽수량집계표" localSheetId="16" hidden="1">{#N/A,#N/A,FALSE,"2~8번"}</definedName>
    <definedName name="옹벽수량집계표" localSheetId="62" hidden="1">{#N/A,#N/A,FALSE,"2~8번"}</definedName>
    <definedName name="옹벽수량집계표" localSheetId="13" hidden="1">{#N/A,#N/A,FALSE,"2~8번"}</definedName>
    <definedName name="옹벽수량집계표" localSheetId="15" hidden="1">{#N/A,#N/A,FALSE,"2~8번"}</definedName>
    <definedName name="옹벽수량집계표" localSheetId="14" hidden="1">{#N/A,#N/A,FALSE,"2~8번"}</definedName>
    <definedName name="옹벽수량집계표" hidden="1">{#N/A,#N/A,FALSE,"2~8번"}</definedName>
    <definedName name="옹벽수량집계표총괄" localSheetId="17" hidden="1">{#N/A,#N/A,FALSE,"혼합골재"}</definedName>
    <definedName name="옹벽수량집계표총괄" localSheetId="18" hidden="1">{#N/A,#N/A,FALSE,"혼합골재"}</definedName>
    <definedName name="옹벽수량집계표총괄" localSheetId="16" hidden="1">{#N/A,#N/A,FALSE,"혼합골재"}</definedName>
    <definedName name="옹벽수량집계표총괄" localSheetId="62" hidden="1">{#N/A,#N/A,FALSE,"혼합골재"}</definedName>
    <definedName name="옹벽수량집계표총괄" localSheetId="13" hidden="1">{#N/A,#N/A,FALSE,"혼합골재"}</definedName>
    <definedName name="옹벽수량집계표총괄" localSheetId="15" hidden="1">{#N/A,#N/A,FALSE,"혼합골재"}</definedName>
    <definedName name="옹벽수량집계표총괄" localSheetId="14" hidden="1">{#N/A,#N/A,FALSE,"혼합골재"}</definedName>
    <definedName name="옹벽수량집계표총괄" hidden="1">{#N/A,#N/A,FALSE,"혼합골재"}</definedName>
    <definedName name="왕벚나무" localSheetId="49">#REF!</definedName>
    <definedName name="왕벚나무" localSheetId="53">#REF!</definedName>
    <definedName name="왕벚나무" localSheetId="55">#REF!</definedName>
    <definedName name="왕벚나무" localSheetId="31">#REF!</definedName>
    <definedName name="왕벚나무" localSheetId="35">#REF!</definedName>
    <definedName name="왕벚나무" localSheetId="36">#REF!</definedName>
    <definedName name="왕벚나무" localSheetId="34">#REF!</definedName>
    <definedName name="왕벚나무" localSheetId="16">#REF!</definedName>
    <definedName name="왕벚나무" localSheetId="13">#REF!</definedName>
    <definedName name="왕벚나무" localSheetId="15">#REF!</definedName>
    <definedName name="왕벚나무" localSheetId="14">#REF!</definedName>
    <definedName name="왕벚나무" localSheetId="1">#REF!</definedName>
    <definedName name="왕벚나무">#REF!</definedName>
    <definedName name="왕벚나무H4.5" localSheetId="16">#REF!</definedName>
    <definedName name="왕벚나무H4.5" localSheetId="13">#REF!</definedName>
    <definedName name="왕벚나무H4.5" localSheetId="15">#REF!</definedName>
    <definedName name="왕벚나무H4.5" localSheetId="14">#REF!</definedName>
    <definedName name="왕벚나무H4.5">#REF!</definedName>
    <definedName name="왜성도라지" localSheetId="49">#REF!</definedName>
    <definedName name="왜성도라지" localSheetId="53">#REF!</definedName>
    <definedName name="왜성도라지" localSheetId="55">#REF!</definedName>
    <definedName name="왜성도라지" localSheetId="31">#REF!</definedName>
    <definedName name="왜성도라지" localSheetId="35">#REF!</definedName>
    <definedName name="왜성도라지" localSheetId="36">#REF!</definedName>
    <definedName name="왜성도라지" localSheetId="34">#REF!</definedName>
    <definedName name="왜성도라지" localSheetId="16">#REF!</definedName>
    <definedName name="왜성도라지" localSheetId="13">#REF!</definedName>
    <definedName name="왜성도라지" localSheetId="15">#REF!</definedName>
    <definedName name="왜성도라지" localSheetId="14">#REF!</definedName>
    <definedName name="왜성도라지" localSheetId="1">#REF!</definedName>
    <definedName name="왜성도라지">#REF!</definedName>
    <definedName name="요수간선총괄표" localSheetId="17" hidden="1">{"'Sheet1'!$A$4","'Sheet1'!$A$9:$G$28"}</definedName>
    <definedName name="요수간선총괄표" localSheetId="18" hidden="1">{"'Sheet1'!$A$4","'Sheet1'!$A$9:$G$28"}</definedName>
    <definedName name="요수간선총괄표" localSheetId="16" hidden="1">{"'Sheet1'!$A$4","'Sheet1'!$A$9:$G$28"}</definedName>
    <definedName name="요수간선총괄표" localSheetId="62" hidden="1">{"'Sheet1'!$A$4","'Sheet1'!$A$9:$G$28"}</definedName>
    <definedName name="요수간선총괄표" localSheetId="13" hidden="1">{"'Sheet1'!$A$4","'Sheet1'!$A$9:$G$28"}</definedName>
    <definedName name="요수간선총괄표" localSheetId="15" hidden="1">{"'Sheet1'!$A$4","'Sheet1'!$A$9:$G$28"}</definedName>
    <definedName name="요수간선총괄표" localSheetId="14" hidden="1">{"'Sheet1'!$A$4","'Sheet1'!$A$9:$G$28"}</definedName>
    <definedName name="요수간선총괄표" hidden="1">{"'Sheet1'!$A$4","'Sheet1'!$A$9:$G$28"}</definedName>
    <definedName name="요철개수">#REF!</definedName>
    <definedName name="요철체적">#REF!</definedName>
    <definedName name="용수간선공사비" localSheetId="17" hidden="1">{"'Sheet1'!$A$4","'Sheet1'!$A$9:$G$28"}</definedName>
    <definedName name="용수간선공사비" localSheetId="18" hidden="1">{"'Sheet1'!$A$4","'Sheet1'!$A$9:$G$28"}</definedName>
    <definedName name="용수간선공사비" localSheetId="16" hidden="1">{"'Sheet1'!$A$4","'Sheet1'!$A$9:$G$28"}</definedName>
    <definedName name="용수간선공사비" localSheetId="62" hidden="1">{"'Sheet1'!$A$4","'Sheet1'!$A$9:$G$28"}</definedName>
    <definedName name="용수간선공사비" localSheetId="13" hidden="1">{"'Sheet1'!$A$4","'Sheet1'!$A$9:$G$28"}</definedName>
    <definedName name="용수간선공사비" localSheetId="15" hidden="1">{"'Sheet1'!$A$4","'Sheet1'!$A$9:$G$28"}</definedName>
    <definedName name="용수간선공사비" localSheetId="14" hidden="1">{"'Sheet1'!$A$4","'Sheet1'!$A$9:$G$28"}</definedName>
    <definedName name="용수간선공사비" hidden="1">{"'Sheet1'!$A$4","'Sheet1'!$A$9:$G$28"}</definedName>
    <definedName name="용수로" localSheetId="17">{"'산출근거'!$B$4:$D$8"}</definedName>
    <definedName name="용수로" localSheetId="18">{"'산출근거'!$B$4:$D$8"}</definedName>
    <definedName name="용수로" localSheetId="16">{"'산출근거'!$B$4:$D$8"}</definedName>
    <definedName name="용수로" localSheetId="62">{"'산출근거'!$B$4:$D$8"}</definedName>
    <definedName name="용수로" localSheetId="13">{"'산출근거'!$B$4:$D$8"}</definedName>
    <definedName name="용수로" localSheetId="15">{"'산출근거'!$B$4:$D$8"}</definedName>
    <definedName name="용수로" localSheetId="14">{"'산출근거'!$B$4:$D$8"}</definedName>
    <definedName name="용수로">{"'산출근거'!$B$4:$D$8"}</definedName>
    <definedName name="용수로재료집계" localSheetId="17" hidden="1">{"'Sheet1'!$A$4","'Sheet1'!$A$9:$G$28"}</definedName>
    <definedName name="용수로재료집계" localSheetId="18" hidden="1">{"'Sheet1'!$A$4","'Sheet1'!$A$9:$G$28"}</definedName>
    <definedName name="용수로재료집계" localSheetId="16" hidden="1">{"'Sheet1'!$A$4","'Sheet1'!$A$9:$G$28"}</definedName>
    <definedName name="용수로재료집계" localSheetId="62" hidden="1">{"'Sheet1'!$A$4","'Sheet1'!$A$9:$G$28"}</definedName>
    <definedName name="용수로재료집계" localSheetId="13" hidden="1">{"'Sheet1'!$A$4","'Sheet1'!$A$9:$G$28"}</definedName>
    <definedName name="용수로재료집계" localSheetId="15" hidden="1">{"'Sheet1'!$A$4","'Sheet1'!$A$9:$G$28"}</definedName>
    <definedName name="용수로재료집계" localSheetId="14" hidden="1">{"'Sheet1'!$A$4","'Sheet1'!$A$9:$G$28"}</definedName>
    <definedName name="용수로재료집계" hidden="1">{"'Sheet1'!$A$4","'Sheet1'!$A$9:$G$28"}</definedName>
    <definedName name="용역명">'[58]2'!$I$5</definedName>
    <definedName name="용접공" localSheetId="16">#REF!</definedName>
    <definedName name="용접공" localSheetId="13">#REF!</definedName>
    <definedName name="용접공" localSheetId="15">#REF!</definedName>
    <definedName name="용접공" localSheetId="14">#REF!</definedName>
    <definedName name="용접공">#REF!</definedName>
    <definedName name="용접공_일반001" localSheetId="16">#REF!</definedName>
    <definedName name="용접공_일반001" localSheetId="13">#REF!</definedName>
    <definedName name="용접공_일반001" localSheetId="15">#REF!</definedName>
    <definedName name="용접공_일반001" localSheetId="14">#REF!</definedName>
    <definedName name="용접공_일반001">#REF!</definedName>
    <definedName name="용접공_일반002" localSheetId="16">#REF!</definedName>
    <definedName name="용접공_일반002" localSheetId="13">#REF!</definedName>
    <definedName name="용접공_일반002" localSheetId="15">#REF!</definedName>
    <definedName name="용접공_일반002" localSheetId="14">#REF!</definedName>
    <definedName name="용접공_일반002">#REF!</definedName>
    <definedName name="용접공_일반011" localSheetId="16">#REF!</definedName>
    <definedName name="용접공_일반011" localSheetId="13">#REF!</definedName>
    <definedName name="용접공_일반011" localSheetId="15">#REF!</definedName>
    <definedName name="용접공_일반011" localSheetId="14">#REF!</definedName>
    <definedName name="용접공_일반011">#REF!</definedName>
    <definedName name="용접공_일반982" localSheetId="16">#REF!</definedName>
    <definedName name="용접공_일반982" localSheetId="13">#REF!</definedName>
    <definedName name="용접공_일반982" localSheetId="15">#REF!</definedName>
    <definedName name="용접공_일반982" localSheetId="14">#REF!</definedName>
    <definedName name="용접공_일반982">#REF!</definedName>
    <definedName name="용접공_일반991" localSheetId="16">#REF!</definedName>
    <definedName name="용접공_일반991" localSheetId="13">#REF!</definedName>
    <definedName name="용접공_일반991" localSheetId="15">#REF!</definedName>
    <definedName name="용접공_일반991" localSheetId="14">#REF!</definedName>
    <definedName name="용접공_일반991">#REF!</definedName>
    <definedName name="용접공_일반992" localSheetId="16">#REF!</definedName>
    <definedName name="용접공_일반992" localSheetId="13">#REF!</definedName>
    <definedName name="용접공_일반992" localSheetId="15">#REF!</definedName>
    <definedName name="용접공_일반992" localSheetId="14">#REF!</definedName>
    <definedName name="용접공_일반992">#REF!</definedName>
    <definedName name="용접공_철도001" localSheetId="16">#REF!</definedName>
    <definedName name="용접공_철도001" localSheetId="13">#REF!</definedName>
    <definedName name="용접공_철도001" localSheetId="15">#REF!</definedName>
    <definedName name="용접공_철도001" localSheetId="14">#REF!</definedName>
    <definedName name="용접공_철도001">#REF!</definedName>
    <definedName name="용접공_철도002" localSheetId="16">#REF!</definedName>
    <definedName name="용접공_철도002" localSheetId="13">#REF!</definedName>
    <definedName name="용접공_철도002" localSheetId="15">#REF!</definedName>
    <definedName name="용접공_철도002" localSheetId="14">#REF!</definedName>
    <definedName name="용접공_철도002">#REF!</definedName>
    <definedName name="용접공_철도011" localSheetId="16">#REF!</definedName>
    <definedName name="용접공_철도011" localSheetId="13">#REF!</definedName>
    <definedName name="용접공_철도011" localSheetId="15">#REF!</definedName>
    <definedName name="용접공_철도011" localSheetId="14">#REF!</definedName>
    <definedName name="용접공_철도011">#REF!</definedName>
    <definedName name="용접공_철도982" localSheetId="16">#REF!</definedName>
    <definedName name="용접공_철도982" localSheetId="13">#REF!</definedName>
    <definedName name="용접공_철도982" localSheetId="15">#REF!</definedName>
    <definedName name="용접공_철도982" localSheetId="14">#REF!</definedName>
    <definedName name="용접공_철도982">#REF!</definedName>
    <definedName name="용접공_철도991" localSheetId="16">#REF!</definedName>
    <definedName name="용접공_철도991" localSheetId="13">#REF!</definedName>
    <definedName name="용접공_철도991" localSheetId="15">#REF!</definedName>
    <definedName name="용접공_철도991" localSheetId="14">#REF!</definedName>
    <definedName name="용접공_철도991">#REF!</definedName>
    <definedName name="용접공_철도992" localSheetId="16">#REF!</definedName>
    <definedName name="용접공_철도992" localSheetId="13">#REF!</definedName>
    <definedName name="용접공_철도992" localSheetId="15">#REF!</definedName>
    <definedName name="용접공_철도992" localSheetId="14">#REF!</definedName>
    <definedName name="용접공_철도992">#REF!</definedName>
    <definedName name="우물공" localSheetId="13">[67]노임단가!#REF!</definedName>
    <definedName name="우물공" localSheetId="15">[67]노임단가!#REF!</definedName>
    <definedName name="우물공" localSheetId="14">[67]노임단가!#REF!</definedName>
    <definedName name="우물공">[67]노임단가!#REF!</definedName>
    <definedName name="우산" localSheetId="13">#REF!</definedName>
    <definedName name="우산" localSheetId="15">#REF!</definedName>
    <definedName name="우산" localSheetId="14">#REF!</definedName>
    <definedName name="우산">#REF!</definedName>
    <definedName name="우야" localSheetId="13">#REF!</definedName>
    <definedName name="우야" localSheetId="15">#REF!</definedName>
    <definedName name="우야" localSheetId="14">#REF!</definedName>
    <definedName name="우야">#REF!</definedName>
    <definedName name="우평" localSheetId="13">#REF!</definedName>
    <definedName name="우평" localSheetId="15">#REF!</definedName>
    <definedName name="우평" localSheetId="14">#REF!</definedName>
    <definedName name="우평">#REF!</definedName>
    <definedName name="운반">'[98]11-1운반'!$Q$4:$S$7</definedName>
    <definedName name="운반산출" localSheetId="49">#REF!</definedName>
    <definedName name="운반산출" localSheetId="53">#REF!</definedName>
    <definedName name="운반산출" localSheetId="55">#REF!</definedName>
    <definedName name="운반산출" localSheetId="31">#REF!</definedName>
    <definedName name="운반산출" localSheetId="35">#REF!</definedName>
    <definedName name="운반산출" localSheetId="36">#REF!</definedName>
    <definedName name="운반산출" localSheetId="34">#REF!</definedName>
    <definedName name="운반산출" localSheetId="16">#REF!</definedName>
    <definedName name="운반산출" localSheetId="13">#REF!</definedName>
    <definedName name="운반산출" localSheetId="15">#REF!</definedName>
    <definedName name="운반산출" localSheetId="14">#REF!</definedName>
    <definedName name="운반산출" localSheetId="1">#REF!</definedName>
    <definedName name="운반산출">#REF!</definedName>
    <definedName name="운반수량">'[98]11-1운반'!$G$4:$P$24</definedName>
    <definedName name="운전사_기계" localSheetId="49">#REF!</definedName>
    <definedName name="운전사_기계" localSheetId="53">#REF!</definedName>
    <definedName name="운전사_기계" localSheetId="55">#REF!</definedName>
    <definedName name="운전사_기계" localSheetId="31">#REF!</definedName>
    <definedName name="운전사_기계" localSheetId="35">#REF!</definedName>
    <definedName name="운전사_기계" localSheetId="36">#REF!</definedName>
    <definedName name="운전사_기계" localSheetId="34">#REF!</definedName>
    <definedName name="운전사_기계" localSheetId="16">#REF!</definedName>
    <definedName name="운전사_기계" localSheetId="13">#REF!</definedName>
    <definedName name="운전사_기계" localSheetId="15">#REF!</definedName>
    <definedName name="운전사_기계" localSheetId="14">#REF!</definedName>
    <definedName name="운전사_기계" localSheetId="1">#REF!</definedName>
    <definedName name="운전사_기계">#REF!</definedName>
    <definedName name="운전사_기계001" localSheetId="16">#REF!</definedName>
    <definedName name="운전사_기계001" localSheetId="13">#REF!</definedName>
    <definedName name="운전사_기계001" localSheetId="15">#REF!</definedName>
    <definedName name="운전사_기계001" localSheetId="14">#REF!</definedName>
    <definedName name="운전사_기계001">#REF!</definedName>
    <definedName name="운전사_기계002" localSheetId="16">#REF!</definedName>
    <definedName name="운전사_기계002" localSheetId="13">#REF!</definedName>
    <definedName name="운전사_기계002" localSheetId="15">#REF!</definedName>
    <definedName name="운전사_기계002" localSheetId="14">#REF!</definedName>
    <definedName name="운전사_기계002">#REF!</definedName>
    <definedName name="운전사_기계011" localSheetId="16">#REF!</definedName>
    <definedName name="운전사_기계011" localSheetId="13">#REF!</definedName>
    <definedName name="운전사_기계011" localSheetId="15">#REF!</definedName>
    <definedName name="운전사_기계011" localSheetId="14">#REF!</definedName>
    <definedName name="운전사_기계011">#REF!</definedName>
    <definedName name="운전사_기계982" localSheetId="16">#REF!</definedName>
    <definedName name="운전사_기계982" localSheetId="13">#REF!</definedName>
    <definedName name="운전사_기계982" localSheetId="15">#REF!</definedName>
    <definedName name="운전사_기계982" localSheetId="14">#REF!</definedName>
    <definedName name="운전사_기계982">#REF!</definedName>
    <definedName name="운전사_기계991" localSheetId="16">#REF!</definedName>
    <definedName name="운전사_기계991" localSheetId="13">#REF!</definedName>
    <definedName name="운전사_기계991" localSheetId="15">#REF!</definedName>
    <definedName name="운전사_기계991" localSheetId="14">#REF!</definedName>
    <definedName name="운전사_기계991">#REF!</definedName>
    <definedName name="운전사_기계992" localSheetId="16">#REF!</definedName>
    <definedName name="운전사_기계992" localSheetId="13">#REF!</definedName>
    <definedName name="운전사_기계992" localSheetId="15">#REF!</definedName>
    <definedName name="운전사_기계992" localSheetId="14">#REF!</definedName>
    <definedName name="운전사_기계992">#REF!</definedName>
    <definedName name="운전사_운반차" localSheetId="49">#REF!</definedName>
    <definedName name="운전사_운반차" localSheetId="53">#REF!</definedName>
    <definedName name="운전사_운반차" localSheetId="55">#REF!</definedName>
    <definedName name="운전사_운반차" localSheetId="31">#REF!</definedName>
    <definedName name="운전사_운반차" localSheetId="35">#REF!</definedName>
    <definedName name="운전사_운반차" localSheetId="36">#REF!</definedName>
    <definedName name="운전사_운반차" localSheetId="34">#REF!</definedName>
    <definedName name="운전사_운반차" localSheetId="16">#REF!</definedName>
    <definedName name="운전사_운반차" localSheetId="13">#REF!</definedName>
    <definedName name="운전사_운반차" localSheetId="15">#REF!</definedName>
    <definedName name="운전사_운반차" localSheetId="14">#REF!</definedName>
    <definedName name="운전사_운반차" localSheetId="1">#REF!</definedName>
    <definedName name="운전사_운반차">#REF!</definedName>
    <definedName name="운전사_운반차001" localSheetId="16">#REF!</definedName>
    <definedName name="운전사_운반차001" localSheetId="13">#REF!</definedName>
    <definedName name="운전사_운반차001" localSheetId="15">#REF!</definedName>
    <definedName name="운전사_운반차001" localSheetId="14">#REF!</definedName>
    <definedName name="운전사_운반차001">#REF!</definedName>
    <definedName name="운전사_운반차002" localSheetId="16">#REF!</definedName>
    <definedName name="운전사_운반차002" localSheetId="13">#REF!</definedName>
    <definedName name="운전사_운반차002" localSheetId="15">#REF!</definedName>
    <definedName name="운전사_운반차002" localSheetId="14">#REF!</definedName>
    <definedName name="운전사_운반차002">#REF!</definedName>
    <definedName name="운전사_운반차011" localSheetId="16">#REF!</definedName>
    <definedName name="운전사_운반차011" localSheetId="13">#REF!</definedName>
    <definedName name="운전사_운반차011" localSheetId="15">#REF!</definedName>
    <definedName name="운전사_운반차011" localSheetId="14">#REF!</definedName>
    <definedName name="운전사_운반차011">#REF!</definedName>
    <definedName name="운전사_운반차982" localSheetId="16">#REF!</definedName>
    <definedName name="운전사_운반차982" localSheetId="13">#REF!</definedName>
    <definedName name="운전사_운반차982" localSheetId="15">#REF!</definedName>
    <definedName name="운전사_운반차982" localSheetId="14">#REF!</definedName>
    <definedName name="운전사_운반차982">#REF!</definedName>
    <definedName name="운전사_운반차991" localSheetId="16">#REF!</definedName>
    <definedName name="운전사_운반차991" localSheetId="13">#REF!</definedName>
    <definedName name="운전사_운반차991" localSheetId="15">#REF!</definedName>
    <definedName name="운전사_운반차991" localSheetId="14">#REF!</definedName>
    <definedName name="운전사_운반차991">#REF!</definedName>
    <definedName name="운전사_운반차992" localSheetId="16">#REF!</definedName>
    <definedName name="운전사_운반차992" localSheetId="13">#REF!</definedName>
    <definedName name="운전사_운반차992" localSheetId="15">#REF!</definedName>
    <definedName name="운전사_운반차992" localSheetId="14">#REF!</definedName>
    <definedName name="운전사_운반차992">#REF!</definedName>
    <definedName name="울진내역" localSheetId="62">BlankMacro1</definedName>
    <definedName name="울진내역">BlankMacro1</definedName>
    <definedName name="원" localSheetId="16">'[127]1'!$A$1:$O$51</definedName>
    <definedName name="원" localSheetId="62">'[110]1'!$A$1:$O$51</definedName>
    <definedName name="원">'[127]1'!$A$1:$O$51</definedName>
    <definedName name="원1234" localSheetId="16">#REF!</definedName>
    <definedName name="원1234" localSheetId="13">#REF!</definedName>
    <definedName name="원1234" localSheetId="15">#REF!</definedName>
    <definedName name="원1234" localSheetId="14">#REF!</definedName>
    <definedName name="원1234">#REF!</definedName>
    <definedName name="원가" localSheetId="62">BlankMacro1</definedName>
    <definedName name="원가">BlankMacro1</definedName>
    <definedName name="원가계산" localSheetId="49">#REF!</definedName>
    <definedName name="원가계산" localSheetId="53">#REF!</definedName>
    <definedName name="원가계산" localSheetId="55">#REF!</definedName>
    <definedName name="원가계산" localSheetId="31">#REF!</definedName>
    <definedName name="원가계산" localSheetId="35">#REF!</definedName>
    <definedName name="원가계산" localSheetId="36">#REF!</definedName>
    <definedName name="원가계산" localSheetId="34">#REF!</definedName>
    <definedName name="원가계산" localSheetId="16">#REF!</definedName>
    <definedName name="원가계산" localSheetId="13">#REF!</definedName>
    <definedName name="원가계산" localSheetId="15">#REF!</definedName>
    <definedName name="원가계산" localSheetId="14">#REF!</definedName>
    <definedName name="원가계산" localSheetId="1">#REF!</definedName>
    <definedName name="원가계산">#REF!</definedName>
    <definedName name="원거푸집2회" localSheetId="49">#REF!</definedName>
    <definedName name="원거푸집2회" localSheetId="53">#REF!</definedName>
    <definedName name="원거푸집2회" localSheetId="55">#REF!</definedName>
    <definedName name="원거푸집2회" localSheetId="31">#REF!</definedName>
    <definedName name="원거푸집2회" localSheetId="35">#REF!</definedName>
    <definedName name="원거푸집2회" localSheetId="36">#REF!</definedName>
    <definedName name="원거푸집2회" localSheetId="34">#REF!</definedName>
    <definedName name="원거푸집2회" localSheetId="16">#REF!</definedName>
    <definedName name="원거푸집2회" localSheetId="13">#REF!</definedName>
    <definedName name="원거푸집2회" localSheetId="15">#REF!</definedName>
    <definedName name="원거푸집2회" localSheetId="14">#REF!</definedName>
    <definedName name="원거푸집2회" localSheetId="1">#REF!</definedName>
    <definedName name="원거푸집2회">#REF!</definedName>
    <definedName name="원돌11" localSheetId="16">#REF!</definedName>
    <definedName name="원돌11" localSheetId="13">#REF!</definedName>
    <definedName name="원돌11" localSheetId="15">#REF!</definedName>
    <definedName name="원돌11" localSheetId="14">#REF!</definedName>
    <definedName name="원돌11">#REF!</definedName>
    <definedName name="원돌흙">#REF!</definedName>
    <definedName name="원돌흙1" localSheetId="16">#REF!</definedName>
    <definedName name="원돌흙1" localSheetId="13">#REF!</definedName>
    <definedName name="원돌흙1" localSheetId="15">#REF!</definedName>
    <definedName name="원돌흙1" localSheetId="14">#REF!</definedName>
    <definedName name="원돌흙1">#REF!</definedName>
    <definedName name="원자력계장공001" localSheetId="16">#REF!</definedName>
    <definedName name="원자력계장공001" localSheetId="13">#REF!</definedName>
    <definedName name="원자력계장공001" localSheetId="15">#REF!</definedName>
    <definedName name="원자력계장공001" localSheetId="14">#REF!</definedName>
    <definedName name="원자력계장공001">#REF!</definedName>
    <definedName name="원자력계장공002" localSheetId="16">#REF!</definedName>
    <definedName name="원자력계장공002" localSheetId="13">#REF!</definedName>
    <definedName name="원자력계장공002" localSheetId="15">#REF!</definedName>
    <definedName name="원자력계장공002" localSheetId="14">#REF!</definedName>
    <definedName name="원자력계장공002">#REF!</definedName>
    <definedName name="원자력계장공011" localSheetId="16">#REF!</definedName>
    <definedName name="원자력계장공011" localSheetId="13">#REF!</definedName>
    <definedName name="원자력계장공011" localSheetId="15">#REF!</definedName>
    <definedName name="원자력계장공011" localSheetId="14">#REF!</definedName>
    <definedName name="원자력계장공011">#REF!</definedName>
    <definedName name="원자력계장공982" localSheetId="16">#REF!</definedName>
    <definedName name="원자력계장공982" localSheetId="13">#REF!</definedName>
    <definedName name="원자력계장공982" localSheetId="15">#REF!</definedName>
    <definedName name="원자력계장공982" localSheetId="14">#REF!</definedName>
    <definedName name="원자력계장공982">#REF!</definedName>
    <definedName name="원자력계장공991" localSheetId="16">#REF!</definedName>
    <definedName name="원자력계장공991" localSheetId="13">#REF!</definedName>
    <definedName name="원자력계장공991" localSheetId="15">#REF!</definedName>
    <definedName name="원자력계장공991" localSheetId="14">#REF!</definedName>
    <definedName name="원자력계장공991">#REF!</definedName>
    <definedName name="원자력계장공992" localSheetId="16">#REF!</definedName>
    <definedName name="원자력계장공992" localSheetId="13">#REF!</definedName>
    <definedName name="원자력계장공992" localSheetId="15">#REF!</definedName>
    <definedName name="원자력계장공992" localSheetId="14">#REF!</definedName>
    <definedName name="원자력계장공992">#REF!</definedName>
    <definedName name="원자력기계설치공001" localSheetId="16">#REF!</definedName>
    <definedName name="원자력기계설치공001" localSheetId="13">#REF!</definedName>
    <definedName name="원자력기계설치공001" localSheetId="15">#REF!</definedName>
    <definedName name="원자력기계설치공001" localSheetId="14">#REF!</definedName>
    <definedName name="원자력기계설치공001">#REF!</definedName>
    <definedName name="원자력기계설치공002" localSheetId="16">#REF!</definedName>
    <definedName name="원자력기계설치공002" localSheetId="13">#REF!</definedName>
    <definedName name="원자력기계설치공002" localSheetId="15">#REF!</definedName>
    <definedName name="원자력기계설치공002" localSheetId="14">#REF!</definedName>
    <definedName name="원자력기계설치공002">#REF!</definedName>
    <definedName name="원자력기계설치공011" localSheetId="16">#REF!</definedName>
    <definedName name="원자력기계설치공011" localSheetId="13">#REF!</definedName>
    <definedName name="원자력기계설치공011" localSheetId="15">#REF!</definedName>
    <definedName name="원자력기계설치공011" localSheetId="14">#REF!</definedName>
    <definedName name="원자력기계설치공011">#REF!</definedName>
    <definedName name="원자력기계설치공982" localSheetId="16">#REF!</definedName>
    <definedName name="원자력기계설치공982" localSheetId="13">#REF!</definedName>
    <definedName name="원자력기계설치공982" localSheetId="15">#REF!</definedName>
    <definedName name="원자력기계설치공982" localSheetId="14">#REF!</definedName>
    <definedName name="원자력기계설치공982">#REF!</definedName>
    <definedName name="원자력기계설치공991" localSheetId="16">#REF!</definedName>
    <definedName name="원자력기계설치공991" localSheetId="13">#REF!</definedName>
    <definedName name="원자력기계설치공991" localSheetId="15">#REF!</definedName>
    <definedName name="원자력기계설치공991" localSheetId="14">#REF!</definedName>
    <definedName name="원자력기계설치공991">#REF!</definedName>
    <definedName name="원자력기계설치공992" localSheetId="16">#REF!</definedName>
    <definedName name="원자력기계설치공992" localSheetId="13">#REF!</definedName>
    <definedName name="원자력기계설치공992" localSheetId="15">#REF!</definedName>
    <definedName name="원자력기계설치공992" localSheetId="14">#REF!</definedName>
    <definedName name="원자력기계설치공992">#REF!</definedName>
    <definedName name="원자력기술자001" localSheetId="16">#REF!</definedName>
    <definedName name="원자력기술자001" localSheetId="13">#REF!</definedName>
    <definedName name="원자력기술자001" localSheetId="15">#REF!</definedName>
    <definedName name="원자력기술자001" localSheetId="14">#REF!</definedName>
    <definedName name="원자력기술자001">#REF!</definedName>
    <definedName name="원자력기술자002" localSheetId="16">#REF!</definedName>
    <definedName name="원자력기술자002" localSheetId="13">#REF!</definedName>
    <definedName name="원자력기술자002" localSheetId="15">#REF!</definedName>
    <definedName name="원자력기술자002" localSheetId="14">#REF!</definedName>
    <definedName name="원자력기술자002">#REF!</definedName>
    <definedName name="원자력기술자011" localSheetId="16">#REF!</definedName>
    <definedName name="원자력기술자011" localSheetId="13">#REF!</definedName>
    <definedName name="원자력기술자011" localSheetId="15">#REF!</definedName>
    <definedName name="원자력기술자011" localSheetId="14">#REF!</definedName>
    <definedName name="원자력기술자011">#REF!</definedName>
    <definedName name="원자력기술자982" localSheetId="16">#REF!</definedName>
    <definedName name="원자력기술자982" localSheetId="13">#REF!</definedName>
    <definedName name="원자력기술자982" localSheetId="15">#REF!</definedName>
    <definedName name="원자력기술자982" localSheetId="14">#REF!</definedName>
    <definedName name="원자력기술자982">#REF!</definedName>
    <definedName name="원자력기술자991" localSheetId="16">#REF!</definedName>
    <definedName name="원자력기술자991" localSheetId="13">#REF!</definedName>
    <definedName name="원자력기술자991" localSheetId="15">#REF!</definedName>
    <definedName name="원자력기술자991" localSheetId="14">#REF!</definedName>
    <definedName name="원자력기술자991">#REF!</definedName>
    <definedName name="원자력기술자992" localSheetId="16">#REF!</definedName>
    <definedName name="원자력기술자992" localSheetId="13">#REF!</definedName>
    <definedName name="원자력기술자992" localSheetId="15">#REF!</definedName>
    <definedName name="원자력기술자992" localSheetId="14">#REF!</definedName>
    <definedName name="원자력기술자992">#REF!</definedName>
    <definedName name="원자력덕트공001" localSheetId="16">#REF!</definedName>
    <definedName name="원자력덕트공001" localSheetId="13">#REF!</definedName>
    <definedName name="원자력덕트공001" localSheetId="15">#REF!</definedName>
    <definedName name="원자력덕트공001" localSheetId="14">#REF!</definedName>
    <definedName name="원자력덕트공001">#REF!</definedName>
    <definedName name="원자력덕트공002" localSheetId="16">#REF!</definedName>
    <definedName name="원자력덕트공002" localSheetId="13">#REF!</definedName>
    <definedName name="원자력덕트공002" localSheetId="15">#REF!</definedName>
    <definedName name="원자력덕트공002" localSheetId="14">#REF!</definedName>
    <definedName name="원자력덕트공002">#REF!</definedName>
    <definedName name="원자력덕트공011" localSheetId="16">#REF!</definedName>
    <definedName name="원자력덕트공011" localSheetId="13">#REF!</definedName>
    <definedName name="원자력덕트공011" localSheetId="15">#REF!</definedName>
    <definedName name="원자력덕트공011" localSheetId="14">#REF!</definedName>
    <definedName name="원자력덕트공011">#REF!</definedName>
    <definedName name="원자력덕트공982" localSheetId="16">#REF!</definedName>
    <definedName name="원자력덕트공982" localSheetId="13">#REF!</definedName>
    <definedName name="원자력덕트공982" localSheetId="15">#REF!</definedName>
    <definedName name="원자력덕트공982" localSheetId="14">#REF!</definedName>
    <definedName name="원자력덕트공982">#REF!</definedName>
    <definedName name="원자력덕트공991" localSheetId="16">#REF!</definedName>
    <definedName name="원자력덕트공991" localSheetId="13">#REF!</definedName>
    <definedName name="원자력덕트공991" localSheetId="15">#REF!</definedName>
    <definedName name="원자력덕트공991" localSheetId="14">#REF!</definedName>
    <definedName name="원자력덕트공991">#REF!</definedName>
    <definedName name="원자력덕트공992" localSheetId="16">#REF!</definedName>
    <definedName name="원자력덕트공992" localSheetId="13">#REF!</definedName>
    <definedName name="원자력덕트공992" localSheetId="15">#REF!</definedName>
    <definedName name="원자력덕트공992" localSheetId="14">#REF!</definedName>
    <definedName name="원자력덕트공992">#REF!</definedName>
    <definedName name="원자력배관공001" localSheetId="16">#REF!</definedName>
    <definedName name="원자력배관공001" localSheetId="13">#REF!</definedName>
    <definedName name="원자력배관공001" localSheetId="15">#REF!</definedName>
    <definedName name="원자력배관공001" localSheetId="14">#REF!</definedName>
    <definedName name="원자력배관공001">#REF!</definedName>
    <definedName name="원자력배관공002" localSheetId="16">#REF!</definedName>
    <definedName name="원자력배관공002" localSheetId="13">#REF!</definedName>
    <definedName name="원자력배관공002" localSheetId="15">#REF!</definedName>
    <definedName name="원자력배관공002" localSheetId="14">#REF!</definedName>
    <definedName name="원자력배관공002">#REF!</definedName>
    <definedName name="원자력배관공011" localSheetId="16">#REF!</definedName>
    <definedName name="원자력배관공011" localSheetId="13">#REF!</definedName>
    <definedName name="원자력배관공011" localSheetId="15">#REF!</definedName>
    <definedName name="원자력배관공011" localSheetId="14">#REF!</definedName>
    <definedName name="원자력배관공011">#REF!</definedName>
    <definedName name="원자력배관공982" localSheetId="16">#REF!</definedName>
    <definedName name="원자력배관공982" localSheetId="13">#REF!</definedName>
    <definedName name="원자력배관공982" localSheetId="15">#REF!</definedName>
    <definedName name="원자력배관공982" localSheetId="14">#REF!</definedName>
    <definedName name="원자력배관공982">#REF!</definedName>
    <definedName name="원자력배관공991" localSheetId="16">#REF!</definedName>
    <definedName name="원자력배관공991" localSheetId="13">#REF!</definedName>
    <definedName name="원자력배관공991" localSheetId="15">#REF!</definedName>
    <definedName name="원자력배관공991" localSheetId="14">#REF!</definedName>
    <definedName name="원자력배관공991">#REF!</definedName>
    <definedName name="원자력배관공992" localSheetId="16">#REF!</definedName>
    <definedName name="원자력배관공992" localSheetId="13">#REF!</definedName>
    <definedName name="원자력배관공992" localSheetId="15">#REF!</definedName>
    <definedName name="원자력배관공992" localSheetId="14">#REF!</definedName>
    <definedName name="원자력배관공992">#REF!</definedName>
    <definedName name="원자력보온공001" localSheetId="16">#REF!</definedName>
    <definedName name="원자력보온공001" localSheetId="13">#REF!</definedName>
    <definedName name="원자력보온공001" localSheetId="15">#REF!</definedName>
    <definedName name="원자력보온공001" localSheetId="14">#REF!</definedName>
    <definedName name="원자력보온공001">#REF!</definedName>
    <definedName name="원자력보온공002" localSheetId="16">#REF!</definedName>
    <definedName name="원자력보온공002" localSheetId="13">#REF!</definedName>
    <definedName name="원자력보온공002" localSheetId="15">#REF!</definedName>
    <definedName name="원자력보온공002" localSheetId="14">#REF!</definedName>
    <definedName name="원자력보온공002">#REF!</definedName>
    <definedName name="원자력보온공011" localSheetId="16">#REF!</definedName>
    <definedName name="원자력보온공011" localSheetId="13">#REF!</definedName>
    <definedName name="원자력보온공011" localSheetId="15">#REF!</definedName>
    <definedName name="원자력보온공011" localSheetId="14">#REF!</definedName>
    <definedName name="원자력보온공011">#REF!</definedName>
    <definedName name="원자력보온공982" localSheetId="16">#REF!</definedName>
    <definedName name="원자력보온공982" localSheetId="13">#REF!</definedName>
    <definedName name="원자력보온공982" localSheetId="15">#REF!</definedName>
    <definedName name="원자력보온공982" localSheetId="14">#REF!</definedName>
    <definedName name="원자력보온공982">#REF!</definedName>
    <definedName name="원자력보온공991" localSheetId="16">#REF!</definedName>
    <definedName name="원자력보온공991" localSheetId="13">#REF!</definedName>
    <definedName name="원자력보온공991" localSheetId="15">#REF!</definedName>
    <definedName name="원자력보온공991" localSheetId="14">#REF!</definedName>
    <definedName name="원자력보온공991">#REF!</definedName>
    <definedName name="원자력보온공992" localSheetId="16">#REF!</definedName>
    <definedName name="원자력보온공992" localSheetId="13">#REF!</definedName>
    <definedName name="원자력보온공992" localSheetId="15">#REF!</definedName>
    <definedName name="원자력보온공992" localSheetId="14">#REF!</definedName>
    <definedName name="원자력보온공992">#REF!</definedName>
    <definedName name="원자력용접공001" localSheetId="16">#REF!</definedName>
    <definedName name="원자력용접공001" localSheetId="13">#REF!</definedName>
    <definedName name="원자력용접공001" localSheetId="15">#REF!</definedName>
    <definedName name="원자력용접공001" localSheetId="14">#REF!</definedName>
    <definedName name="원자력용접공001">#REF!</definedName>
    <definedName name="원자력용접공002" localSheetId="16">#REF!</definedName>
    <definedName name="원자력용접공002" localSheetId="13">#REF!</definedName>
    <definedName name="원자력용접공002" localSheetId="15">#REF!</definedName>
    <definedName name="원자력용접공002" localSheetId="14">#REF!</definedName>
    <definedName name="원자력용접공002">#REF!</definedName>
    <definedName name="원자력용접공011" localSheetId="16">#REF!</definedName>
    <definedName name="원자력용접공011" localSheetId="13">#REF!</definedName>
    <definedName name="원자력용접공011" localSheetId="15">#REF!</definedName>
    <definedName name="원자력용접공011" localSheetId="14">#REF!</definedName>
    <definedName name="원자력용접공011">#REF!</definedName>
    <definedName name="원자력용접공982" localSheetId="16">#REF!</definedName>
    <definedName name="원자력용접공982" localSheetId="13">#REF!</definedName>
    <definedName name="원자력용접공982" localSheetId="15">#REF!</definedName>
    <definedName name="원자력용접공982" localSheetId="14">#REF!</definedName>
    <definedName name="원자력용접공982">#REF!</definedName>
    <definedName name="원자력용접공991" localSheetId="16">#REF!</definedName>
    <definedName name="원자력용접공991" localSheetId="13">#REF!</definedName>
    <definedName name="원자력용접공991" localSheetId="15">#REF!</definedName>
    <definedName name="원자력용접공991" localSheetId="14">#REF!</definedName>
    <definedName name="원자력용접공991">#REF!</definedName>
    <definedName name="원자력용접공992" localSheetId="16">#REF!</definedName>
    <definedName name="원자력용접공992" localSheetId="13">#REF!</definedName>
    <definedName name="원자력용접공992" localSheetId="15">#REF!</definedName>
    <definedName name="원자력용접공992" localSheetId="14">#REF!</definedName>
    <definedName name="원자력용접공992">#REF!</definedName>
    <definedName name="원자력제관공001" localSheetId="16">#REF!</definedName>
    <definedName name="원자력제관공001" localSheetId="13">#REF!</definedName>
    <definedName name="원자력제관공001" localSheetId="15">#REF!</definedName>
    <definedName name="원자력제관공001" localSheetId="14">#REF!</definedName>
    <definedName name="원자력제관공001">#REF!</definedName>
    <definedName name="원자력제관공002" localSheetId="16">#REF!</definedName>
    <definedName name="원자력제관공002" localSheetId="13">#REF!</definedName>
    <definedName name="원자력제관공002" localSheetId="15">#REF!</definedName>
    <definedName name="원자력제관공002" localSheetId="14">#REF!</definedName>
    <definedName name="원자력제관공002">#REF!</definedName>
    <definedName name="원자력제관공011" localSheetId="16">#REF!</definedName>
    <definedName name="원자력제관공011" localSheetId="13">#REF!</definedName>
    <definedName name="원자력제관공011" localSheetId="15">#REF!</definedName>
    <definedName name="원자력제관공011" localSheetId="14">#REF!</definedName>
    <definedName name="원자력제관공011">#REF!</definedName>
    <definedName name="원자력제관공982" localSheetId="16">#REF!</definedName>
    <definedName name="원자력제관공982" localSheetId="13">#REF!</definedName>
    <definedName name="원자력제관공982" localSheetId="15">#REF!</definedName>
    <definedName name="원자력제관공982" localSheetId="14">#REF!</definedName>
    <definedName name="원자력제관공982">#REF!</definedName>
    <definedName name="원자력제관공991" localSheetId="16">#REF!</definedName>
    <definedName name="원자력제관공991" localSheetId="13">#REF!</definedName>
    <definedName name="원자력제관공991" localSheetId="15">#REF!</definedName>
    <definedName name="원자력제관공991" localSheetId="14">#REF!</definedName>
    <definedName name="원자력제관공991">#REF!</definedName>
    <definedName name="원자력제관공992" localSheetId="16">#REF!</definedName>
    <definedName name="원자력제관공992" localSheetId="13">#REF!</definedName>
    <definedName name="원자력제관공992" localSheetId="15">#REF!</definedName>
    <definedName name="원자력제관공992" localSheetId="14">#REF!</definedName>
    <definedName name="원자력제관공992">#REF!</definedName>
    <definedName name="원자력케이블전공001" localSheetId="16">#REF!</definedName>
    <definedName name="원자력케이블전공001" localSheetId="13">#REF!</definedName>
    <definedName name="원자력케이블전공001" localSheetId="15">#REF!</definedName>
    <definedName name="원자력케이블전공001" localSheetId="14">#REF!</definedName>
    <definedName name="원자력케이블전공001">#REF!</definedName>
    <definedName name="원자력케이블전공002" localSheetId="16">#REF!</definedName>
    <definedName name="원자력케이블전공002" localSheetId="13">#REF!</definedName>
    <definedName name="원자력케이블전공002" localSheetId="15">#REF!</definedName>
    <definedName name="원자력케이블전공002" localSheetId="14">#REF!</definedName>
    <definedName name="원자력케이블전공002">#REF!</definedName>
    <definedName name="원자력케이블전공011" localSheetId="16">#REF!</definedName>
    <definedName name="원자력케이블전공011" localSheetId="13">#REF!</definedName>
    <definedName name="원자력케이블전공011" localSheetId="15">#REF!</definedName>
    <definedName name="원자력케이블전공011" localSheetId="14">#REF!</definedName>
    <definedName name="원자력케이블전공011">#REF!</definedName>
    <definedName name="원자력케이블전공982" localSheetId="16">#REF!</definedName>
    <definedName name="원자력케이블전공982" localSheetId="13">#REF!</definedName>
    <definedName name="원자력케이블전공982" localSheetId="15">#REF!</definedName>
    <definedName name="원자력케이블전공982" localSheetId="14">#REF!</definedName>
    <definedName name="원자력케이블전공982">#REF!</definedName>
    <definedName name="원자력케이블전공991" localSheetId="16">#REF!</definedName>
    <definedName name="원자력케이블전공991" localSheetId="13">#REF!</definedName>
    <definedName name="원자력케이블전공991" localSheetId="15">#REF!</definedName>
    <definedName name="원자력케이블전공991" localSheetId="14">#REF!</definedName>
    <definedName name="원자력케이블전공991">#REF!</definedName>
    <definedName name="원자력케이블전공992" localSheetId="16">#REF!</definedName>
    <definedName name="원자력케이블전공992" localSheetId="13">#REF!</definedName>
    <definedName name="원자력케이블전공992" localSheetId="15">#REF!</definedName>
    <definedName name="원자력케이블전공992" localSheetId="14">#REF!</definedName>
    <definedName name="원자력케이블전공992">#REF!</definedName>
    <definedName name="원자력특별인부001" localSheetId="16">#REF!</definedName>
    <definedName name="원자력특별인부001" localSheetId="13">#REF!</definedName>
    <definedName name="원자력특별인부001" localSheetId="15">#REF!</definedName>
    <definedName name="원자력특별인부001" localSheetId="14">#REF!</definedName>
    <definedName name="원자력특별인부001">#REF!</definedName>
    <definedName name="원자력특별인부002" localSheetId="16">#REF!</definedName>
    <definedName name="원자력특별인부002" localSheetId="13">#REF!</definedName>
    <definedName name="원자력특별인부002" localSheetId="15">#REF!</definedName>
    <definedName name="원자력특별인부002" localSheetId="14">#REF!</definedName>
    <definedName name="원자력특별인부002">#REF!</definedName>
    <definedName name="원자력특별인부011" localSheetId="16">#REF!</definedName>
    <definedName name="원자력특별인부011" localSheetId="13">#REF!</definedName>
    <definedName name="원자력특별인부011" localSheetId="15">#REF!</definedName>
    <definedName name="원자력특별인부011" localSheetId="14">#REF!</definedName>
    <definedName name="원자력특별인부011">#REF!</definedName>
    <definedName name="원자력특별인부982" localSheetId="16">#REF!</definedName>
    <definedName name="원자력특별인부982" localSheetId="13">#REF!</definedName>
    <definedName name="원자력특별인부982" localSheetId="15">#REF!</definedName>
    <definedName name="원자력특별인부982" localSheetId="14">#REF!</definedName>
    <definedName name="원자력특별인부982">#REF!</definedName>
    <definedName name="원자력특별인부991" localSheetId="16">#REF!</definedName>
    <definedName name="원자력특별인부991" localSheetId="13">#REF!</definedName>
    <definedName name="원자력특별인부991" localSheetId="15">#REF!</definedName>
    <definedName name="원자력특별인부991" localSheetId="14">#REF!</definedName>
    <definedName name="원자력특별인부991">#REF!</definedName>
    <definedName name="원자력특별인부992" localSheetId="16">#REF!</definedName>
    <definedName name="원자력특별인부992" localSheetId="13">#REF!</definedName>
    <definedName name="원자력특별인부992" localSheetId="15">#REF!</definedName>
    <definedName name="원자력특별인부992" localSheetId="14">#REF!</definedName>
    <definedName name="원자력특별인부992">#REF!</definedName>
    <definedName name="원자력품질관리사001" localSheetId="16">#REF!</definedName>
    <definedName name="원자력품질관리사001" localSheetId="13">#REF!</definedName>
    <definedName name="원자력품질관리사001" localSheetId="15">#REF!</definedName>
    <definedName name="원자력품질관리사001" localSheetId="14">#REF!</definedName>
    <definedName name="원자력품질관리사001">#REF!</definedName>
    <definedName name="원자력품질관리사002" localSheetId="16">#REF!</definedName>
    <definedName name="원자력품질관리사002" localSheetId="13">#REF!</definedName>
    <definedName name="원자력품질관리사002" localSheetId="15">#REF!</definedName>
    <definedName name="원자력품질관리사002" localSheetId="14">#REF!</definedName>
    <definedName name="원자력품질관리사002">#REF!</definedName>
    <definedName name="원자력품질관리사011" localSheetId="16">#REF!</definedName>
    <definedName name="원자력품질관리사011" localSheetId="13">#REF!</definedName>
    <definedName name="원자력품질관리사011" localSheetId="15">#REF!</definedName>
    <definedName name="원자력품질관리사011" localSheetId="14">#REF!</definedName>
    <definedName name="원자력품질관리사011">#REF!</definedName>
    <definedName name="원자력품질관리사982" localSheetId="16">#REF!</definedName>
    <definedName name="원자력품질관리사982" localSheetId="13">#REF!</definedName>
    <definedName name="원자력품질관리사982" localSheetId="15">#REF!</definedName>
    <definedName name="원자력품질관리사982" localSheetId="14">#REF!</definedName>
    <definedName name="원자력품질관리사982">#REF!</definedName>
    <definedName name="원자력품질관리사991" localSheetId="16">#REF!</definedName>
    <definedName name="원자력품질관리사991" localSheetId="13">#REF!</definedName>
    <definedName name="원자력품질관리사991" localSheetId="15">#REF!</definedName>
    <definedName name="원자력품질관리사991" localSheetId="14">#REF!</definedName>
    <definedName name="원자력품질관리사991">#REF!</definedName>
    <definedName name="원자력품질관리사992" localSheetId="16">#REF!</definedName>
    <definedName name="원자력품질관리사992" localSheetId="13">#REF!</definedName>
    <definedName name="원자력품질관리사992" localSheetId="15">#REF!</definedName>
    <definedName name="원자력품질관리사992" localSheetId="14">#REF!</definedName>
    <definedName name="원자력품질관리사992">#REF!</definedName>
    <definedName name="원자력플랜트전공001" localSheetId="16">#REF!</definedName>
    <definedName name="원자력플랜트전공001" localSheetId="13">#REF!</definedName>
    <definedName name="원자력플랜트전공001" localSheetId="15">#REF!</definedName>
    <definedName name="원자력플랜트전공001" localSheetId="14">#REF!</definedName>
    <definedName name="원자력플랜트전공001">#REF!</definedName>
    <definedName name="원자력플랜트전공002" localSheetId="16">#REF!</definedName>
    <definedName name="원자력플랜트전공002" localSheetId="13">#REF!</definedName>
    <definedName name="원자력플랜트전공002" localSheetId="15">#REF!</definedName>
    <definedName name="원자력플랜트전공002" localSheetId="14">#REF!</definedName>
    <definedName name="원자력플랜트전공002">#REF!</definedName>
    <definedName name="원자력플랜트전공011" localSheetId="16">#REF!</definedName>
    <definedName name="원자력플랜트전공011" localSheetId="13">#REF!</definedName>
    <definedName name="원자력플랜트전공011" localSheetId="15">#REF!</definedName>
    <definedName name="원자력플랜트전공011" localSheetId="14">#REF!</definedName>
    <definedName name="원자력플랜트전공011">#REF!</definedName>
    <definedName name="원자력플랜트전공982" localSheetId="16">#REF!</definedName>
    <definedName name="원자력플랜트전공982" localSheetId="13">#REF!</definedName>
    <definedName name="원자력플랜트전공982" localSheetId="15">#REF!</definedName>
    <definedName name="원자력플랜트전공982" localSheetId="14">#REF!</definedName>
    <definedName name="원자력플랜트전공982">#REF!</definedName>
    <definedName name="원자력플랜트전공991" localSheetId="16">#REF!</definedName>
    <definedName name="원자력플랜트전공991" localSheetId="13">#REF!</definedName>
    <definedName name="원자력플랜트전공991" localSheetId="15">#REF!</definedName>
    <definedName name="원자력플랜트전공991" localSheetId="14">#REF!</definedName>
    <definedName name="원자력플랜트전공991">#REF!</definedName>
    <definedName name="원자력플랜트전공992" localSheetId="16">#REF!</definedName>
    <definedName name="원자력플랜트전공992" localSheetId="13">#REF!</definedName>
    <definedName name="원자력플랜트전공992" localSheetId="15">#REF!</definedName>
    <definedName name="원자력플랜트전공992" localSheetId="14">#REF!</definedName>
    <definedName name="원자력플랜트전공992">#REF!</definedName>
    <definedName name="원지반다짐">[104]기초일위!#REF!</definedName>
    <definedName name="원형3" localSheetId="16">#REF!</definedName>
    <definedName name="원형3" localSheetId="13">#REF!</definedName>
    <definedName name="원형3" localSheetId="15">#REF!</definedName>
    <definedName name="원형3" localSheetId="14">#REF!</definedName>
    <definedName name="원형3">#REF!</definedName>
    <definedName name="원형거푸집1회" localSheetId="49">#REF!</definedName>
    <definedName name="원형거푸집1회" localSheetId="53">#REF!</definedName>
    <definedName name="원형거푸집1회" localSheetId="55">#REF!</definedName>
    <definedName name="원형거푸집1회" localSheetId="31">#REF!</definedName>
    <definedName name="원형거푸집1회" localSheetId="35">#REF!</definedName>
    <definedName name="원형거푸집1회" localSheetId="36">#REF!</definedName>
    <definedName name="원형거푸집1회" localSheetId="34">#REF!</definedName>
    <definedName name="원형거푸집1회" localSheetId="16">#REF!</definedName>
    <definedName name="원형거푸집1회" localSheetId="13">#REF!</definedName>
    <definedName name="원형거푸집1회" localSheetId="15">#REF!</definedName>
    <definedName name="원형거푸집1회" localSheetId="14">#REF!</definedName>
    <definedName name="원형거푸집1회" localSheetId="1">#REF!</definedName>
    <definedName name="원형거푸집1회">#REF!</definedName>
    <definedName name="원형거푸집3회" localSheetId="49">#REF!</definedName>
    <definedName name="원형거푸집3회" localSheetId="53">#REF!</definedName>
    <definedName name="원형거푸집3회" localSheetId="55">#REF!</definedName>
    <definedName name="원형거푸집3회" localSheetId="31">#REF!</definedName>
    <definedName name="원형거푸집3회" localSheetId="35">#REF!</definedName>
    <definedName name="원형거푸집3회" localSheetId="36">#REF!</definedName>
    <definedName name="원형거푸집3회" localSheetId="34">#REF!</definedName>
    <definedName name="원형거푸집3회" localSheetId="16">#REF!</definedName>
    <definedName name="원형거푸집3회" localSheetId="13">#REF!</definedName>
    <definedName name="원형거푸집3회" localSheetId="15">#REF!</definedName>
    <definedName name="원형거푸집3회" localSheetId="14">#REF!</definedName>
    <definedName name="원형거푸집3회" localSheetId="1">#REF!</definedName>
    <definedName name="원형거푸집3회">#REF!</definedName>
    <definedName name="원형돌망태" localSheetId="16">#REF!</definedName>
    <definedName name="원형돌망태" localSheetId="13">#REF!</definedName>
    <definedName name="원형돌망태" localSheetId="15">#REF!</definedName>
    <definedName name="원형돌망태" localSheetId="14">#REF!</definedName>
    <definedName name="원형돌망태">#REF!</definedName>
    <definedName name="원형돌망태골막이" localSheetId="16">#REF!</definedName>
    <definedName name="원형돌망태골막이" localSheetId="13">#REF!</definedName>
    <definedName name="원형돌망태골막이" localSheetId="15">#REF!</definedName>
    <definedName name="원형돌망태골막이" localSheetId="14">#REF!</definedName>
    <definedName name="원형돌망태골막이">#REF!</definedName>
    <definedName name="월" localSheetId="16">#REF!</definedName>
    <definedName name="월" localSheetId="13">#REF!</definedName>
    <definedName name="월" localSheetId="15">#REF!</definedName>
    <definedName name="월" localSheetId="14">#REF!</definedName>
    <definedName name="월">#REF!</definedName>
    <definedName name="위병면회소" localSheetId="49">[38]원가계산서!#REF!</definedName>
    <definedName name="위병면회소" localSheetId="53">[38]원가계산서!#REF!</definedName>
    <definedName name="위병면회소" localSheetId="55">[38]원가계산서!#REF!</definedName>
    <definedName name="위병면회소" localSheetId="31">[38]원가계산서!#REF!</definedName>
    <definedName name="위병면회소" localSheetId="35">[38]원가계산서!#REF!</definedName>
    <definedName name="위병면회소" localSheetId="36">[38]원가계산서!#REF!</definedName>
    <definedName name="위병면회소" localSheetId="34">[38]원가계산서!#REF!</definedName>
    <definedName name="위병면회소" localSheetId="16">[128]원가계산서!#REF!</definedName>
    <definedName name="위병면회소" localSheetId="62">[129]원가계산서!#REF!</definedName>
    <definedName name="위병면회소" localSheetId="13">[128]원가계산서!#REF!</definedName>
    <definedName name="위병면회소" localSheetId="15">[128]원가계산서!#REF!</definedName>
    <definedName name="위병면회소" localSheetId="14">[128]원가계산서!#REF!</definedName>
    <definedName name="위병면회소" localSheetId="1">[38]원가계산서!#REF!</definedName>
    <definedName name="위병면회소">[128]원가계산서!#REF!</definedName>
    <definedName name="위생공001" localSheetId="16">#REF!</definedName>
    <definedName name="위생공001" localSheetId="13">#REF!</definedName>
    <definedName name="위생공001" localSheetId="15">#REF!</definedName>
    <definedName name="위생공001" localSheetId="14">#REF!</definedName>
    <definedName name="위생공001">#REF!</definedName>
    <definedName name="위생공002" localSheetId="16">#REF!</definedName>
    <definedName name="위생공002" localSheetId="13">#REF!</definedName>
    <definedName name="위생공002" localSheetId="15">#REF!</definedName>
    <definedName name="위생공002" localSheetId="14">#REF!</definedName>
    <definedName name="위생공002">#REF!</definedName>
    <definedName name="위생공011" localSheetId="16">#REF!</definedName>
    <definedName name="위생공011" localSheetId="13">#REF!</definedName>
    <definedName name="위생공011" localSheetId="15">#REF!</definedName>
    <definedName name="위생공011" localSheetId="14">#REF!</definedName>
    <definedName name="위생공011">#REF!</definedName>
    <definedName name="위생공982" localSheetId="16">#REF!</definedName>
    <definedName name="위생공982" localSheetId="13">#REF!</definedName>
    <definedName name="위생공982" localSheetId="15">#REF!</definedName>
    <definedName name="위생공982" localSheetId="14">#REF!</definedName>
    <definedName name="위생공982">#REF!</definedName>
    <definedName name="위생공991" localSheetId="16">#REF!</definedName>
    <definedName name="위생공991" localSheetId="13">#REF!</definedName>
    <definedName name="위생공991" localSheetId="15">#REF!</definedName>
    <definedName name="위생공991" localSheetId="14">#REF!</definedName>
    <definedName name="위생공991">#REF!</definedName>
    <definedName name="위생공992" localSheetId="16">#REF!</definedName>
    <definedName name="위생공992" localSheetId="13">#REF!</definedName>
    <definedName name="위생공992" localSheetId="15">#REF!</definedName>
    <definedName name="위생공992" localSheetId="14">#REF!</definedName>
    <definedName name="위생공992">#REF!</definedName>
    <definedName name="유리공" localSheetId="49">#REF!</definedName>
    <definedName name="유리공" localSheetId="53">#REF!</definedName>
    <definedName name="유리공" localSheetId="55">#REF!</definedName>
    <definedName name="유리공" localSheetId="31">#REF!</definedName>
    <definedName name="유리공" localSheetId="35">#REF!</definedName>
    <definedName name="유리공" localSheetId="36">#REF!</definedName>
    <definedName name="유리공" localSheetId="34">#REF!</definedName>
    <definedName name="유리공" localSheetId="16">#REF!</definedName>
    <definedName name="유리공" localSheetId="13">#REF!</definedName>
    <definedName name="유리공" localSheetId="15">#REF!</definedName>
    <definedName name="유리공" localSheetId="14">#REF!</definedName>
    <definedName name="유리공" localSheetId="1">#REF!</definedName>
    <definedName name="유리공">#REF!</definedName>
    <definedName name="유리공001" localSheetId="16">#REF!</definedName>
    <definedName name="유리공001" localSheetId="13">#REF!</definedName>
    <definedName name="유리공001" localSheetId="15">#REF!</definedName>
    <definedName name="유리공001" localSheetId="14">#REF!</definedName>
    <definedName name="유리공001">#REF!</definedName>
    <definedName name="유리공002" localSheetId="16">#REF!</definedName>
    <definedName name="유리공002" localSheetId="13">#REF!</definedName>
    <definedName name="유리공002" localSheetId="15">#REF!</definedName>
    <definedName name="유리공002" localSheetId="14">#REF!</definedName>
    <definedName name="유리공002">#REF!</definedName>
    <definedName name="유리공011" localSheetId="16">#REF!</definedName>
    <definedName name="유리공011" localSheetId="13">#REF!</definedName>
    <definedName name="유리공011" localSheetId="15">#REF!</definedName>
    <definedName name="유리공011" localSheetId="14">#REF!</definedName>
    <definedName name="유리공011">#REF!</definedName>
    <definedName name="유리공982" localSheetId="16">#REF!</definedName>
    <definedName name="유리공982" localSheetId="13">#REF!</definedName>
    <definedName name="유리공982" localSheetId="15">#REF!</definedName>
    <definedName name="유리공982" localSheetId="14">#REF!</definedName>
    <definedName name="유리공982">#REF!</definedName>
    <definedName name="유리공991" localSheetId="16">#REF!</definedName>
    <definedName name="유리공991" localSheetId="13">#REF!</definedName>
    <definedName name="유리공991" localSheetId="15">#REF!</definedName>
    <definedName name="유리공991" localSheetId="14">#REF!</definedName>
    <definedName name="유리공991">#REF!</definedName>
    <definedName name="유리공992" localSheetId="16">#REF!</definedName>
    <definedName name="유리공992" localSheetId="13">#REF!</definedName>
    <definedName name="유리공992" localSheetId="15">#REF!</definedName>
    <definedName name="유리공992" localSheetId="14">#REF!</definedName>
    <definedName name="유리공992">#REF!</definedName>
    <definedName name="유사복구" localSheetId="49">[72]일위대가!#REF!</definedName>
    <definedName name="유사복구" localSheetId="53">[72]일위대가!#REF!</definedName>
    <definedName name="유사복구" localSheetId="55">[72]일위대가!#REF!</definedName>
    <definedName name="유사복구" localSheetId="31">[72]일위대가!#REF!</definedName>
    <definedName name="유사복구" localSheetId="35">[72]일위대가!#REF!</definedName>
    <definedName name="유사복구" localSheetId="36">[72]일위대가!#REF!</definedName>
    <definedName name="유사복구" localSheetId="34">[72]일위대가!#REF!</definedName>
    <definedName name="유사복구" localSheetId="62">[73]일위대가!#REF!</definedName>
    <definedName name="유사복구" localSheetId="13">[72]일위대가!#REF!</definedName>
    <definedName name="유사복구" localSheetId="15">[72]일위대가!#REF!</definedName>
    <definedName name="유사복구" localSheetId="14">[72]일위대가!#REF!</definedName>
    <definedName name="유사복구" localSheetId="1">[72]일위대가!#REF!</definedName>
    <definedName name="유사복구">[72]일위대가!#REF!</definedName>
    <definedName name="유용성토도쟈운반토사" localSheetId="16">#REF!</definedName>
    <definedName name="유용성토도쟈운반토사" localSheetId="13">#REF!</definedName>
    <definedName name="유용성토도쟈운반토사" localSheetId="15">#REF!</definedName>
    <definedName name="유용성토도쟈운반토사" localSheetId="14">#REF!</definedName>
    <definedName name="유용성토도쟈운반토사">#REF!</definedName>
    <definedName name="유입부산근" localSheetId="17">{"'산출근거'!$B$4:$D$8"}</definedName>
    <definedName name="유입부산근" localSheetId="18">{"'산출근거'!$B$4:$D$8"}</definedName>
    <definedName name="유입부산근" localSheetId="16">{"'산출근거'!$B$4:$D$8"}</definedName>
    <definedName name="유입부산근" localSheetId="62">{"'산출근거'!$B$4:$D$8"}</definedName>
    <definedName name="유입부산근" localSheetId="13">{"'산출근거'!$B$4:$D$8"}</definedName>
    <definedName name="유입부산근" localSheetId="15">{"'산출근거'!$B$4:$D$8"}</definedName>
    <definedName name="유입부산근" localSheetId="14">{"'산출근거'!$B$4:$D$8"}</definedName>
    <definedName name="유입부산근">{"'산출근거'!$B$4:$D$8"}</definedName>
    <definedName name="유입부산근33" localSheetId="17">{"'산출근거'!$B$4:$D$8"}</definedName>
    <definedName name="유입부산근33" localSheetId="18">{"'산출근거'!$B$4:$D$8"}</definedName>
    <definedName name="유입부산근33" localSheetId="16">{"'산출근거'!$B$4:$D$8"}</definedName>
    <definedName name="유입부산근33" localSheetId="62">{"'산출근거'!$B$4:$D$8"}</definedName>
    <definedName name="유입부산근33" localSheetId="13">{"'산출근거'!$B$4:$D$8"}</definedName>
    <definedName name="유입부산근33" localSheetId="15">{"'산출근거'!$B$4:$D$8"}</definedName>
    <definedName name="유입부산근33" localSheetId="14">{"'산출근거'!$B$4:$D$8"}</definedName>
    <definedName name="유입부산근33">{"'산출근거'!$B$4:$D$8"}</definedName>
    <definedName name="유철">#REF!</definedName>
    <definedName name="유철균철균철균">#REF!</definedName>
    <definedName name="유효1">[66]목록표!$B$1:$B$3</definedName>
    <definedName name="유효2">[66]목록표!$B$4:$B$6</definedName>
    <definedName name="유효3">[66]목록표!$B$7:$B$9</definedName>
    <definedName name="유효4">[66]목록표!$B$10:$B$14</definedName>
    <definedName name="유효5">[66]목록표!$B$15:$B$17</definedName>
    <definedName name="유효6">[66]목록표!$B$18:$B$20</definedName>
    <definedName name="윤" localSheetId="49">#REF!,#REF!,#REF!,#REF!,#REF!,#REF!,#REF!,#REF!,#REF!,#REF!,#REF!,#REF!,#REF!,#REF!,#REF!,#REF!,#REF!,#REF!,#REF!</definedName>
    <definedName name="윤" localSheetId="53">#REF!,#REF!,#REF!,#REF!,#REF!,#REF!,#REF!,#REF!,#REF!,#REF!,#REF!,#REF!,#REF!,#REF!,#REF!,#REF!,#REF!,#REF!,#REF!</definedName>
    <definedName name="윤" localSheetId="55">#REF!,#REF!,#REF!,#REF!,#REF!,#REF!,#REF!,#REF!,#REF!,#REF!,#REF!,#REF!,#REF!,#REF!,#REF!,#REF!,#REF!,#REF!,#REF!</definedName>
    <definedName name="윤" localSheetId="31">#REF!,#REF!,#REF!,#REF!,#REF!,#REF!,#REF!,#REF!,#REF!,#REF!,#REF!,#REF!,#REF!,#REF!,#REF!,#REF!,#REF!,#REF!,#REF!</definedName>
    <definedName name="윤" localSheetId="35">#REF!,#REF!,#REF!,#REF!,#REF!,#REF!,#REF!,#REF!,#REF!,#REF!,#REF!,#REF!,#REF!,#REF!,#REF!,#REF!,#REF!,#REF!,#REF!</definedName>
    <definedName name="윤" localSheetId="36">#REF!,#REF!,#REF!,#REF!,#REF!,#REF!,#REF!,#REF!,#REF!,#REF!,#REF!,#REF!,#REF!,#REF!,#REF!,#REF!,#REF!,#REF!,#REF!</definedName>
    <definedName name="윤" localSheetId="34">#REF!,#REF!,#REF!,#REF!,#REF!,#REF!,#REF!,#REF!,#REF!,#REF!,#REF!,#REF!,#REF!,#REF!,#REF!,#REF!,#REF!,#REF!,#REF!</definedName>
    <definedName name="윤" localSheetId="16">#REF!,#REF!,#REF!,#REF!,#REF!,#REF!,#REF!,#REF!,#REF!,#REF!,#REF!,#REF!,#REF!,#REF!,#REF!,#REF!,#REF!,#REF!,#REF!</definedName>
    <definedName name="윤" localSheetId="13">#REF!,#REF!,#REF!,#REF!,#REF!,#REF!,#REF!,#REF!,#REF!,#REF!,#REF!,#REF!,#REF!,#REF!,#REF!,#REF!,#REF!,#REF!,#REF!</definedName>
    <definedName name="윤" localSheetId="15">#REF!,#REF!,#REF!,#REF!,#REF!,#REF!,#REF!,#REF!,#REF!,#REF!,#REF!,#REF!,#REF!,#REF!,#REF!,#REF!,#REF!,#REF!,#REF!</definedName>
    <definedName name="윤" localSheetId="14">#REF!,#REF!,#REF!,#REF!,#REF!,#REF!,#REF!,#REF!,#REF!,#REF!,#REF!,#REF!,#REF!,#REF!,#REF!,#REF!,#REF!,#REF!,#REF!</definedName>
    <definedName name="윤" localSheetId="1">#REF!,#REF!,#REF!,#REF!,#REF!,#REF!,#REF!,#REF!,#REF!,#REF!,#REF!,#REF!,#REF!,#REF!,#REF!,#REF!,#REF!,#REF!,#REF!</definedName>
    <definedName name="윤">#REF!,#REF!,#REF!,#REF!,#REF!,#REF!,#REF!,#REF!,#REF!,#REF!,#REF!,#REF!,#REF!,#REF!,#REF!,#REF!,#REF!,#REF!,#REF!</definedName>
    <definedName name="은종원" localSheetId="17">{"'산출근거'!$B$4:$D$8"}</definedName>
    <definedName name="은종원" localSheetId="18">{"'산출근거'!$B$4:$D$8"}</definedName>
    <definedName name="은종원" localSheetId="16">{"'산출근거'!$B$4:$D$8"}</definedName>
    <definedName name="은종원" localSheetId="62">{"'산출근거'!$B$4:$D$8"}</definedName>
    <definedName name="은종원" localSheetId="13">{"'산출근거'!$B$4:$D$8"}</definedName>
    <definedName name="은종원" localSheetId="15">{"'산출근거'!$B$4:$D$8"}</definedName>
    <definedName name="은종원" localSheetId="14">{"'산출근거'!$B$4:$D$8"}</definedName>
    <definedName name="은종원">{"'산출근거'!$B$4:$D$8"}</definedName>
    <definedName name="은행나무" localSheetId="49">#REF!</definedName>
    <definedName name="은행나무" localSheetId="53">#REF!</definedName>
    <definedName name="은행나무" localSheetId="55">#REF!</definedName>
    <definedName name="은행나무" localSheetId="31">#REF!</definedName>
    <definedName name="은행나무" localSheetId="35">#REF!</definedName>
    <definedName name="은행나무" localSheetId="36">#REF!</definedName>
    <definedName name="은행나무" localSheetId="34">#REF!</definedName>
    <definedName name="은행나무" localSheetId="16">#REF!</definedName>
    <definedName name="은행나무" localSheetId="13">#REF!</definedName>
    <definedName name="은행나무" localSheetId="15">#REF!</definedName>
    <definedName name="은행나무" localSheetId="14">#REF!</definedName>
    <definedName name="은행나무" localSheetId="1">#REF!</definedName>
    <definedName name="은행나무">#REF!</definedName>
    <definedName name="은행나무H3.5" localSheetId="16">#REF!</definedName>
    <definedName name="은행나무H3.5" localSheetId="13">#REF!</definedName>
    <definedName name="은행나무H3.5" localSheetId="15">#REF!</definedName>
    <definedName name="은행나무H3.5" localSheetId="14">#REF!</definedName>
    <definedName name="은행나무H3.5">#REF!</definedName>
    <definedName name="은행명">OFFSET([68]신고분기설정참고!$G$2,0,0,COUNTA([68]신고분기설정참고!$G$2:$G$50),1)</definedName>
    <definedName name="을" localSheetId="16">#REF!</definedName>
    <definedName name="을" localSheetId="13">#REF!</definedName>
    <definedName name="을" localSheetId="15">#REF!</definedName>
    <definedName name="을" localSheetId="14">#REF!</definedName>
    <definedName name="을">#REF!</definedName>
    <definedName name="이" localSheetId="49">#REF!,#REF!,#REF!,#REF!,#REF!,#REF!,#REF!,#REF!,#REF!,#REF!,#REF!,#REF!,#REF!,#REF!,#REF!,#REF!,#REF!,#REF!,#REF!</definedName>
    <definedName name="이" localSheetId="53">#REF!,#REF!,#REF!,#REF!,#REF!,#REF!,#REF!,#REF!,#REF!,#REF!,#REF!,#REF!,#REF!,#REF!,#REF!,#REF!,#REF!,#REF!,#REF!</definedName>
    <definedName name="이" localSheetId="55">#REF!,#REF!,#REF!,#REF!,#REF!,#REF!,#REF!,#REF!,#REF!,#REF!,#REF!,#REF!,#REF!,#REF!,#REF!,#REF!,#REF!,#REF!,#REF!</definedName>
    <definedName name="이" localSheetId="31">#REF!,#REF!,#REF!,#REF!,#REF!,#REF!,#REF!,#REF!,#REF!,#REF!,#REF!,#REF!,#REF!,#REF!,#REF!,#REF!,#REF!,#REF!,#REF!</definedName>
    <definedName name="이" localSheetId="35">#REF!,#REF!,#REF!,#REF!,#REF!,#REF!,#REF!,#REF!,#REF!,#REF!,#REF!,#REF!,#REF!,#REF!,#REF!,#REF!,#REF!,#REF!,#REF!</definedName>
    <definedName name="이" localSheetId="36">#REF!,#REF!,#REF!,#REF!,#REF!,#REF!,#REF!,#REF!,#REF!,#REF!,#REF!,#REF!,#REF!,#REF!,#REF!,#REF!,#REF!,#REF!,#REF!</definedName>
    <definedName name="이" localSheetId="34">#REF!,#REF!,#REF!,#REF!,#REF!,#REF!,#REF!,#REF!,#REF!,#REF!,#REF!,#REF!,#REF!,#REF!,#REF!,#REF!,#REF!,#REF!,#REF!</definedName>
    <definedName name="이" localSheetId="16">#REF!,#REF!,#REF!,#REF!,#REF!,#REF!,#REF!,#REF!,#REF!,#REF!,#REF!,#REF!,#REF!,#REF!,#REF!,#REF!,#REF!,#REF!,#REF!</definedName>
    <definedName name="이" localSheetId="13">#REF!,#REF!,#REF!,#REF!,#REF!,#REF!,#REF!,#REF!,#REF!,#REF!,#REF!,#REF!,#REF!,#REF!,#REF!,#REF!,#REF!,#REF!,#REF!</definedName>
    <definedName name="이" localSheetId="15">#REF!,#REF!,#REF!,#REF!,#REF!,#REF!,#REF!,#REF!,#REF!,#REF!,#REF!,#REF!,#REF!,#REF!,#REF!,#REF!,#REF!,#REF!,#REF!</definedName>
    <definedName name="이" localSheetId="14">#REF!,#REF!,#REF!,#REF!,#REF!,#REF!,#REF!,#REF!,#REF!,#REF!,#REF!,#REF!,#REF!,#REF!,#REF!,#REF!,#REF!,#REF!,#REF!</definedName>
    <definedName name="이" localSheetId="1">#REF!,#REF!,#REF!,#REF!,#REF!,#REF!,#REF!,#REF!,#REF!,#REF!,#REF!,#REF!,#REF!,#REF!,#REF!,#REF!,#REF!,#REF!,#REF!</definedName>
    <definedName name="이">#REF!,#REF!,#REF!,#REF!,#REF!,#REF!,#REF!,#REF!,#REF!,#REF!,#REF!,#REF!,#REF!,#REF!,#REF!,#REF!,#REF!,#REF!,#REF!</definedName>
    <definedName name="이__윤" localSheetId="17">#REF!</definedName>
    <definedName name="이__윤" localSheetId="18">#REF!</definedName>
    <definedName name="이__윤" localSheetId="16">#REF!</definedName>
    <definedName name="이__윤" localSheetId="13">#REF!</definedName>
    <definedName name="이__윤" localSheetId="15">#REF!</definedName>
    <definedName name="이__윤" localSheetId="14">#REF!</definedName>
    <definedName name="이__윤">'3-1.기초자료'!$C$34</definedName>
    <definedName name="이각A형">[94]일위대가!#REF!</definedName>
    <definedName name="이각B형">[128]일위대가!#REF!</definedName>
    <definedName name="이공구가설비" localSheetId="49">#REF!</definedName>
    <definedName name="이공구가설비" localSheetId="53">#REF!</definedName>
    <definedName name="이공구가설비" localSheetId="55">#REF!</definedName>
    <definedName name="이공구가설비" localSheetId="31">#REF!</definedName>
    <definedName name="이공구가설비" localSheetId="35">#REF!</definedName>
    <definedName name="이공구가설비" localSheetId="36">#REF!</definedName>
    <definedName name="이공구가설비" localSheetId="34">#REF!</definedName>
    <definedName name="이공구가설비" localSheetId="16">#REF!</definedName>
    <definedName name="이공구가설비" localSheetId="13">#REF!</definedName>
    <definedName name="이공구가설비" localSheetId="15">#REF!</definedName>
    <definedName name="이공구가설비" localSheetId="14">#REF!</definedName>
    <definedName name="이공구가설비" localSheetId="1">#REF!</definedName>
    <definedName name="이공구가설비">#REF!</definedName>
    <definedName name="이공구간접노무비" localSheetId="49">#REF!</definedName>
    <definedName name="이공구간접노무비" localSheetId="53">#REF!</definedName>
    <definedName name="이공구간접노무비" localSheetId="55">#REF!</definedName>
    <definedName name="이공구간접노무비" localSheetId="31">#REF!</definedName>
    <definedName name="이공구간접노무비" localSheetId="35">#REF!</definedName>
    <definedName name="이공구간접노무비" localSheetId="36">#REF!</definedName>
    <definedName name="이공구간접노무비" localSheetId="34">#REF!</definedName>
    <definedName name="이공구간접노무비" localSheetId="16">#REF!</definedName>
    <definedName name="이공구간접노무비" localSheetId="13">#REF!</definedName>
    <definedName name="이공구간접노무비" localSheetId="15">#REF!</definedName>
    <definedName name="이공구간접노무비" localSheetId="14">#REF!</definedName>
    <definedName name="이공구간접노무비" localSheetId="1">#REF!</definedName>
    <definedName name="이공구간접노무비">#REF!</definedName>
    <definedName name="이공구공사원가" localSheetId="49">#REF!</definedName>
    <definedName name="이공구공사원가" localSheetId="53">#REF!</definedName>
    <definedName name="이공구공사원가" localSheetId="55">#REF!</definedName>
    <definedName name="이공구공사원가" localSheetId="31">#REF!</definedName>
    <definedName name="이공구공사원가" localSheetId="35">#REF!</definedName>
    <definedName name="이공구공사원가" localSheetId="36">#REF!</definedName>
    <definedName name="이공구공사원가" localSheetId="34">#REF!</definedName>
    <definedName name="이공구공사원가" localSheetId="16">#REF!</definedName>
    <definedName name="이공구공사원가" localSheetId="13">#REF!</definedName>
    <definedName name="이공구공사원가" localSheetId="15">#REF!</definedName>
    <definedName name="이공구공사원가" localSheetId="14">#REF!</definedName>
    <definedName name="이공구공사원가" localSheetId="1">#REF!</definedName>
    <definedName name="이공구공사원가">#REF!</definedName>
    <definedName name="이공구기타경비" localSheetId="49">#REF!</definedName>
    <definedName name="이공구기타경비" localSheetId="53">#REF!</definedName>
    <definedName name="이공구기타경비" localSheetId="55">#REF!</definedName>
    <definedName name="이공구기타경비" localSheetId="31">#REF!</definedName>
    <definedName name="이공구기타경비" localSheetId="35">#REF!</definedName>
    <definedName name="이공구기타경비" localSheetId="36">#REF!</definedName>
    <definedName name="이공구기타경비" localSheetId="34">#REF!</definedName>
    <definedName name="이공구기타경비" localSheetId="16">#REF!</definedName>
    <definedName name="이공구기타경비" localSheetId="13">#REF!</definedName>
    <definedName name="이공구기타경비" localSheetId="15">#REF!</definedName>
    <definedName name="이공구기타경비" localSheetId="14">#REF!</definedName>
    <definedName name="이공구기타경비" localSheetId="1">#REF!</definedName>
    <definedName name="이공구기타경비">#REF!</definedName>
    <definedName name="이공구부가가치세" localSheetId="49">'[88]2공구산출내역'!#REF!</definedName>
    <definedName name="이공구부가가치세" localSheetId="53">'[88]2공구산출내역'!#REF!</definedName>
    <definedName name="이공구부가가치세" localSheetId="55">'[88]2공구산출내역'!#REF!</definedName>
    <definedName name="이공구부가가치세" localSheetId="31">'[88]2공구산출내역'!#REF!</definedName>
    <definedName name="이공구부가가치세" localSheetId="35">'[88]2공구산출내역'!#REF!</definedName>
    <definedName name="이공구부가가치세" localSheetId="36">'[88]2공구산출내역'!#REF!</definedName>
    <definedName name="이공구부가가치세" localSheetId="34">'[88]2공구산출내역'!#REF!</definedName>
    <definedName name="이공구부가가치세" localSheetId="16">'[90]2공구산출내역'!#REF!</definedName>
    <definedName name="이공구부가가치세" localSheetId="62">'[91]2공구산출내역'!#REF!</definedName>
    <definedName name="이공구부가가치세" localSheetId="13">'[90]2공구산출내역'!#REF!</definedName>
    <definedName name="이공구부가가치세" localSheetId="15">'[90]2공구산출내역'!#REF!</definedName>
    <definedName name="이공구부가가치세" localSheetId="14">'[90]2공구산출내역'!#REF!</definedName>
    <definedName name="이공구부가가치세" localSheetId="1">'[88]2공구산출내역'!#REF!</definedName>
    <definedName name="이공구부가가치세">'[90]2공구산출내역'!#REF!</definedName>
    <definedName name="이공구산재보험료" localSheetId="49">#REF!</definedName>
    <definedName name="이공구산재보험료" localSheetId="53">#REF!</definedName>
    <definedName name="이공구산재보험료" localSheetId="55">#REF!</definedName>
    <definedName name="이공구산재보험료" localSheetId="31">#REF!</definedName>
    <definedName name="이공구산재보험료" localSheetId="35">#REF!</definedName>
    <definedName name="이공구산재보험료" localSheetId="36">#REF!</definedName>
    <definedName name="이공구산재보험료" localSheetId="34">#REF!</definedName>
    <definedName name="이공구산재보험료" localSheetId="16">#REF!</definedName>
    <definedName name="이공구산재보험료" localSheetId="13">#REF!</definedName>
    <definedName name="이공구산재보험료" localSheetId="15">#REF!</definedName>
    <definedName name="이공구산재보험료" localSheetId="14">#REF!</definedName>
    <definedName name="이공구산재보험료" localSheetId="1">#REF!</definedName>
    <definedName name="이공구산재보험료">#REF!</definedName>
    <definedName name="이공구안전관리비" localSheetId="49">#REF!</definedName>
    <definedName name="이공구안전관리비" localSheetId="53">#REF!</definedName>
    <definedName name="이공구안전관리비" localSheetId="55">#REF!</definedName>
    <definedName name="이공구안전관리비" localSheetId="31">#REF!</definedName>
    <definedName name="이공구안전관리비" localSheetId="35">#REF!</definedName>
    <definedName name="이공구안전관리비" localSheetId="36">#REF!</definedName>
    <definedName name="이공구안전관리비" localSheetId="34">#REF!</definedName>
    <definedName name="이공구안전관리비" localSheetId="16">#REF!</definedName>
    <definedName name="이공구안전관리비" localSheetId="13">#REF!</definedName>
    <definedName name="이공구안전관리비" localSheetId="15">#REF!</definedName>
    <definedName name="이공구안전관리비" localSheetId="14">#REF!</definedName>
    <definedName name="이공구안전관리비" localSheetId="1">#REF!</definedName>
    <definedName name="이공구안전관리비">#REF!</definedName>
    <definedName name="이공구이윤" localSheetId="49">#REF!</definedName>
    <definedName name="이공구이윤" localSheetId="53">#REF!</definedName>
    <definedName name="이공구이윤" localSheetId="55">#REF!</definedName>
    <definedName name="이공구이윤" localSheetId="31">#REF!</definedName>
    <definedName name="이공구이윤" localSheetId="35">#REF!</definedName>
    <definedName name="이공구이윤" localSheetId="36">#REF!</definedName>
    <definedName name="이공구이윤" localSheetId="34">#REF!</definedName>
    <definedName name="이공구이윤" localSheetId="16">#REF!</definedName>
    <definedName name="이공구이윤" localSheetId="13">#REF!</definedName>
    <definedName name="이공구이윤" localSheetId="15">#REF!</definedName>
    <definedName name="이공구이윤" localSheetId="14">#REF!</definedName>
    <definedName name="이공구이윤" localSheetId="1">#REF!</definedName>
    <definedName name="이공구이윤">#REF!</definedName>
    <definedName name="이공구일반관리비" localSheetId="49">#REF!</definedName>
    <definedName name="이공구일반관리비" localSheetId="53">#REF!</definedName>
    <definedName name="이공구일반관리비" localSheetId="55">#REF!</definedName>
    <definedName name="이공구일반관리비" localSheetId="31">#REF!</definedName>
    <definedName name="이공구일반관리비" localSheetId="35">#REF!</definedName>
    <definedName name="이공구일반관리비" localSheetId="36">#REF!</definedName>
    <definedName name="이공구일반관리비" localSheetId="34">#REF!</definedName>
    <definedName name="이공구일반관리비" localSheetId="16">#REF!</definedName>
    <definedName name="이공구일반관리비" localSheetId="13">#REF!</definedName>
    <definedName name="이공구일반관리비" localSheetId="15">#REF!</definedName>
    <definedName name="이공구일반관리비" localSheetId="14">#REF!</definedName>
    <definedName name="이공구일반관리비" localSheetId="1">#REF!</definedName>
    <definedName name="이공구일반관리비">#REF!</definedName>
    <definedName name="이동거리">[60]이름표모음!$K$12:$L$14</definedName>
    <definedName name="이상">#REF!</definedName>
    <definedName name="이식">#REF!</definedName>
    <definedName name="이윤" localSheetId="17">#REF!</definedName>
    <definedName name="이윤" localSheetId="18">#REF!</definedName>
    <definedName name="이윤" localSheetId="16">#REF!</definedName>
    <definedName name="이윤" localSheetId="13">#REF!</definedName>
    <definedName name="이윤" localSheetId="15">#REF!</definedName>
    <definedName name="이윤" localSheetId="14">#REF!</definedName>
    <definedName name="이윤">#REF!</definedName>
    <definedName name="이응각" localSheetId="16">#REF!</definedName>
    <definedName name="이응각" localSheetId="13">#REF!</definedName>
    <definedName name="이응각" localSheetId="15">#REF!</definedName>
    <definedName name="이응각" localSheetId="14">#REF!</definedName>
    <definedName name="이응각">#REF!</definedName>
    <definedName name="이잉" localSheetId="62">[128]XL4Poppy!$C$4</definedName>
    <definedName name="이잉">[130]XL4Poppy!$C$4</definedName>
    <definedName name="이팝나무H3.5" localSheetId="16">#REF!</definedName>
    <definedName name="이팝나무H3.5" localSheetId="13">#REF!</definedName>
    <definedName name="이팝나무H3.5" localSheetId="15">#REF!</definedName>
    <definedName name="이팝나무H3.5" localSheetId="14">#REF!</definedName>
    <definedName name="이팝나무H3.5">#REF!</definedName>
    <definedName name="이희선" localSheetId="16">#REF!,#REF!</definedName>
    <definedName name="이희선" localSheetId="13">#REF!,#REF!</definedName>
    <definedName name="이희선" localSheetId="15">#REF!,#REF!</definedName>
    <definedName name="이희선" localSheetId="14">#REF!,#REF!</definedName>
    <definedName name="이희선">#REF!,#REF!</definedName>
    <definedName name="인건비" localSheetId="16">#REF!</definedName>
    <definedName name="인건비" localSheetId="13">#REF!</definedName>
    <definedName name="인건비" localSheetId="15">#REF!</definedName>
    <definedName name="인건비" localSheetId="14">#REF!</definedName>
    <definedName name="인건비">#REF!</definedName>
    <definedName name="인건비재료비">[32]자료!$A$14:$B$32</definedName>
    <definedName name="인건비재료비이름">[32]자료!$A$14:$A$32</definedName>
    <definedName name="인동덩쿨" localSheetId="49">#REF!</definedName>
    <definedName name="인동덩쿨" localSheetId="53">#REF!</definedName>
    <definedName name="인동덩쿨" localSheetId="55">#REF!</definedName>
    <definedName name="인동덩쿨" localSheetId="31">#REF!</definedName>
    <definedName name="인동덩쿨" localSheetId="35">#REF!</definedName>
    <definedName name="인동덩쿨" localSheetId="36">#REF!</definedName>
    <definedName name="인동덩쿨" localSheetId="34">#REF!</definedName>
    <definedName name="인동덩쿨" localSheetId="16">#REF!</definedName>
    <definedName name="인동덩쿨" localSheetId="13">#REF!</definedName>
    <definedName name="인동덩쿨" localSheetId="15">#REF!</definedName>
    <definedName name="인동덩쿨" localSheetId="14">#REF!</definedName>
    <definedName name="인동덩쿨" localSheetId="1">#REF!</definedName>
    <definedName name="인동덩쿨">#REF!</definedName>
    <definedName name="인력운반" localSheetId="17" hidden="1">{#N/A,#N/A,FALSE,"현장 NCR 분석";#N/A,#N/A,FALSE,"현장품질감사";#N/A,#N/A,FALSE,"현장품질감사"}</definedName>
    <definedName name="인력운반" localSheetId="18" hidden="1">{#N/A,#N/A,FALSE,"현장 NCR 분석";#N/A,#N/A,FALSE,"현장품질감사";#N/A,#N/A,FALSE,"현장품질감사"}</definedName>
    <definedName name="인력운반" localSheetId="16" hidden="1">{#N/A,#N/A,FALSE,"현장 NCR 분석";#N/A,#N/A,FALSE,"현장품질감사";#N/A,#N/A,FALSE,"현장품질감사"}</definedName>
    <definedName name="인력운반" localSheetId="62" hidden="1">{#N/A,#N/A,FALSE,"현장 NCR 분석";#N/A,#N/A,FALSE,"현장품질감사";#N/A,#N/A,FALSE,"현장품질감사"}</definedName>
    <definedName name="인력운반" localSheetId="13" hidden="1">{#N/A,#N/A,FALSE,"현장 NCR 분석";#N/A,#N/A,FALSE,"현장품질감사";#N/A,#N/A,FALSE,"현장품질감사"}</definedName>
    <definedName name="인력운반" localSheetId="15" hidden="1">{#N/A,#N/A,FALSE,"현장 NCR 분석";#N/A,#N/A,FALSE,"현장품질감사";#N/A,#N/A,FALSE,"현장품질감사"}</definedName>
    <definedName name="인력운반" localSheetId="14" hidden="1">{#N/A,#N/A,FALSE,"현장 NCR 분석";#N/A,#N/A,FALSE,"현장품질감사";#N/A,#N/A,FALSE,"현장품질감사"}</definedName>
    <definedName name="인력운반" hidden="1">{#N/A,#N/A,FALSE,"현장 NCR 분석";#N/A,#N/A,FALSE,"현장품질감사";#N/A,#N/A,FALSE,"현장품질감사"}</definedName>
    <definedName name="인력운반비" localSheetId="13">#REF!</definedName>
    <definedName name="인력운반비" localSheetId="15">#REF!</definedName>
    <definedName name="인력운반비" localSheetId="14">#REF!</definedName>
    <definedName name="인력운반비">#REF!</definedName>
    <definedName name="인상익" localSheetId="62">BlankMacro1</definedName>
    <definedName name="인상익">BlankMacro1</definedName>
    <definedName name="일" localSheetId="16">#REF!</definedName>
    <definedName name="일" localSheetId="13">#REF!</definedName>
    <definedName name="일" localSheetId="15">#REF!</definedName>
    <definedName name="일" localSheetId="14">#REF!</definedName>
    <definedName name="일">#REF!</definedName>
    <definedName name="일공구직영비" localSheetId="49">#REF!</definedName>
    <definedName name="일공구직영비" localSheetId="53">#REF!</definedName>
    <definedName name="일공구직영비" localSheetId="55">#REF!</definedName>
    <definedName name="일공구직영비" localSheetId="31">#REF!</definedName>
    <definedName name="일공구직영비" localSheetId="35">#REF!</definedName>
    <definedName name="일공구직영비" localSheetId="36">#REF!</definedName>
    <definedName name="일공구직영비" localSheetId="34">#REF!</definedName>
    <definedName name="일공구직영비" localSheetId="16">#REF!</definedName>
    <definedName name="일공구직영비" localSheetId="13">#REF!</definedName>
    <definedName name="일공구직영비" localSheetId="15">#REF!</definedName>
    <definedName name="일공구직영비" localSheetId="14">#REF!</definedName>
    <definedName name="일공구직영비" localSheetId="1">#REF!</definedName>
    <definedName name="일공구직영비">#REF!</definedName>
    <definedName name="일반관리비" localSheetId="17">#REF!</definedName>
    <definedName name="일반관리비" localSheetId="18">#REF!</definedName>
    <definedName name="일반관리비" localSheetId="16">#REF!</definedName>
    <definedName name="일반관리비" localSheetId="62">#REF!</definedName>
    <definedName name="일반관리비" localSheetId="13">#REF!</definedName>
    <definedName name="일반관리비" localSheetId="15">#REF!</definedName>
    <definedName name="일반관리비" localSheetId="14">#REF!</definedName>
    <definedName name="일반관리비">'3-1.기초자료'!$C$32</definedName>
    <definedName name="일반부" localSheetId="17" hidden="1">{#N/A,#N/A,FALSE,"조골재"}</definedName>
    <definedName name="일반부" localSheetId="18" hidden="1">{#N/A,#N/A,FALSE,"조골재"}</definedName>
    <definedName name="일반부" localSheetId="16" hidden="1">{#N/A,#N/A,FALSE,"조골재"}</definedName>
    <definedName name="일반부" localSheetId="62" hidden="1">{#N/A,#N/A,FALSE,"조골재"}</definedName>
    <definedName name="일반부" localSheetId="13" hidden="1">{#N/A,#N/A,FALSE,"조골재"}</definedName>
    <definedName name="일반부" localSheetId="15" hidden="1">{#N/A,#N/A,FALSE,"조골재"}</definedName>
    <definedName name="일반부" localSheetId="14" hidden="1">{#N/A,#N/A,FALSE,"조골재"}</definedName>
    <definedName name="일반부" hidden="1">{#N/A,#N/A,FALSE,"조골재"}</definedName>
    <definedName name="일반비" localSheetId="16">#REF!</definedName>
    <definedName name="일반비" localSheetId="13">#REF!</definedName>
    <definedName name="일반비" localSheetId="15">#REF!</definedName>
    <definedName name="일반비" localSheetId="14">#REF!</definedName>
    <definedName name="일반비">#REF!</definedName>
    <definedName name="일위2" localSheetId="16">#REF!</definedName>
    <definedName name="일위2" localSheetId="13">#REF!</definedName>
    <definedName name="일위2" localSheetId="15">#REF!</definedName>
    <definedName name="일위2" localSheetId="14">#REF!</definedName>
    <definedName name="일위2">#REF!</definedName>
    <definedName name="일위단가" localSheetId="16">#REF!</definedName>
    <definedName name="일위단가" localSheetId="13">#REF!</definedName>
    <definedName name="일위단가" localSheetId="15">#REF!</definedName>
    <definedName name="일위단가" localSheetId="14">#REF!</definedName>
    <definedName name="일위단가">#REF!</definedName>
    <definedName name="일위대가" localSheetId="16">#REF!</definedName>
    <definedName name="일위대가" localSheetId="13">#REF!</definedName>
    <definedName name="일위대가" localSheetId="15">#REF!</definedName>
    <definedName name="일위대가" localSheetId="14">#REF!</definedName>
    <definedName name="일위대가">#REF!</definedName>
    <definedName name="일위대가표" localSheetId="16">#REF!</definedName>
    <definedName name="일위대가표" localSheetId="13">#REF!</definedName>
    <definedName name="일위대가표" localSheetId="15">#REF!</definedName>
    <definedName name="일위대가표" localSheetId="14">#REF!</definedName>
    <definedName name="일위대가표">#REF!</definedName>
    <definedName name="일의01">[23]직노!#REF!</definedName>
    <definedName name="임상">#REF!</definedName>
    <definedName name="임소반명">[111]j3!$B$6:$D$14</definedName>
    <definedName name="임시1" localSheetId="17">{"'산출근거'!$B$4:$D$8"}</definedName>
    <definedName name="임시1" localSheetId="18">{"'산출근거'!$B$4:$D$8"}</definedName>
    <definedName name="임시1" localSheetId="16">{"'산출근거'!$B$4:$D$8"}</definedName>
    <definedName name="임시1" localSheetId="62">{"'산출근거'!$B$4:$D$8"}</definedName>
    <definedName name="임시1" localSheetId="13">{"'산출근거'!$B$4:$D$8"}</definedName>
    <definedName name="임시1" localSheetId="15">{"'산출근거'!$B$4:$D$8"}</definedName>
    <definedName name="임시1" localSheetId="14">{"'산출근거'!$B$4:$D$8"}</definedName>
    <definedName name="임시1">{"'산출근거'!$B$4:$D$8"}</definedName>
    <definedName name="임종">#REF!</definedName>
    <definedName name="입력표" localSheetId="17">#REF!</definedName>
    <definedName name="입력표" localSheetId="18">#REF!</definedName>
    <definedName name="입력표" localSheetId="16">#REF!</definedName>
    <definedName name="입력표" localSheetId="13">#REF!</definedName>
    <definedName name="입력표" localSheetId="15">#REF!</definedName>
    <definedName name="입력표" localSheetId="14">#REF!</definedName>
    <definedName name="입력표">입력!$A$3:$O$142</definedName>
    <definedName name="ㅈ" localSheetId="13">#REF!</definedName>
    <definedName name="ㅈ" localSheetId="15">#REF!</definedName>
    <definedName name="ㅈ" localSheetId="14">#REF!</definedName>
    <definedName name="ㅈ">#REF!</definedName>
    <definedName name="ㅈㄱ" localSheetId="17" hidden="1">{#N/A,#N/A,FALSE,"조골재"}</definedName>
    <definedName name="ㅈㄱ" localSheetId="18" hidden="1">{#N/A,#N/A,FALSE,"조골재"}</definedName>
    <definedName name="ㅈㄱ" localSheetId="16" hidden="1">{#N/A,#N/A,FALSE,"조골재"}</definedName>
    <definedName name="ㅈㄱ" localSheetId="62" hidden="1">{#N/A,#N/A,FALSE,"조골재"}</definedName>
    <definedName name="ㅈㄱ" localSheetId="13" hidden="1">{#N/A,#N/A,FALSE,"조골재"}</definedName>
    <definedName name="ㅈㄱ" localSheetId="15" hidden="1">{#N/A,#N/A,FALSE,"조골재"}</definedName>
    <definedName name="ㅈㄱ" localSheetId="14" hidden="1">{#N/A,#N/A,FALSE,"조골재"}</definedName>
    <definedName name="ㅈㄱ" hidden="1">{#N/A,#N/A,FALSE,"조골재"}</definedName>
    <definedName name="ㅈㄷ" localSheetId="17" hidden="1">{"'Sheet1'!$A$4","'Sheet1'!$A$9:$G$28"}</definedName>
    <definedName name="ㅈㄷ" localSheetId="18" hidden="1">{"'Sheet1'!$A$4","'Sheet1'!$A$9:$G$28"}</definedName>
    <definedName name="ㅈㄷ" localSheetId="16" hidden="1">{"'Sheet1'!$A$4","'Sheet1'!$A$9:$G$28"}</definedName>
    <definedName name="ㅈㄷ" localSheetId="62" hidden="1">{"'Sheet1'!$A$4","'Sheet1'!$A$9:$G$28"}</definedName>
    <definedName name="ㅈㄷ" localSheetId="13" hidden="1">{"'Sheet1'!$A$4","'Sheet1'!$A$9:$G$28"}</definedName>
    <definedName name="ㅈㄷ" localSheetId="15" hidden="1">{"'Sheet1'!$A$4","'Sheet1'!$A$9:$G$28"}</definedName>
    <definedName name="ㅈㄷ" localSheetId="14" hidden="1">{"'Sheet1'!$A$4","'Sheet1'!$A$9:$G$28"}</definedName>
    <definedName name="ㅈㄷ" hidden="1">{"'Sheet1'!$A$4","'Sheet1'!$A$9:$G$28"}</definedName>
    <definedName name="ㅈㅁ">#REF!</definedName>
    <definedName name="ㅈㅈ" localSheetId="17" hidden="1">{#N/A,#N/A,FALSE,"표지목차"}</definedName>
    <definedName name="ㅈㅈ" localSheetId="18" hidden="1">{#N/A,#N/A,FALSE,"표지목차"}</definedName>
    <definedName name="ㅈㅈ" localSheetId="37" hidden="1">{#N/A,#N/A,FALSE,"표지목차"}</definedName>
    <definedName name="ㅈㅈ" localSheetId="46" hidden="1">{#N/A,#N/A,FALSE,"표지목차"}</definedName>
    <definedName name="ㅈㅈ" localSheetId="47" hidden="1">{#N/A,#N/A,FALSE,"표지목차"}</definedName>
    <definedName name="ㅈㅈ" localSheetId="38" hidden="1">{#N/A,#N/A,FALSE,"표지목차"}</definedName>
    <definedName name="ㅈㅈ" localSheetId="39" hidden="1">{#N/A,#N/A,FALSE,"표지목차"}</definedName>
    <definedName name="ㅈㅈ" localSheetId="40" hidden="1">{#N/A,#N/A,FALSE,"표지목차"}</definedName>
    <definedName name="ㅈㅈ" localSheetId="41" hidden="1">{#N/A,#N/A,FALSE,"표지목차"}</definedName>
    <definedName name="ㅈㅈ" localSheetId="42" hidden="1">{#N/A,#N/A,FALSE,"표지목차"}</definedName>
    <definedName name="ㅈㅈ" localSheetId="43" hidden="1">{#N/A,#N/A,FALSE,"표지목차"}</definedName>
    <definedName name="ㅈㅈ" localSheetId="44" hidden="1">{#N/A,#N/A,FALSE,"표지목차"}</definedName>
    <definedName name="ㅈㅈ" localSheetId="45" hidden="1">{#N/A,#N/A,FALSE,"표지목차"}</definedName>
    <definedName name="ㅈㅈ" localSheetId="16" hidden="1">{#N/A,#N/A,FALSE,"표지목차"}</definedName>
    <definedName name="ㅈㅈ" localSheetId="51" hidden="1">{#N/A,#N/A,FALSE,"표지목차"}</definedName>
    <definedName name="ㅈㅈ" localSheetId="66" hidden="1">{#N/A,#N/A,FALSE,"표지목차"}</definedName>
    <definedName name="ㅈㅈ" localSheetId="67" hidden="1">{#N/A,#N/A,FALSE,"표지목차"}</definedName>
    <definedName name="ㅈㅈ" localSheetId="57" hidden="1">{#N/A,#N/A,FALSE,"표지목차"}</definedName>
    <definedName name="ㅈㅈ" localSheetId="58" hidden="1">{#N/A,#N/A,FALSE,"표지목차"}</definedName>
    <definedName name="ㅈㅈ" localSheetId="59" hidden="1">{#N/A,#N/A,FALSE,"표지목차"}</definedName>
    <definedName name="ㅈㅈ" localSheetId="60" hidden="1">{#N/A,#N/A,FALSE,"표지목차"}</definedName>
    <definedName name="ㅈㅈ" localSheetId="61" hidden="1">{#N/A,#N/A,FALSE,"표지목차"}</definedName>
    <definedName name="ㅈㅈ" localSheetId="63" hidden="1">{#N/A,#N/A,FALSE,"표지목차"}</definedName>
    <definedName name="ㅈㅈ" localSheetId="64" hidden="1">{#N/A,#N/A,FALSE,"표지목차"}</definedName>
    <definedName name="ㅈㅈ" localSheetId="65" hidden="1">{#N/A,#N/A,FALSE,"표지목차"}</definedName>
    <definedName name="ㅈㅈ" localSheetId="62" hidden="1">{#N/A,#N/A,FALSE,"표지목차"}</definedName>
    <definedName name="ㅈㅈ" localSheetId="13" hidden="1">{#N/A,#N/A,FALSE,"표지목차"}</definedName>
    <definedName name="ㅈㅈ" localSheetId="15" hidden="1">{#N/A,#N/A,FALSE,"표지목차"}</definedName>
    <definedName name="ㅈㅈ" localSheetId="14" hidden="1">{#N/A,#N/A,FALSE,"표지목차"}</definedName>
    <definedName name="ㅈㅈ" hidden="1">{#N/A,#N/A,FALSE,"표지목차"}</definedName>
    <definedName name="ㅈㅈㅈ" localSheetId="17" hidden="1">{#N/A,#N/A,FALSE,"토공2"}</definedName>
    <definedName name="ㅈㅈㅈ" localSheetId="18" hidden="1">{#N/A,#N/A,FALSE,"토공2"}</definedName>
    <definedName name="ㅈㅈㅈ" localSheetId="37" hidden="1">{#N/A,#N/A,FALSE,"토공2"}</definedName>
    <definedName name="ㅈㅈㅈ" localSheetId="46" hidden="1">{#N/A,#N/A,FALSE,"토공2"}</definedName>
    <definedName name="ㅈㅈㅈ" localSheetId="47" hidden="1">{#N/A,#N/A,FALSE,"토공2"}</definedName>
    <definedName name="ㅈㅈㅈ" localSheetId="38" hidden="1">{#N/A,#N/A,FALSE,"토공2"}</definedName>
    <definedName name="ㅈㅈㅈ" localSheetId="39" hidden="1">{#N/A,#N/A,FALSE,"토공2"}</definedName>
    <definedName name="ㅈㅈㅈ" localSheetId="40" hidden="1">{#N/A,#N/A,FALSE,"토공2"}</definedName>
    <definedName name="ㅈㅈㅈ" localSheetId="41" hidden="1">{#N/A,#N/A,FALSE,"토공2"}</definedName>
    <definedName name="ㅈㅈㅈ" localSheetId="42" hidden="1">{#N/A,#N/A,FALSE,"토공2"}</definedName>
    <definedName name="ㅈㅈㅈ" localSheetId="43" hidden="1">{#N/A,#N/A,FALSE,"토공2"}</definedName>
    <definedName name="ㅈㅈㅈ" localSheetId="44" hidden="1">{#N/A,#N/A,FALSE,"토공2"}</definedName>
    <definedName name="ㅈㅈㅈ" localSheetId="45" hidden="1">{#N/A,#N/A,FALSE,"토공2"}</definedName>
    <definedName name="ㅈㅈㅈ" localSheetId="16" hidden="1">{#N/A,#N/A,FALSE,"토공2"}</definedName>
    <definedName name="ㅈㅈㅈ" localSheetId="51" hidden="1">{#N/A,#N/A,FALSE,"토공2"}</definedName>
    <definedName name="ㅈㅈㅈ" localSheetId="66" hidden="1">{#N/A,#N/A,FALSE,"토공2"}</definedName>
    <definedName name="ㅈㅈㅈ" localSheetId="67" hidden="1">{#N/A,#N/A,FALSE,"토공2"}</definedName>
    <definedName name="ㅈㅈㅈ" localSheetId="57" hidden="1">{#N/A,#N/A,FALSE,"토공2"}</definedName>
    <definedName name="ㅈㅈㅈ" localSheetId="58" hidden="1">{#N/A,#N/A,FALSE,"토공2"}</definedName>
    <definedName name="ㅈㅈㅈ" localSheetId="59" hidden="1">{#N/A,#N/A,FALSE,"토공2"}</definedName>
    <definedName name="ㅈㅈㅈ" localSheetId="60" hidden="1">{#N/A,#N/A,FALSE,"토공2"}</definedName>
    <definedName name="ㅈㅈㅈ" localSheetId="61" hidden="1">{#N/A,#N/A,FALSE,"토공2"}</definedName>
    <definedName name="ㅈㅈㅈ" localSheetId="63" hidden="1">{#N/A,#N/A,FALSE,"토공2"}</definedName>
    <definedName name="ㅈㅈㅈ" localSheetId="64" hidden="1">{#N/A,#N/A,FALSE,"토공2"}</definedName>
    <definedName name="ㅈㅈㅈ" localSheetId="65" hidden="1">{#N/A,#N/A,FALSE,"토공2"}</definedName>
    <definedName name="ㅈㅈㅈ" localSheetId="62" hidden="1">{#N/A,#N/A,FALSE,"토공2"}</definedName>
    <definedName name="ㅈㅈㅈ" localSheetId="13" hidden="1">{#N/A,#N/A,FALSE,"토공2"}</definedName>
    <definedName name="ㅈㅈㅈ" localSheetId="15" hidden="1">{#N/A,#N/A,FALSE,"토공2"}</definedName>
    <definedName name="ㅈㅈㅈ" localSheetId="14" hidden="1">{#N/A,#N/A,FALSE,"토공2"}</definedName>
    <definedName name="ㅈㅈㅈ" hidden="1">{#N/A,#N/A,FALSE,"토공2"}</definedName>
    <definedName name="자" localSheetId="62">BlankMacro1</definedName>
    <definedName name="자">BlankMacro1</definedName>
    <definedName name="자갈운반40mm" localSheetId="49">[63]산출1!#REF!</definedName>
    <definedName name="자갈운반40mm" localSheetId="53">[63]산출1!#REF!</definedName>
    <definedName name="자갈운반40mm" localSheetId="55">[63]산출1!#REF!</definedName>
    <definedName name="자갈운반40mm" localSheetId="31">[63]산출1!#REF!</definedName>
    <definedName name="자갈운반40mm" localSheetId="35">[63]산출1!#REF!</definedName>
    <definedName name="자갈운반40mm" localSheetId="36">[63]산출1!#REF!</definedName>
    <definedName name="자갈운반40mm" localSheetId="34">[63]산출1!#REF!</definedName>
    <definedName name="자갈운반40mm" localSheetId="1">[63]산출1!#REF!</definedName>
    <definedName name="자갈운반40mm">[63]산출1!#REF!</definedName>
    <definedName name="자갈운반50mm" localSheetId="49">[63]산출1!#REF!</definedName>
    <definedName name="자갈운반50mm" localSheetId="53">[63]산출1!#REF!</definedName>
    <definedName name="자갈운반50mm" localSheetId="55">[63]산출1!#REF!</definedName>
    <definedName name="자갈운반50mm" localSheetId="31">[63]산출1!#REF!</definedName>
    <definedName name="자갈운반50mm" localSheetId="35">[63]산출1!#REF!</definedName>
    <definedName name="자갈운반50mm" localSheetId="36">[63]산출1!#REF!</definedName>
    <definedName name="자갈운반50mm" localSheetId="34">[63]산출1!#REF!</definedName>
    <definedName name="자갈운반50mm" localSheetId="1">[63]산출1!#REF!</definedName>
    <definedName name="자갈운반50mm">[63]산출1!#REF!</definedName>
    <definedName name="자갈운반상차도25mm" localSheetId="16">#REF!</definedName>
    <definedName name="자갈운반상차도25mm" localSheetId="13">#REF!</definedName>
    <definedName name="자갈운반상차도25mm" localSheetId="15">#REF!</definedName>
    <definedName name="자갈운반상차도25mm" localSheetId="14">#REF!</definedName>
    <definedName name="자갈운반상차도25mm">#REF!</definedName>
    <definedName name="자갈운반상차도50mm" localSheetId="49">[63]산출1!#REF!</definedName>
    <definedName name="자갈운반상차도50mm" localSheetId="53">[63]산출1!#REF!</definedName>
    <definedName name="자갈운반상차도50mm" localSheetId="55">[63]산출1!#REF!</definedName>
    <definedName name="자갈운반상차도50mm" localSheetId="31">[63]산출1!#REF!</definedName>
    <definedName name="자갈운반상차도50mm" localSheetId="35">[63]산출1!#REF!</definedName>
    <definedName name="자갈운반상차도50mm" localSheetId="36">[63]산출1!#REF!</definedName>
    <definedName name="자갈운반상차도50mm" localSheetId="34">[63]산출1!#REF!</definedName>
    <definedName name="자갈운반상차도50mm" localSheetId="13">[63]산출1!#REF!</definedName>
    <definedName name="자갈운반상차도50mm" localSheetId="15">[63]산출1!#REF!</definedName>
    <definedName name="자갈운반상차도50mm" localSheetId="14">[63]산출1!#REF!</definedName>
    <definedName name="자갈운반상차도50mm" localSheetId="1">[63]산출1!#REF!</definedName>
    <definedName name="자갈운반상차도50mm">[63]산출1!#REF!</definedName>
    <definedName name="자귀나무" localSheetId="49">#REF!</definedName>
    <definedName name="자귀나무" localSheetId="53">#REF!</definedName>
    <definedName name="자귀나무" localSheetId="55">#REF!</definedName>
    <definedName name="자귀나무" localSheetId="31">#REF!</definedName>
    <definedName name="자귀나무" localSheetId="35">#REF!</definedName>
    <definedName name="자귀나무" localSheetId="36">#REF!</definedName>
    <definedName name="자귀나무" localSheetId="34">#REF!</definedName>
    <definedName name="자귀나무" localSheetId="16">#REF!</definedName>
    <definedName name="자귀나무" localSheetId="13">#REF!</definedName>
    <definedName name="자귀나무" localSheetId="15">#REF!</definedName>
    <definedName name="자귀나무" localSheetId="14">#REF!</definedName>
    <definedName name="자귀나무" localSheetId="1">#REF!</definedName>
    <definedName name="자귀나무">#REF!</definedName>
    <definedName name="자귀나무H3.0xR8" localSheetId="16">#REF!</definedName>
    <definedName name="자귀나무H3.0xR8" localSheetId="13">#REF!</definedName>
    <definedName name="자귀나무H3.0xR8" localSheetId="15">#REF!</definedName>
    <definedName name="자귀나무H3.0xR8" localSheetId="14">#REF!</definedName>
    <definedName name="자귀나무H3.0xR8">#REF!</definedName>
    <definedName name="자동제어1차공량산출" localSheetId="62">BlankMacro1</definedName>
    <definedName name="자동제어1차공량산출">BlankMacro1</definedName>
    <definedName name="자작나무">#REF!</definedName>
    <definedName name="자작나무1.0">#REF!</definedName>
    <definedName name="자재" localSheetId="16">[131]일위대가목록!$1:$2</definedName>
    <definedName name="자재" localSheetId="62">[130]일위대가목록!$A$1:$IV$2</definedName>
    <definedName name="자재">[131]일위대가목록!$1:$2</definedName>
    <definedName name="자재2" localSheetId="16">[132]일위대가목록!$1:$2</definedName>
    <definedName name="자재2" localSheetId="62">[131]일위대가목록!$A$1:$IV$2</definedName>
    <definedName name="자재2">[132]일위대가목록!$1:$2</definedName>
    <definedName name="자재및골재집계" localSheetId="17" hidden="1">{"'Sheet1'!$A$4","'Sheet1'!$A$9:$G$28"}</definedName>
    <definedName name="자재및골재집계" localSheetId="18" hidden="1">{"'Sheet1'!$A$4","'Sheet1'!$A$9:$G$28"}</definedName>
    <definedName name="자재및골재집계" localSheetId="16" hidden="1">{"'Sheet1'!$A$4","'Sheet1'!$A$9:$G$28"}</definedName>
    <definedName name="자재및골재집계" localSheetId="62" hidden="1">{"'Sheet1'!$A$4","'Sheet1'!$A$9:$G$28"}</definedName>
    <definedName name="자재및골재집계" localSheetId="13" hidden="1">{"'Sheet1'!$A$4","'Sheet1'!$A$9:$G$28"}</definedName>
    <definedName name="자재및골재집계" localSheetId="15" hidden="1">{"'Sheet1'!$A$4","'Sheet1'!$A$9:$G$28"}</definedName>
    <definedName name="자재및골재집계" localSheetId="14" hidden="1">{"'Sheet1'!$A$4","'Sheet1'!$A$9:$G$28"}</definedName>
    <definedName name="자재및골재집계" hidden="1">{"'Sheet1'!$A$4","'Sheet1'!$A$9:$G$28"}</definedName>
    <definedName name="자재조서" localSheetId="16">[133]일위대가목록!$1:$2</definedName>
    <definedName name="자재조서" localSheetId="62">[132]일위대가목록!$A$1:$IV$2</definedName>
    <definedName name="자재조서">[133]일위대가목록!$1:$2</definedName>
    <definedName name="자재조서2" localSheetId="16">[134]일위대가목록!$1:$2</definedName>
    <definedName name="자재조서2" localSheetId="62">[133]일위대가목록!$A$1:$IV$2</definedName>
    <definedName name="자재조서2">[134]일위대가목록!$1:$2</definedName>
    <definedName name="작성일">[66]설계요소!$C$9</definedName>
    <definedName name="작업기간보험료">'[32]6.원가'!$K$21</definedName>
    <definedName name="작업반장" localSheetId="16">#REF!</definedName>
    <definedName name="작업반장" localSheetId="13">#REF!</definedName>
    <definedName name="작업반장" localSheetId="15">#REF!</definedName>
    <definedName name="작업반장" localSheetId="14">#REF!</definedName>
    <definedName name="작업반장">#REF!</definedName>
    <definedName name="작업반장001" localSheetId="16">#REF!</definedName>
    <definedName name="작업반장001" localSheetId="13">#REF!</definedName>
    <definedName name="작업반장001" localSheetId="15">#REF!</definedName>
    <definedName name="작업반장001" localSheetId="14">#REF!</definedName>
    <definedName name="작업반장001">#REF!</definedName>
    <definedName name="작업반장002" localSheetId="16">#REF!</definedName>
    <definedName name="작업반장002" localSheetId="13">#REF!</definedName>
    <definedName name="작업반장002" localSheetId="15">#REF!</definedName>
    <definedName name="작업반장002" localSheetId="14">#REF!</definedName>
    <definedName name="작업반장002">#REF!</definedName>
    <definedName name="작업반장011" localSheetId="16">#REF!</definedName>
    <definedName name="작업반장011" localSheetId="13">#REF!</definedName>
    <definedName name="작업반장011" localSheetId="15">#REF!</definedName>
    <definedName name="작업반장011" localSheetId="14">#REF!</definedName>
    <definedName name="작업반장011">#REF!</definedName>
    <definedName name="작업반장982" localSheetId="16">#REF!</definedName>
    <definedName name="작업반장982" localSheetId="13">#REF!</definedName>
    <definedName name="작업반장982" localSheetId="15">#REF!</definedName>
    <definedName name="작업반장982" localSheetId="14">#REF!</definedName>
    <definedName name="작업반장982">#REF!</definedName>
    <definedName name="작업반장991" localSheetId="16">#REF!</definedName>
    <definedName name="작업반장991" localSheetId="13">#REF!</definedName>
    <definedName name="작업반장991" localSheetId="15">#REF!</definedName>
    <definedName name="작업반장991" localSheetId="14">#REF!</definedName>
    <definedName name="작업반장991">#REF!</definedName>
    <definedName name="작업반장992" localSheetId="16">#REF!</definedName>
    <definedName name="작업반장992" localSheetId="13">#REF!</definedName>
    <definedName name="작업반장992" localSheetId="15">#REF!</definedName>
    <definedName name="작업반장992" localSheetId="14">#REF!</definedName>
    <definedName name="작업반장992">#REF!</definedName>
    <definedName name="작업시기">#REF!</definedName>
    <definedName name="작업일수30일여부">'[66]4-1.기간'!$V$32</definedName>
    <definedName name="작업장도달">'[98]3설명'!$A$113:$E$115</definedName>
    <definedName name="잔디" localSheetId="16">#REF!</definedName>
    <definedName name="잔디" localSheetId="13">#REF!</definedName>
    <definedName name="잔디" localSheetId="15">#REF!</definedName>
    <definedName name="잔디" localSheetId="14">#REF!</definedName>
    <definedName name="잔디">#REF!</definedName>
    <definedName name="잔디_평떼" localSheetId="49">#REF!</definedName>
    <definedName name="잔디_평떼" localSheetId="53">#REF!</definedName>
    <definedName name="잔디_평떼" localSheetId="55">#REF!</definedName>
    <definedName name="잔디_평떼" localSheetId="31">#REF!</definedName>
    <definedName name="잔디_평떼" localSheetId="35">#REF!</definedName>
    <definedName name="잔디_평떼" localSheetId="36">#REF!</definedName>
    <definedName name="잔디_평떼" localSheetId="34">#REF!</definedName>
    <definedName name="잔디_평떼" localSheetId="16">#REF!</definedName>
    <definedName name="잔디_평떼" localSheetId="13">#REF!</definedName>
    <definedName name="잔디_평떼" localSheetId="15">#REF!</definedName>
    <definedName name="잔디_평떼" localSheetId="14">#REF!</definedName>
    <definedName name="잔디_평떼" localSheetId="1">#REF!</definedName>
    <definedName name="잔디_평떼">#REF!</definedName>
    <definedName name="잔토처리____________인력">[94]일위대가!#REF!</definedName>
    <definedName name="잔토처리경경" localSheetId="49">#REF!</definedName>
    <definedName name="잔토처리경경" localSheetId="53">#REF!</definedName>
    <definedName name="잔토처리경경" localSheetId="55">#REF!</definedName>
    <definedName name="잔토처리경경" localSheetId="31">#REF!</definedName>
    <definedName name="잔토처리경경" localSheetId="35">#REF!</definedName>
    <definedName name="잔토처리경경" localSheetId="36">#REF!</definedName>
    <definedName name="잔토처리경경" localSheetId="34">#REF!</definedName>
    <definedName name="잔토처리경경" localSheetId="16">#REF!</definedName>
    <definedName name="잔토처리경경" localSheetId="13">#REF!</definedName>
    <definedName name="잔토처리경경" localSheetId="15">#REF!</definedName>
    <definedName name="잔토처리경경" localSheetId="14">#REF!</definedName>
    <definedName name="잔토처리경경" localSheetId="1">#REF!</definedName>
    <definedName name="잔토처리경경">#REF!</definedName>
    <definedName name="잔토처리경노" localSheetId="49">#REF!</definedName>
    <definedName name="잔토처리경노" localSheetId="53">#REF!</definedName>
    <definedName name="잔토처리경노" localSheetId="55">#REF!</definedName>
    <definedName name="잔토처리경노" localSheetId="31">#REF!</definedName>
    <definedName name="잔토처리경노" localSheetId="35">#REF!</definedName>
    <definedName name="잔토처리경노" localSheetId="36">#REF!</definedName>
    <definedName name="잔토처리경노" localSheetId="34">#REF!</definedName>
    <definedName name="잔토처리경노" localSheetId="16">#REF!</definedName>
    <definedName name="잔토처리경노" localSheetId="13">#REF!</definedName>
    <definedName name="잔토처리경노" localSheetId="15">#REF!</definedName>
    <definedName name="잔토처리경노" localSheetId="14">#REF!</definedName>
    <definedName name="잔토처리경노" localSheetId="1">#REF!</definedName>
    <definedName name="잔토처리경노">#REF!</definedName>
    <definedName name="잔토처리경재" localSheetId="49">#REF!</definedName>
    <definedName name="잔토처리경재" localSheetId="53">#REF!</definedName>
    <definedName name="잔토처리경재" localSheetId="55">#REF!</definedName>
    <definedName name="잔토처리경재" localSheetId="31">#REF!</definedName>
    <definedName name="잔토처리경재" localSheetId="35">#REF!</definedName>
    <definedName name="잔토처리경재" localSheetId="36">#REF!</definedName>
    <definedName name="잔토처리경재" localSheetId="34">#REF!</definedName>
    <definedName name="잔토처리경재" localSheetId="16">#REF!</definedName>
    <definedName name="잔토처리경재" localSheetId="13">#REF!</definedName>
    <definedName name="잔토처리경재" localSheetId="15">#REF!</definedName>
    <definedName name="잔토처리경재" localSheetId="14">#REF!</definedName>
    <definedName name="잔토처리경재" localSheetId="1">#REF!</definedName>
    <definedName name="잔토처리경재">#REF!</definedName>
    <definedName name="잠수부001" localSheetId="16">#REF!</definedName>
    <definedName name="잠수부001" localSheetId="13">#REF!</definedName>
    <definedName name="잠수부001" localSheetId="15">#REF!</definedName>
    <definedName name="잠수부001" localSheetId="14">#REF!</definedName>
    <definedName name="잠수부001">#REF!</definedName>
    <definedName name="잠수부002" localSheetId="16">#REF!</definedName>
    <definedName name="잠수부002" localSheetId="13">#REF!</definedName>
    <definedName name="잠수부002" localSheetId="15">#REF!</definedName>
    <definedName name="잠수부002" localSheetId="14">#REF!</definedName>
    <definedName name="잠수부002">#REF!</definedName>
    <definedName name="잠수부011" localSheetId="16">#REF!</definedName>
    <definedName name="잠수부011" localSheetId="13">#REF!</definedName>
    <definedName name="잠수부011" localSheetId="15">#REF!</definedName>
    <definedName name="잠수부011" localSheetId="14">#REF!</definedName>
    <definedName name="잠수부011">#REF!</definedName>
    <definedName name="잠수부982" localSheetId="16">#REF!</definedName>
    <definedName name="잠수부982" localSheetId="13">#REF!</definedName>
    <definedName name="잠수부982" localSheetId="15">#REF!</definedName>
    <definedName name="잠수부982" localSheetId="14">#REF!</definedName>
    <definedName name="잠수부982">#REF!</definedName>
    <definedName name="잠수부991" localSheetId="16">#REF!</definedName>
    <definedName name="잠수부991" localSheetId="13">#REF!</definedName>
    <definedName name="잠수부991" localSheetId="15">#REF!</definedName>
    <definedName name="잠수부991" localSheetId="14">#REF!</definedName>
    <definedName name="잠수부991">#REF!</definedName>
    <definedName name="잠수부992" localSheetId="16">#REF!</definedName>
    <definedName name="잠수부992" localSheetId="13">#REF!</definedName>
    <definedName name="잠수부992" localSheetId="15">#REF!</definedName>
    <definedName name="잠수부992" localSheetId="14">#REF!</definedName>
    <definedName name="잠수부992">#REF!</definedName>
    <definedName name="잣" localSheetId="13">#REF!</definedName>
    <definedName name="잣" localSheetId="15">#REF!</definedName>
    <definedName name="잣" localSheetId="14">#REF!</definedName>
    <definedName name="잣">#REF!</definedName>
    <definedName name="잣나무" localSheetId="49">#REF!</definedName>
    <definedName name="잣나무" localSheetId="53">#REF!</definedName>
    <definedName name="잣나무" localSheetId="55">#REF!</definedName>
    <definedName name="잣나무" localSheetId="31">#REF!</definedName>
    <definedName name="잣나무" localSheetId="35">#REF!</definedName>
    <definedName name="잣나무" localSheetId="36">#REF!</definedName>
    <definedName name="잣나무" localSheetId="34">#REF!</definedName>
    <definedName name="잣나무" localSheetId="16">#REF!</definedName>
    <definedName name="잣나무" localSheetId="13">#REF!</definedName>
    <definedName name="잣나무" localSheetId="15">#REF!</definedName>
    <definedName name="잣나무" localSheetId="14">#REF!</definedName>
    <definedName name="잣나무" localSheetId="1">#REF!</definedName>
    <definedName name="잣나무">#REF!</definedName>
    <definedName name="잣나무2.2.3">'[60]소운반단산-경운기참고용'!$AM$10</definedName>
    <definedName name="잣재적">[59]잣나무!$B$2:$AW$32</definedName>
    <definedName name="장산교">#REF!</definedName>
    <definedName name="장애물">#REF!</definedName>
    <definedName name="재">299.4</definedName>
    <definedName name="재료비">#REF!</definedName>
    <definedName name="재료비합" localSheetId="13">#REF!</definedName>
    <definedName name="재료비합" localSheetId="15">#REF!</definedName>
    <definedName name="재료비합" localSheetId="14">#REF!</definedName>
    <definedName name="재료비합">#REF!</definedName>
    <definedName name="재조림지예정지정리">'[98]3설명'!$C$73:$E$77</definedName>
    <definedName name="저압케이블전공001" localSheetId="16">#REF!</definedName>
    <definedName name="저압케이블전공001" localSheetId="13">#REF!</definedName>
    <definedName name="저압케이블전공001" localSheetId="15">#REF!</definedName>
    <definedName name="저압케이블전공001" localSheetId="14">#REF!</definedName>
    <definedName name="저압케이블전공001">#REF!</definedName>
    <definedName name="저압케이블전공002" localSheetId="16">#REF!</definedName>
    <definedName name="저압케이블전공002" localSheetId="13">#REF!</definedName>
    <definedName name="저압케이블전공002" localSheetId="15">#REF!</definedName>
    <definedName name="저압케이블전공002" localSheetId="14">#REF!</definedName>
    <definedName name="저압케이블전공002">#REF!</definedName>
    <definedName name="저압케이블전공011" localSheetId="16">#REF!</definedName>
    <definedName name="저압케이블전공011" localSheetId="13">#REF!</definedName>
    <definedName name="저압케이블전공011" localSheetId="15">#REF!</definedName>
    <definedName name="저압케이블전공011" localSheetId="14">#REF!</definedName>
    <definedName name="저압케이블전공011">#REF!</definedName>
    <definedName name="저압케이블전공982" localSheetId="16">#REF!</definedName>
    <definedName name="저압케이블전공982" localSheetId="13">#REF!</definedName>
    <definedName name="저압케이블전공982" localSheetId="15">#REF!</definedName>
    <definedName name="저압케이블전공982" localSheetId="14">#REF!</definedName>
    <definedName name="저압케이블전공982">#REF!</definedName>
    <definedName name="저압케이블전공991" localSheetId="16">#REF!</definedName>
    <definedName name="저압케이블전공991" localSheetId="13">#REF!</definedName>
    <definedName name="저압케이블전공991" localSheetId="15">#REF!</definedName>
    <definedName name="저압케이블전공991" localSheetId="14">#REF!</definedName>
    <definedName name="저압케이블전공991">#REF!</definedName>
    <definedName name="저압케이블전공992" localSheetId="16">#REF!</definedName>
    <definedName name="저압케이블전공992" localSheetId="13">#REF!</definedName>
    <definedName name="저압케이블전공992" localSheetId="15">#REF!</definedName>
    <definedName name="저압케이블전공992" localSheetId="14">#REF!</definedName>
    <definedName name="저압케이블전공992">#REF!</definedName>
    <definedName name="적색페인트">[37]자료!$B$22</definedName>
    <definedName name="적용단가1" localSheetId="17" hidden="1">{#N/A,#N/A,FALSE,"현장 NCR 분석";#N/A,#N/A,FALSE,"현장품질감사";#N/A,#N/A,FALSE,"현장품질감사"}</definedName>
    <definedName name="적용단가1" localSheetId="18" hidden="1">{#N/A,#N/A,FALSE,"현장 NCR 분석";#N/A,#N/A,FALSE,"현장품질감사";#N/A,#N/A,FALSE,"현장품질감사"}</definedName>
    <definedName name="적용단가1" localSheetId="16" hidden="1">{#N/A,#N/A,FALSE,"현장 NCR 분석";#N/A,#N/A,FALSE,"현장품질감사";#N/A,#N/A,FALSE,"현장품질감사"}</definedName>
    <definedName name="적용단가1" localSheetId="62" hidden="1">{#N/A,#N/A,FALSE,"현장 NCR 분석";#N/A,#N/A,FALSE,"현장품질감사";#N/A,#N/A,FALSE,"현장품질감사"}</definedName>
    <definedName name="적용단가1" localSheetId="13" hidden="1">{#N/A,#N/A,FALSE,"현장 NCR 분석";#N/A,#N/A,FALSE,"현장품질감사";#N/A,#N/A,FALSE,"현장품질감사"}</definedName>
    <definedName name="적용단가1" localSheetId="15" hidden="1">{#N/A,#N/A,FALSE,"현장 NCR 분석";#N/A,#N/A,FALSE,"현장품질감사";#N/A,#N/A,FALSE,"현장품질감사"}</definedName>
    <definedName name="적용단가1" localSheetId="14" hidden="1">{#N/A,#N/A,FALSE,"현장 NCR 분석";#N/A,#N/A,FALSE,"현장품질감사";#N/A,#N/A,FALSE,"현장품질감사"}</definedName>
    <definedName name="적용단가1" hidden="1">{#N/A,#N/A,FALSE,"현장 NCR 분석";#N/A,#N/A,FALSE,"현장품질감사";#N/A,#N/A,FALSE,"현장품질감사"}</definedName>
    <definedName name="전기공사기사_전기공사기사1급001" localSheetId="16">#REF!</definedName>
    <definedName name="전기공사기사_전기공사기사1급001" localSheetId="13">#REF!</definedName>
    <definedName name="전기공사기사_전기공사기사1급001" localSheetId="15">#REF!</definedName>
    <definedName name="전기공사기사_전기공사기사1급001" localSheetId="14">#REF!</definedName>
    <definedName name="전기공사기사_전기공사기사1급001">#REF!</definedName>
    <definedName name="전기공사기사_전기공사기사1급002" localSheetId="16">#REF!</definedName>
    <definedName name="전기공사기사_전기공사기사1급002" localSheetId="13">#REF!</definedName>
    <definedName name="전기공사기사_전기공사기사1급002" localSheetId="15">#REF!</definedName>
    <definedName name="전기공사기사_전기공사기사1급002" localSheetId="14">#REF!</definedName>
    <definedName name="전기공사기사_전기공사기사1급002">#REF!</definedName>
    <definedName name="전기공사기사_전기공사기사1급011" localSheetId="16">#REF!</definedName>
    <definedName name="전기공사기사_전기공사기사1급011" localSheetId="13">#REF!</definedName>
    <definedName name="전기공사기사_전기공사기사1급011" localSheetId="15">#REF!</definedName>
    <definedName name="전기공사기사_전기공사기사1급011" localSheetId="14">#REF!</definedName>
    <definedName name="전기공사기사_전기공사기사1급011">#REF!</definedName>
    <definedName name="전기공사기사_전기공사기사1급982" localSheetId="16">#REF!</definedName>
    <definedName name="전기공사기사_전기공사기사1급982" localSheetId="13">#REF!</definedName>
    <definedName name="전기공사기사_전기공사기사1급982" localSheetId="15">#REF!</definedName>
    <definedName name="전기공사기사_전기공사기사1급982" localSheetId="14">#REF!</definedName>
    <definedName name="전기공사기사_전기공사기사1급982">#REF!</definedName>
    <definedName name="전기공사기사_전기공사기사1급991" localSheetId="16">#REF!</definedName>
    <definedName name="전기공사기사_전기공사기사1급991" localSheetId="13">#REF!</definedName>
    <definedName name="전기공사기사_전기공사기사1급991" localSheetId="15">#REF!</definedName>
    <definedName name="전기공사기사_전기공사기사1급991" localSheetId="14">#REF!</definedName>
    <definedName name="전기공사기사_전기공사기사1급991">#REF!</definedName>
    <definedName name="전기공사기사_전기공사기사1급992" localSheetId="16">#REF!</definedName>
    <definedName name="전기공사기사_전기공사기사1급992" localSheetId="13">#REF!</definedName>
    <definedName name="전기공사기사_전기공사기사1급992" localSheetId="15">#REF!</definedName>
    <definedName name="전기공사기사_전기공사기사1급992" localSheetId="14">#REF!</definedName>
    <definedName name="전기공사기사_전기공사기사1급992">#REF!</definedName>
    <definedName name="전기공사산업기사_전기공사기사2급001" localSheetId="16">#REF!</definedName>
    <definedName name="전기공사산업기사_전기공사기사2급001" localSheetId="13">#REF!</definedName>
    <definedName name="전기공사산업기사_전기공사기사2급001" localSheetId="15">#REF!</definedName>
    <definedName name="전기공사산업기사_전기공사기사2급001" localSheetId="14">#REF!</definedName>
    <definedName name="전기공사산업기사_전기공사기사2급001">#REF!</definedName>
    <definedName name="전기공사산업기사_전기공사기사2급002" localSheetId="16">#REF!</definedName>
    <definedName name="전기공사산업기사_전기공사기사2급002" localSheetId="13">#REF!</definedName>
    <definedName name="전기공사산업기사_전기공사기사2급002" localSheetId="15">#REF!</definedName>
    <definedName name="전기공사산업기사_전기공사기사2급002" localSheetId="14">#REF!</definedName>
    <definedName name="전기공사산업기사_전기공사기사2급002">#REF!</definedName>
    <definedName name="전기공사산업기사_전기공사기사2급011" localSheetId="16">#REF!</definedName>
    <definedName name="전기공사산업기사_전기공사기사2급011" localSheetId="13">#REF!</definedName>
    <definedName name="전기공사산업기사_전기공사기사2급011" localSheetId="15">#REF!</definedName>
    <definedName name="전기공사산업기사_전기공사기사2급011" localSheetId="14">#REF!</definedName>
    <definedName name="전기공사산업기사_전기공사기사2급011">#REF!</definedName>
    <definedName name="전기공사산업기사_전기공사기사2급982" localSheetId="16">#REF!</definedName>
    <definedName name="전기공사산업기사_전기공사기사2급982" localSheetId="13">#REF!</definedName>
    <definedName name="전기공사산업기사_전기공사기사2급982" localSheetId="15">#REF!</definedName>
    <definedName name="전기공사산업기사_전기공사기사2급982" localSheetId="14">#REF!</definedName>
    <definedName name="전기공사산업기사_전기공사기사2급982">#REF!</definedName>
    <definedName name="전기공사산업기사_전기공사기사2급991" localSheetId="16">#REF!</definedName>
    <definedName name="전기공사산업기사_전기공사기사2급991" localSheetId="13">#REF!</definedName>
    <definedName name="전기공사산업기사_전기공사기사2급991" localSheetId="15">#REF!</definedName>
    <definedName name="전기공사산업기사_전기공사기사2급991" localSheetId="14">#REF!</definedName>
    <definedName name="전기공사산업기사_전기공사기사2급991">#REF!</definedName>
    <definedName name="전기공사산업기사_전기공사기사2급992" localSheetId="16">#REF!</definedName>
    <definedName name="전기공사산업기사_전기공사기사2급992" localSheetId="13">#REF!</definedName>
    <definedName name="전기공사산업기사_전기공사기사2급992" localSheetId="15">#REF!</definedName>
    <definedName name="전기공사산업기사_전기공사기사2급992" localSheetId="14">#REF!</definedName>
    <definedName name="전기공사산업기사_전기공사기사2급992">#REF!</definedName>
    <definedName name="전기내역" localSheetId="62">BlankMacro1</definedName>
    <definedName name="전기내역">BlankMacro1</definedName>
    <definedName name="전기내역1" localSheetId="62">BlankMacro1</definedName>
    <definedName name="전기내역1">BlankMacro1</definedName>
    <definedName name="전단면적" localSheetId="16">#REF!</definedName>
    <definedName name="전단면적" localSheetId="13">#REF!</definedName>
    <definedName name="전단면적" localSheetId="15">#REF!</definedName>
    <definedName name="전단면적" localSheetId="14">#REF!</definedName>
    <definedName name="전단면적">#REF!</definedName>
    <definedName name="전석" localSheetId="17" hidden="1">{#N/A,#N/A,FALSE,"현장 NCR 분석";#N/A,#N/A,FALSE,"현장품질감사";#N/A,#N/A,FALSE,"현장품질감사"}</definedName>
    <definedName name="전석" localSheetId="18" hidden="1">{#N/A,#N/A,FALSE,"현장 NCR 분석";#N/A,#N/A,FALSE,"현장품질감사";#N/A,#N/A,FALSE,"현장품질감사"}</definedName>
    <definedName name="전석" localSheetId="16" hidden="1">{#N/A,#N/A,FALSE,"현장 NCR 분석";#N/A,#N/A,FALSE,"현장품질감사";#N/A,#N/A,FALSE,"현장품질감사"}</definedName>
    <definedName name="전석" localSheetId="62" hidden="1">{#N/A,#N/A,FALSE,"현장 NCR 분석";#N/A,#N/A,FALSE,"현장품질감사";#N/A,#N/A,FALSE,"현장품질감사"}</definedName>
    <definedName name="전석" localSheetId="13" hidden="1">{#N/A,#N/A,FALSE,"현장 NCR 분석";#N/A,#N/A,FALSE,"현장품질감사";#N/A,#N/A,FALSE,"현장품질감사"}</definedName>
    <definedName name="전석" localSheetId="15" hidden="1">{#N/A,#N/A,FALSE,"현장 NCR 분석";#N/A,#N/A,FALSE,"현장품질감사";#N/A,#N/A,FALSE,"현장품질감사"}</definedName>
    <definedName name="전석" localSheetId="14" hidden="1">{#N/A,#N/A,FALSE,"현장 NCR 분석";#N/A,#N/A,FALSE,"현장품질감사";#N/A,#N/A,FALSE,"현장품질감사"}</definedName>
    <definedName name="전석" hidden="1">{#N/A,#N/A,FALSE,"현장 NCR 분석";#N/A,#N/A,FALSE,"현장품질감사";#N/A,#N/A,FALSE,"현장품질감사"}</definedName>
    <definedName name="전석11" localSheetId="16">#REF!</definedName>
    <definedName name="전석11" localSheetId="13">#REF!</definedName>
    <definedName name="전석11" localSheetId="15">#REF!</definedName>
    <definedName name="전석11" localSheetId="14">#REF!</definedName>
    <definedName name="전석11">#REF!</definedName>
    <definedName name="전석5" localSheetId="16">#REF!</definedName>
    <definedName name="전석5" localSheetId="13">#REF!</definedName>
    <definedName name="전석5" localSheetId="15">#REF!</definedName>
    <definedName name="전석5" localSheetId="14">#REF!</definedName>
    <definedName name="전석5">#REF!</definedName>
    <definedName name="전석9" localSheetId="16">#REF!</definedName>
    <definedName name="전석9" localSheetId="13">#REF!</definedName>
    <definedName name="전석9" localSheetId="15">#REF!</definedName>
    <definedName name="전석9" localSheetId="14">#REF!</definedName>
    <definedName name="전석9">#REF!</definedName>
    <definedName name="전석낙차공1.0">#REF!</definedName>
    <definedName name="전석쌓기" localSheetId="16">#REF!</definedName>
    <definedName name="전석쌓기" localSheetId="13">#REF!</definedName>
    <definedName name="전석쌓기" localSheetId="15">#REF!</definedName>
    <definedName name="전석쌓기" localSheetId="14">#REF!</definedName>
    <definedName name="전석쌓기">#REF!</definedName>
    <definedName name="전석쌓기1" localSheetId="16">#REF!</definedName>
    <definedName name="전석쌓기1" localSheetId="13">#REF!</definedName>
    <definedName name="전석쌓기1" localSheetId="15">#REF!</definedName>
    <definedName name="전석쌓기1" localSheetId="14">#REF!</definedName>
    <definedName name="전석쌓기1">#REF!</definedName>
    <definedName name="전석쌓기2" localSheetId="16">#REF!</definedName>
    <definedName name="전석쌓기2" localSheetId="13">#REF!</definedName>
    <definedName name="전석쌓기2" localSheetId="15">#REF!</definedName>
    <definedName name="전석쌓기2" localSheetId="14">#REF!</definedName>
    <definedName name="전석쌓기2">#REF!</definedName>
    <definedName name="전석찰쌓기" localSheetId="16">#REF!</definedName>
    <definedName name="전석찰쌓기" localSheetId="13">#REF!</definedName>
    <definedName name="전석찰쌓기" localSheetId="15">#REF!</definedName>
    <definedName name="전석찰쌓기" localSheetId="14">#REF!</definedName>
    <definedName name="전석찰쌓기">#REF!</definedName>
    <definedName name="전석찰쌓기기슭막이" localSheetId="16">#REF!</definedName>
    <definedName name="전석찰쌓기기슭막이" localSheetId="13">#REF!</definedName>
    <definedName name="전석찰쌓기기슭막이" localSheetId="15">#REF!</definedName>
    <definedName name="전석찰쌓기기슭막이" localSheetId="14">#REF!</definedName>
    <definedName name="전석찰쌓기기슭막이">#REF!</definedName>
    <definedName name="전이">#REF!</definedName>
    <definedName name="전체면적">[66]설계요소!$D$9</definedName>
    <definedName name="전체주소">[66]설계요소!$C$5</definedName>
    <definedName name="전화번호">#REF!</definedName>
    <definedName name="절_단_공" localSheetId="16">#REF!</definedName>
    <definedName name="절_단_공" localSheetId="13">#REF!</definedName>
    <definedName name="절_단_공" localSheetId="15">#REF!</definedName>
    <definedName name="절_단_공" localSheetId="14">#REF!</definedName>
    <definedName name="절_단_공">#REF!</definedName>
    <definedName name="절단공001" localSheetId="16">#REF!</definedName>
    <definedName name="절단공001" localSheetId="13">#REF!</definedName>
    <definedName name="절단공001" localSheetId="15">#REF!</definedName>
    <definedName name="절단공001" localSheetId="14">#REF!</definedName>
    <definedName name="절단공001">#REF!</definedName>
    <definedName name="절단공002" localSheetId="16">#REF!</definedName>
    <definedName name="절단공002" localSheetId="13">#REF!</definedName>
    <definedName name="절단공002" localSheetId="15">#REF!</definedName>
    <definedName name="절단공002" localSheetId="14">#REF!</definedName>
    <definedName name="절단공002">#REF!</definedName>
    <definedName name="절단공011" localSheetId="16">#REF!</definedName>
    <definedName name="절단공011" localSheetId="13">#REF!</definedName>
    <definedName name="절단공011" localSheetId="15">#REF!</definedName>
    <definedName name="절단공011" localSheetId="14">#REF!</definedName>
    <definedName name="절단공011">#REF!</definedName>
    <definedName name="절단공982" localSheetId="16">#REF!</definedName>
    <definedName name="절단공982" localSheetId="13">#REF!</definedName>
    <definedName name="절단공982" localSheetId="15">#REF!</definedName>
    <definedName name="절단공982" localSheetId="14">#REF!</definedName>
    <definedName name="절단공982">#REF!</definedName>
    <definedName name="절단공991" localSheetId="16">#REF!</definedName>
    <definedName name="절단공991" localSheetId="13">#REF!</definedName>
    <definedName name="절단공991" localSheetId="15">#REF!</definedName>
    <definedName name="절단공991" localSheetId="14">#REF!</definedName>
    <definedName name="절단공991">#REF!</definedName>
    <definedName name="절단공992" localSheetId="16">#REF!</definedName>
    <definedName name="절단공992" localSheetId="13">#REF!</definedName>
    <definedName name="절단공992" localSheetId="15">#REF!</definedName>
    <definedName name="절단공992" localSheetId="14">#REF!</definedName>
    <definedName name="절단공992">#REF!</definedName>
    <definedName name="정액초과20" localSheetId="16">#REF!</definedName>
    <definedName name="정액초과20" localSheetId="13">#REF!</definedName>
    <definedName name="정액초과20" localSheetId="15">#REF!</definedName>
    <definedName name="정액초과20" localSheetId="14">#REF!</definedName>
    <definedName name="정액초과20">#REF!</definedName>
    <definedName name="제각경비" localSheetId="13">#REF!</definedName>
    <definedName name="제각경비" localSheetId="15">#REF!</definedName>
    <definedName name="제각경비" localSheetId="14">#REF!</definedName>
    <definedName name="제각경비">#REF!</definedName>
    <definedName name="제각노무비" localSheetId="13">#REF!</definedName>
    <definedName name="제각노무비" localSheetId="15">#REF!</definedName>
    <definedName name="제각노무비" localSheetId="14">#REF!</definedName>
    <definedName name="제각노무비">#REF!</definedName>
    <definedName name="제각이윤" localSheetId="13">#REF!</definedName>
    <definedName name="제각이윤" localSheetId="15">#REF!</definedName>
    <definedName name="제각이윤" localSheetId="14">#REF!</definedName>
    <definedName name="제각이윤">#REF!</definedName>
    <definedName name="제각일관" localSheetId="13">#REF!</definedName>
    <definedName name="제각일관" localSheetId="15">#REF!</definedName>
    <definedName name="제각일관" localSheetId="14">#REF!</definedName>
    <definedName name="제각일관">#REF!</definedName>
    <definedName name="제각재료비" localSheetId="13">#REF!</definedName>
    <definedName name="제각재료비" localSheetId="15">#REF!</definedName>
    <definedName name="제각재료비" localSheetId="14">#REF!</definedName>
    <definedName name="제각재료비">#REF!</definedName>
    <definedName name="제각직노" localSheetId="13">#REF!</definedName>
    <definedName name="제각직노" localSheetId="15">#REF!</definedName>
    <definedName name="제각직노" localSheetId="14">#REF!</definedName>
    <definedName name="제각직노">#REF!</definedName>
    <definedName name="제각직접노무비" localSheetId="13">#REF!</definedName>
    <definedName name="제각직접노무비" localSheetId="15">#REF!</definedName>
    <definedName name="제각직접노무비" localSheetId="14">#REF!</definedName>
    <definedName name="제각직접노무비">#REF!</definedName>
    <definedName name="제각직접노무비전" localSheetId="13">#REF!</definedName>
    <definedName name="제각직접노무비전" localSheetId="15">#REF!</definedName>
    <definedName name="제각직접노무비전" localSheetId="14">#REF!</definedName>
    <definedName name="제각직접노무비전">#REF!</definedName>
    <definedName name="제경비율" localSheetId="49">#REF!</definedName>
    <definedName name="제경비율" localSheetId="53">#REF!</definedName>
    <definedName name="제경비율" localSheetId="55">#REF!</definedName>
    <definedName name="제경비율" localSheetId="31">#REF!</definedName>
    <definedName name="제경비율" localSheetId="35">#REF!</definedName>
    <definedName name="제경비율" localSheetId="36">#REF!</definedName>
    <definedName name="제경비율" localSheetId="34">#REF!</definedName>
    <definedName name="제경비율" localSheetId="16">#REF!</definedName>
    <definedName name="제경비율" localSheetId="13">#REF!</definedName>
    <definedName name="제경비율" localSheetId="15">#REF!</definedName>
    <definedName name="제경비율" localSheetId="14">#REF!</definedName>
    <definedName name="제경비율" localSheetId="1">#REF!</definedName>
    <definedName name="제경비율">#REF!</definedName>
    <definedName name="제도사001" localSheetId="16">#REF!</definedName>
    <definedName name="제도사001" localSheetId="13">#REF!</definedName>
    <definedName name="제도사001" localSheetId="15">#REF!</definedName>
    <definedName name="제도사001" localSheetId="14">#REF!</definedName>
    <definedName name="제도사001">#REF!</definedName>
    <definedName name="제도사002" localSheetId="16">#REF!</definedName>
    <definedName name="제도사002" localSheetId="13">#REF!</definedName>
    <definedName name="제도사002" localSheetId="15">#REF!</definedName>
    <definedName name="제도사002" localSheetId="14">#REF!</definedName>
    <definedName name="제도사002">#REF!</definedName>
    <definedName name="제도사011" localSheetId="16">#REF!</definedName>
    <definedName name="제도사011" localSheetId="13">#REF!</definedName>
    <definedName name="제도사011" localSheetId="15">#REF!</definedName>
    <definedName name="제도사011" localSheetId="14">#REF!</definedName>
    <definedName name="제도사011">#REF!</definedName>
    <definedName name="제도사982" localSheetId="16">#REF!</definedName>
    <definedName name="제도사982" localSheetId="13">#REF!</definedName>
    <definedName name="제도사982" localSheetId="15">#REF!</definedName>
    <definedName name="제도사982" localSheetId="14">#REF!</definedName>
    <definedName name="제도사982">#REF!</definedName>
    <definedName name="제도사991" localSheetId="16">#REF!</definedName>
    <definedName name="제도사991" localSheetId="13">#REF!</definedName>
    <definedName name="제도사991" localSheetId="15">#REF!</definedName>
    <definedName name="제도사991" localSheetId="14">#REF!</definedName>
    <definedName name="제도사991">#REF!</definedName>
    <definedName name="제도사992" localSheetId="16">#REF!</definedName>
    <definedName name="제도사992" localSheetId="13">#REF!</definedName>
    <definedName name="제도사992" localSheetId="15">#REF!</definedName>
    <definedName name="제도사992" localSheetId="14">#REF!</definedName>
    <definedName name="제도사992">#REF!</definedName>
    <definedName name="제방설계용역비">[62]내역1!#REF!</definedName>
    <definedName name="제수변설치노200" localSheetId="49">[61]관급자재대!#REF!</definedName>
    <definedName name="제수변설치노200" localSheetId="53">[61]관급자재대!#REF!</definedName>
    <definedName name="제수변설치노200" localSheetId="55">[61]관급자재대!#REF!</definedName>
    <definedName name="제수변설치노200" localSheetId="31">[61]관급자재대!#REF!</definedName>
    <definedName name="제수변설치노200" localSheetId="35">[61]관급자재대!#REF!</definedName>
    <definedName name="제수변설치노200" localSheetId="36">[61]관급자재대!#REF!</definedName>
    <definedName name="제수변설치노200" localSheetId="34">[61]관급자재대!#REF!</definedName>
    <definedName name="제수변설치노200" localSheetId="13">[61]관급자재대!#REF!</definedName>
    <definedName name="제수변설치노200" localSheetId="15">[61]관급자재대!#REF!</definedName>
    <definedName name="제수변설치노200" localSheetId="14">[61]관급자재대!#REF!</definedName>
    <definedName name="제수변설치노200" localSheetId="1">[61]관급자재대!#REF!</definedName>
    <definedName name="제수변설치노200">[61]관급자재대!#REF!</definedName>
    <definedName name="제수변설치노80" localSheetId="49">[61]관급자재대!#REF!</definedName>
    <definedName name="제수변설치노80" localSheetId="53">[61]관급자재대!#REF!</definedName>
    <definedName name="제수변설치노80" localSheetId="55">[61]관급자재대!#REF!</definedName>
    <definedName name="제수변설치노80" localSheetId="31">[61]관급자재대!#REF!</definedName>
    <definedName name="제수변설치노80" localSheetId="35">[61]관급자재대!#REF!</definedName>
    <definedName name="제수변설치노80" localSheetId="36">[61]관급자재대!#REF!</definedName>
    <definedName name="제수변설치노80" localSheetId="34">[61]관급자재대!#REF!</definedName>
    <definedName name="제수변설치노80" localSheetId="13">[61]관급자재대!#REF!</definedName>
    <definedName name="제수변설치노80" localSheetId="15">[61]관급자재대!#REF!</definedName>
    <definedName name="제수변설치노80" localSheetId="14">[61]관급자재대!#REF!</definedName>
    <definedName name="제수변설치노80" localSheetId="1">[61]관급자재대!#REF!</definedName>
    <definedName name="제수변설치노80">[61]관급자재대!#REF!</definedName>
    <definedName name="제철축로공001" localSheetId="16">#REF!</definedName>
    <definedName name="제철축로공001" localSheetId="13">#REF!</definedName>
    <definedName name="제철축로공001" localSheetId="15">#REF!</definedName>
    <definedName name="제철축로공001" localSheetId="14">#REF!</definedName>
    <definedName name="제철축로공001">#REF!</definedName>
    <definedName name="제철축로공002" localSheetId="16">#REF!</definedName>
    <definedName name="제철축로공002" localSheetId="13">#REF!</definedName>
    <definedName name="제철축로공002" localSheetId="15">#REF!</definedName>
    <definedName name="제철축로공002" localSheetId="14">#REF!</definedName>
    <definedName name="제철축로공002">#REF!</definedName>
    <definedName name="제철축로공011" localSheetId="16">#REF!</definedName>
    <definedName name="제철축로공011" localSheetId="13">#REF!</definedName>
    <definedName name="제철축로공011" localSheetId="15">#REF!</definedName>
    <definedName name="제철축로공011" localSheetId="14">#REF!</definedName>
    <definedName name="제철축로공011">#REF!</definedName>
    <definedName name="제철축로공982" localSheetId="16">#REF!</definedName>
    <definedName name="제철축로공982" localSheetId="13">#REF!</definedName>
    <definedName name="제철축로공982" localSheetId="15">#REF!</definedName>
    <definedName name="제철축로공982" localSheetId="14">#REF!</definedName>
    <definedName name="제철축로공982">#REF!</definedName>
    <definedName name="제철축로공991" localSheetId="16">#REF!</definedName>
    <definedName name="제철축로공991" localSheetId="13">#REF!</definedName>
    <definedName name="제철축로공991" localSheetId="15">#REF!</definedName>
    <definedName name="제철축로공991" localSheetId="14">#REF!</definedName>
    <definedName name="제철축로공991">#REF!</definedName>
    <definedName name="제철축로공992" localSheetId="16">#REF!</definedName>
    <definedName name="제철축로공992" localSheetId="13">#REF!</definedName>
    <definedName name="제철축로공992" localSheetId="15">#REF!</definedName>
    <definedName name="제철축로공992" localSheetId="14">#REF!</definedName>
    <definedName name="제철축로공992">#REF!</definedName>
    <definedName name="조_적_공" localSheetId="16">#REF!</definedName>
    <definedName name="조_적_공" localSheetId="13">#REF!</definedName>
    <definedName name="조_적_공" localSheetId="15">#REF!</definedName>
    <definedName name="조_적_공" localSheetId="14">#REF!</definedName>
    <definedName name="조_적_공">#REF!</definedName>
    <definedName name="조경">54828</definedName>
    <definedName name="조경공" localSheetId="16">#REF!</definedName>
    <definedName name="조경공" localSheetId="13">#REF!</definedName>
    <definedName name="조경공" localSheetId="15">#REF!</definedName>
    <definedName name="조경공" localSheetId="14">#REF!</definedName>
    <definedName name="조경공">#REF!</definedName>
    <definedName name="조경공001" localSheetId="16">#REF!</definedName>
    <definedName name="조경공001" localSheetId="13">#REF!</definedName>
    <definedName name="조경공001" localSheetId="15">#REF!</definedName>
    <definedName name="조경공001" localSheetId="14">#REF!</definedName>
    <definedName name="조경공001">#REF!</definedName>
    <definedName name="조경공002" localSheetId="16">#REF!</definedName>
    <definedName name="조경공002" localSheetId="13">#REF!</definedName>
    <definedName name="조경공002" localSheetId="15">#REF!</definedName>
    <definedName name="조경공002" localSheetId="14">#REF!</definedName>
    <definedName name="조경공002">#REF!</definedName>
    <definedName name="조경공011" localSheetId="16">#REF!</definedName>
    <definedName name="조경공011" localSheetId="13">#REF!</definedName>
    <definedName name="조경공011" localSheetId="15">#REF!</definedName>
    <definedName name="조경공011" localSheetId="14">#REF!</definedName>
    <definedName name="조경공011">#REF!</definedName>
    <definedName name="조경공982" localSheetId="16">#REF!</definedName>
    <definedName name="조경공982" localSheetId="13">#REF!</definedName>
    <definedName name="조경공982" localSheetId="15">#REF!</definedName>
    <definedName name="조경공982" localSheetId="14">#REF!</definedName>
    <definedName name="조경공982">#REF!</definedName>
    <definedName name="조경공991" localSheetId="16">#REF!</definedName>
    <definedName name="조경공991" localSheetId="13">#REF!</definedName>
    <definedName name="조경공991" localSheetId="15">#REF!</definedName>
    <definedName name="조경공991" localSheetId="14">#REF!</definedName>
    <definedName name="조경공991">#REF!</definedName>
    <definedName name="조경공992" localSheetId="16">#REF!</definedName>
    <definedName name="조경공992" localSheetId="13">#REF!</definedName>
    <definedName name="조경공992" localSheetId="15">#REF!</definedName>
    <definedName name="조경공992" localSheetId="14">#REF!</definedName>
    <definedName name="조경공992">#REF!</definedName>
    <definedName name="조경공B10" localSheetId="62">[56]식재인부!$B$24</definedName>
    <definedName name="조경공B10">[57]식재인부!$B$24</definedName>
    <definedName name="조경공B4이하" localSheetId="62">[56]식재인부!$B$18</definedName>
    <definedName name="조경공B4이하">[57]식재인부!$B$18</definedName>
    <definedName name="조경공B5" localSheetId="62">[56]식재인부!$B$19</definedName>
    <definedName name="조경공B5">[57]식재인부!$B$19</definedName>
    <definedName name="조경공B6" localSheetId="62">[56]식재인부!$B$20</definedName>
    <definedName name="조경공B6">[57]식재인부!$B$20</definedName>
    <definedName name="조경공B8" localSheetId="62">[56]식재인부!$B$22</definedName>
    <definedName name="조경공B8">[57]식재인부!$B$22</definedName>
    <definedName name="조경공R10" localSheetId="62">[56]식재인부!$B$54</definedName>
    <definedName name="조경공R10">[57]식재인부!$B$54</definedName>
    <definedName name="조경공R12" localSheetId="62">[56]식재인부!$B$56</definedName>
    <definedName name="조경공R12">[57]식재인부!$B$56</definedName>
    <definedName name="조경공R15" localSheetId="62">[56]식재인부!$B$59</definedName>
    <definedName name="조경공R15">[57]식재인부!$B$59</definedName>
    <definedName name="조경공R4이하" localSheetId="62">[56]식재인부!$B$48</definedName>
    <definedName name="조경공R4이하">[57]식재인부!$B$48</definedName>
    <definedName name="조경공R5" localSheetId="62">[56]식재인부!$B$49</definedName>
    <definedName name="조경공R5">[57]식재인부!$B$49</definedName>
    <definedName name="조경공R6" localSheetId="62">[56]식재인부!$B$50</definedName>
    <definedName name="조경공R6">[57]식재인부!$B$50</definedName>
    <definedName name="조경공R7" localSheetId="62">[56]식재인부!$B$51</definedName>
    <definedName name="조경공R7">[57]식재인부!$B$51</definedName>
    <definedName name="조경공R8" localSheetId="62">[56]식재인부!$B$52</definedName>
    <definedName name="조경공R8">[57]식재인부!$B$52</definedName>
    <definedName name="조력공001" localSheetId="16">#REF!</definedName>
    <definedName name="조력공001" localSheetId="13">#REF!</definedName>
    <definedName name="조력공001" localSheetId="15">#REF!</definedName>
    <definedName name="조력공001" localSheetId="14">#REF!</definedName>
    <definedName name="조력공001">#REF!</definedName>
    <definedName name="조력공002" localSheetId="16">#REF!</definedName>
    <definedName name="조력공002" localSheetId="13">#REF!</definedName>
    <definedName name="조력공002" localSheetId="15">#REF!</definedName>
    <definedName name="조력공002" localSheetId="14">#REF!</definedName>
    <definedName name="조력공002">#REF!</definedName>
    <definedName name="조력공011" localSheetId="16">#REF!</definedName>
    <definedName name="조력공011" localSheetId="13">#REF!</definedName>
    <definedName name="조력공011" localSheetId="15">#REF!</definedName>
    <definedName name="조력공011" localSheetId="14">#REF!</definedName>
    <definedName name="조력공011">#REF!</definedName>
    <definedName name="조력공982" localSheetId="16">#REF!</definedName>
    <definedName name="조력공982" localSheetId="13">#REF!</definedName>
    <definedName name="조력공982" localSheetId="15">#REF!</definedName>
    <definedName name="조력공982" localSheetId="14">#REF!</definedName>
    <definedName name="조력공982">#REF!</definedName>
    <definedName name="조력공991" localSheetId="16">#REF!</definedName>
    <definedName name="조력공991" localSheetId="13">#REF!</definedName>
    <definedName name="조력공991" localSheetId="15">#REF!</definedName>
    <definedName name="조력공991" localSheetId="14">#REF!</definedName>
    <definedName name="조력공991">#REF!</definedName>
    <definedName name="조력공992" localSheetId="16">#REF!</definedName>
    <definedName name="조력공992" localSheetId="13">#REF!</definedName>
    <definedName name="조력공992" localSheetId="15">#REF!</definedName>
    <definedName name="조력공992" localSheetId="14">#REF!</definedName>
    <definedName name="조력공992">#REF!</definedName>
    <definedName name="조림인부001" localSheetId="16">#REF!</definedName>
    <definedName name="조림인부001" localSheetId="13">#REF!</definedName>
    <definedName name="조림인부001" localSheetId="15">#REF!</definedName>
    <definedName name="조림인부001" localSheetId="14">#REF!</definedName>
    <definedName name="조림인부001">#REF!</definedName>
    <definedName name="조림인부002" localSheetId="16">#REF!</definedName>
    <definedName name="조림인부002" localSheetId="13">#REF!</definedName>
    <definedName name="조림인부002" localSheetId="15">#REF!</definedName>
    <definedName name="조림인부002" localSheetId="14">#REF!</definedName>
    <definedName name="조림인부002">#REF!</definedName>
    <definedName name="조림인부011" localSheetId="16">#REF!</definedName>
    <definedName name="조림인부011" localSheetId="13">#REF!</definedName>
    <definedName name="조림인부011" localSheetId="15">#REF!</definedName>
    <definedName name="조림인부011" localSheetId="14">#REF!</definedName>
    <definedName name="조림인부011">#REF!</definedName>
    <definedName name="조림인부982" localSheetId="16">#REF!</definedName>
    <definedName name="조림인부982" localSheetId="13">#REF!</definedName>
    <definedName name="조림인부982" localSheetId="15">#REF!</definedName>
    <definedName name="조림인부982" localSheetId="14">#REF!</definedName>
    <definedName name="조림인부982">#REF!</definedName>
    <definedName name="조림인부991" localSheetId="16">#REF!</definedName>
    <definedName name="조림인부991" localSheetId="13">#REF!</definedName>
    <definedName name="조림인부991" localSheetId="15">#REF!</definedName>
    <definedName name="조림인부991" localSheetId="14">#REF!</definedName>
    <definedName name="조림인부991">#REF!</definedName>
    <definedName name="조림인부992" localSheetId="16">#REF!</definedName>
    <definedName name="조림인부992" localSheetId="13">#REF!</definedName>
    <definedName name="조림인부992" localSheetId="15">#REF!</definedName>
    <definedName name="조림인부992" localSheetId="14">#REF!</definedName>
    <definedName name="조림인부992">#REF!</definedName>
    <definedName name="조명단가" localSheetId="16">[82]조명일위!$G:$M</definedName>
    <definedName name="조명단가" localSheetId="62">[83]조명일위!$G$1:$M$65536</definedName>
    <definedName name="조명단가">[82]조명일위!$G:$M</definedName>
    <definedName name="조명단가1" localSheetId="16">[82]조명일위!$B:$G</definedName>
    <definedName name="조명단가1" localSheetId="62">[83]조명일위!$B$1:$G$65536</definedName>
    <definedName name="조명단가1">[82]조명일위!$B:$G</definedName>
    <definedName name="조원공_1.1_1.5" localSheetId="62">[56]식재인부!$B$5</definedName>
    <definedName name="조원공_1.1_1.5">[57]식재인부!$B$5</definedName>
    <definedName name="조적공" localSheetId="49">#REF!</definedName>
    <definedName name="조적공" localSheetId="53">#REF!</definedName>
    <definedName name="조적공" localSheetId="55">#REF!</definedName>
    <definedName name="조적공" localSheetId="31">#REF!</definedName>
    <definedName name="조적공" localSheetId="35">#REF!</definedName>
    <definedName name="조적공" localSheetId="36">#REF!</definedName>
    <definedName name="조적공" localSheetId="34">#REF!</definedName>
    <definedName name="조적공" localSheetId="16">#REF!</definedName>
    <definedName name="조적공" localSheetId="13">#REF!</definedName>
    <definedName name="조적공" localSheetId="15">#REF!</definedName>
    <definedName name="조적공" localSheetId="14">#REF!</definedName>
    <definedName name="조적공" localSheetId="1">#REF!</definedName>
    <definedName name="조적공">#REF!</definedName>
    <definedName name="조적공001" localSheetId="16">#REF!</definedName>
    <definedName name="조적공001" localSheetId="13">#REF!</definedName>
    <definedName name="조적공001" localSheetId="15">#REF!</definedName>
    <definedName name="조적공001" localSheetId="14">#REF!</definedName>
    <definedName name="조적공001">#REF!</definedName>
    <definedName name="조적공002" localSheetId="16">#REF!</definedName>
    <definedName name="조적공002" localSheetId="13">#REF!</definedName>
    <definedName name="조적공002" localSheetId="15">#REF!</definedName>
    <definedName name="조적공002" localSheetId="14">#REF!</definedName>
    <definedName name="조적공002">#REF!</definedName>
    <definedName name="조적공011" localSheetId="16">#REF!</definedName>
    <definedName name="조적공011" localSheetId="13">#REF!</definedName>
    <definedName name="조적공011" localSheetId="15">#REF!</definedName>
    <definedName name="조적공011" localSheetId="14">#REF!</definedName>
    <definedName name="조적공011">#REF!</definedName>
    <definedName name="조적공982" localSheetId="16">#REF!</definedName>
    <definedName name="조적공982" localSheetId="13">#REF!</definedName>
    <definedName name="조적공982" localSheetId="15">#REF!</definedName>
    <definedName name="조적공982" localSheetId="14">#REF!</definedName>
    <definedName name="조적공982">#REF!</definedName>
    <definedName name="조적공991" localSheetId="16">#REF!</definedName>
    <definedName name="조적공991" localSheetId="13">#REF!</definedName>
    <definedName name="조적공991" localSheetId="15">#REF!</definedName>
    <definedName name="조적공991" localSheetId="14">#REF!</definedName>
    <definedName name="조적공991">#REF!</definedName>
    <definedName name="조적공992" localSheetId="16">#REF!</definedName>
    <definedName name="조적공992" localSheetId="13">#REF!</definedName>
    <definedName name="조적공992" localSheetId="15">#REF!</definedName>
    <definedName name="조적공992" localSheetId="14">#REF!</definedName>
    <definedName name="조적공992">#REF!</definedName>
    <definedName name="조합경" localSheetId="49">[61]관급자재대!#REF!</definedName>
    <definedName name="조합경" localSheetId="53">[61]관급자재대!#REF!</definedName>
    <definedName name="조합경" localSheetId="55">[61]관급자재대!#REF!</definedName>
    <definedName name="조합경" localSheetId="31">[61]관급자재대!#REF!</definedName>
    <definedName name="조합경" localSheetId="35">[61]관급자재대!#REF!</definedName>
    <definedName name="조합경" localSheetId="36">[61]관급자재대!#REF!</definedName>
    <definedName name="조합경" localSheetId="34">[61]관급자재대!#REF!</definedName>
    <definedName name="조합경" localSheetId="13">[61]관급자재대!#REF!</definedName>
    <definedName name="조합경" localSheetId="15">[61]관급자재대!#REF!</definedName>
    <definedName name="조합경" localSheetId="14">[61]관급자재대!#REF!</definedName>
    <definedName name="조합경" localSheetId="1">[61]관급자재대!#REF!</definedName>
    <definedName name="조합경">[61]관급자재대!#REF!</definedName>
    <definedName name="조합노" localSheetId="49">[61]관급자재대!#REF!</definedName>
    <definedName name="조합노" localSheetId="53">[61]관급자재대!#REF!</definedName>
    <definedName name="조합노" localSheetId="55">[61]관급자재대!#REF!</definedName>
    <definedName name="조합노" localSheetId="31">[61]관급자재대!#REF!</definedName>
    <definedName name="조합노" localSheetId="35">[61]관급자재대!#REF!</definedName>
    <definedName name="조합노" localSheetId="36">[61]관급자재대!#REF!</definedName>
    <definedName name="조합노" localSheetId="34">[61]관급자재대!#REF!</definedName>
    <definedName name="조합노" localSheetId="13">[61]관급자재대!#REF!</definedName>
    <definedName name="조합노" localSheetId="15">[61]관급자재대!#REF!</definedName>
    <definedName name="조합노" localSheetId="14">[61]관급자재대!#REF!</definedName>
    <definedName name="조합노" localSheetId="1">[61]관급자재대!#REF!</definedName>
    <definedName name="조합노">[61]관급자재대!#REF!</definedName>
    <definedName name="조합재" localSheetId="49">[61]관급자재대!#REF!</definedName>
    <definedName name="조합재" localSheetId="53">[61]관급자재대!#REF!</definedName>
    <definedName name="조합재" localSheetId="55">[61]관급자재대!#REF!</definedName>
    <definedName name="조합재" localSheetId="31">[61]관급자재대!#REF!</definedName>
    <definedName name="조합재" localSheetId="35">[61]관급자재대!#REF!</definedName>
    <definedName name="조합재" localSheetId="36">[61]관급자재대!#REF!</definedName>
    <definedName name="조합재" localSheetId="34">[61]관급자재대!#REF!</definedName>
    <definedName name="조합재" localSheetId="13">[61]관급자재대!#REF!</definedName>
    <definedName name="조합재" localSheetId="15">[61]관급자재대!#REF!</definedName>
    <definedName name="조합재" localSheetId="14">[61]관급자재대!#REF!</definedName>
    <definedName name="조합재" localSheetId="1">[61]관급자재대!#REF!</definedName>
    <definedName name="조합재">[61]관급자재대!#REF!</definedName>
    <definedName name="조형가이즈까3010" localSheetId="62">[56]데이타!$E$11</definedName>
    <definedName name="조형가이즈까3010">[57]데이타!$E$11</definedName>
    <definedName name="조형가이즈까3012" localSheetId="62">[56]데이타!$E$12</definedName>
    <definedName name="조형가이즈까3012">[57]데이타!$E$12</definedName>
    <definedName name="조형가이즈까3014" localSheetId="62">[56]데이타!$E$13</definedName>
    <definedName name="조형가이즈까3014">[57]데이타!$E$13</definedName>
    <definedName name="조형가이즈까3516" localSheetId="62">[56]데이타!$E$14</definedName>
    <definedName name="조형가이즈까3516">[57]데이타!$E$14</definedName>
    <definedName name="종" localSheetId="62">BlankMacro1</definedName>
    <definedName name="종">BlankMacro1</definedName>
    <definedName name="종배수관" localSheetId="17">{"'산출근거'!$B$4:$D$8"}</definedName>
    <definedName name="종배수관" localSheetId="18">{"'산출근거'!$B$4:$D$8"}</definedName>
    <definedName name="종배수관" localSheetId="16">{"'산출근거'!$B$4:$D$8"}</definedName>
    <definedName name="종배수관" localSheetId="62">{"'산출근거'!$B$4:$D$8"}</definedName>
    <definedName name="종배수관" localSheetId="13">{"'산출근거'!$B$4:$D$8"}</definedName>
    <definedName name="종배수관" localSheetId="15">{"'산출근거'!$B$4:$D$8"}</definedName>
    <definedName name="종배수관" localSheetId="14">{"'산출근거'!$B$4:$D$8"}</definedName>
    <definedName name="종배수관">{"'산출근거'!$B$4:$D$8"}</definedName>
    <definedName name="종배수관1" hidden="1">[135]암거날개벽!#REF!</definedName>
    <definedName name="종배수관2" hidden="1">[135]암거날개벽!#REF!</definedName>
    <definedName name="종배수관600mm" localSheetId="49">#REF!</definedName>
    <definedName name="종배수관600mm" localSheetId="53">#REF!</definedName>
    <definedName name="종배수관600mm" localSheetId="55">#REF!</definedName>
    <definedName name="종배수관600mm" localSheetId="31">#REF!</definedName>
    <definedName name="종배수관600mm" localSheetId="35">#REF!</definedName>
    <definedName name="종배수관600mm" localSheetId="36">#REF!</definedName>
    <definedName name="종배수관600mm" localSheetId="34">#REF!</definedName>
    <definedName name="종배수관600mm" localSheetId="16">#REF!</definedName>
    <definedName name="종배수관600mm" localSheetId="13">#REF!</definedName>
    <definedName name="종배수관600mm" localSheetId="15">#REF!</definedName>
    <definedName name="종배수관600mm" localSheetId="14">#REF!</definedName>
    <definedName name="종배수관600mm" localSheetId="1">#REF!</definedName>
    <definedName name="종배수관600mm">#REF!</definedName>
    <definedName name="종배수관800mm" localSheetId="49">#REF!</definedName>
    <definedName name="종배수관800mm" localSheetId="53">#REF!</definedName>
    <definedName name="종배수관800mm" localSheetId="55">#REF!</definedName>
    <definedName name="종배수관800mm" localSheetId="31">#REF!</definedName>
    <definedName name="종배수관800mm" localSheetId="35">#REF!</definedName>
    <definedName name="종배수관800mm" localSheetId="36">#REF!</definedName>
    <definedName name="종배수관800mm" localSheetId="34">#REF!</definedName>
    <definedName name="종배수관800mm" localSheetId="16">#REF!</definedName>
    <definedName name="종배수관800mm" localSheetId="13">#REF!</definedName>
    <definedName name="종배수관800mm" localSheetId="15">#REF!</definedName>
    <definedName name="종배수관800mm" localSheetId="14">#REF!</definedName>
    <definedName name="종배수관800mm" localSheetId="1">#REF!</definedName>
    <definedName name="종배수관800mm">#REF!</definedName>
    <definedName name="종수" localSheetId="6">BlankMacro1</definedName>
    <definedName name="종수" localSheetId="17">BlankMacro1</definedName>
    <definedName name="종수" localSheetId="18">BlankMacro1</definedName>
    <definedName name="종수" localSheetId="16">BlankMacro1</definedName>
    <definedName name="종수" localSheetId="62">BlankMacro1</definedName>
    <definedName name="종수" localSheetId="13">BlankMacro1</definedName>
    <definedName name="종수" localSheetId="15">BlankMacro1</definedName>
    <definedName name="종수" localSheetId="14">BlankMacro1</definedName>
    <definedName name="종수">BlankMacro1</definedName>
    <definedName name="주목" localSheetId="49">#REF!</definedName>
    <definedName name="주목" localSheetId="53">#REF!</definedName>
    <definedName name="주목" localSheetId="55">#REF!</definedName>
    <definedName name="주목" localSheetId="31">#REF!</definedName>
    <definedName name="주목" localSheetId="35">#REF!</definedName>
    <definedName name="주목" localSheetId="36">#REF!</definedName>
    <definedName name="주목" localSheetId="34">#REF!</definedName>
    <definedName name="주목" localSheetId="16">#REF!</definedName>
    <definedName name="주목" localSheetId="13">#REF!</definedName>
    <definedName name="주목" localSheetId="15">#REF!</definedName>
    <definedName name="주목" localSheetId="14">#REF!</definedName>
    <definedName name="주목" localSheetId="1">#REF!</definedName>
    <definedName name="주목">#REF!</definedName>
    <definedName name="주목H2.5" localSheetId="16">#REF!</definedName>
    <definedName name="주목H2.5" localSheetId="13">#REF!</definedName>
    <definedName name="주목H2.5" localSheetId="15">#REF!</definedName>
    <definedName name="주목H2.5" localSheetId="14">#REF!</definedName>
    <definedName name="주목H2.5">#REF!</definedName>
    <definedName name="주소">#REF!</definedName>
    <definedName name="준설선기관사001" localSheetId="16">#REF!</definedName>
    <definedName name="준설선기관사001" localSheetId="13">#REF!</definedName>
    <definedName name="준설선기관사001" localSheetId="15">#REF!</definedName>
    <definedName name="준설선기관사001" localSheetId="14">#REF!</definedName>
    <definedName name="준설선기관사001">#REF!</definedName>
    <definedName name="준설선기관사002" localSheetId="16">#REF!</definedName>
    <definedName name="준설선기관사002" localSheetId="13">#REF!</definedName>
    <definedName name="준설선기관사002" localSheetId="15">#REF!</definedName>
    <definedName name="준설선기관사002" localSheetId="14">#REF!</definedName>
    <definedName name="준설선기관사002">#REF!</definedName>
    <definedName name="준설선기관사982" localSheetId="16">#REF!</definedName>
    <definedName name="준설선기관사982" localSheetId="13">#REF!</definedName>
    <definedName name="준설선기관사982" localSheetId="15">#REF!</definedName>
    <definedName name="준설선기관사982" localSheetId="14">#REF!</definedName>
    <definedName name="준설선기관사982">#REF!</definedName>
    <definedName name="준설선기관사991" localSheetId="16">#REF!</definedName>
    <definedName name="준설선기관사991" localSheetId="13">#REF!</definedName>
    <definedName name="준설선기관사991" localSheetId="15">#REF!</definedName>
    <definedName name="준설선기관사991" localSheetId="14">#REF!</definedName>
    <definedName name="준설선기관사991">#REF!</definedName>
    <definedName name="준설선기관사992" localSheetId="16">#REF!</definedName>
    <definedName name="준설선기관사992" localSheetId="13">#REF!</definedName>
    <definedName name="준설선기관사992" localSheetId="15">#REF!</definedName>
    <definedName name="준설선기관사992" localSheetId="14">#REF!</definedName>
    <definedName name="준설선기관사992">#REF!</definedName>
    <definedName name="준설선기관장001" localSheetId="16">#REF!</definedName>
    <definedName name="준설선기관장001" localSheetId="13">#REF!</definedName>
    <definedName name="준설선기관장001" localSheetId="15">#REF!</definedName>
    <definedName name="준설선기관장001" localSheetId="14">#REF!</definedName>
    <definedName name="준설선기관장001">#REF!</definedName>
    <definedName name="준설선기관장002" localSheetId="16">#REF!</definedName>
    <definedName name="준설선기관장002" localSheetId="13">#REF!</definedName>
    <definedName name="준설선기관장002" localSheetId="15">#REF!</definedName>
    <definedName name="준설선기관장002" localSheetId="14">#REF!</definedName>
    <definedName name="준설선기관장002">#REF!</definedName>
    <definedName name="준설선기관장011" localSheetId="16">#REF!</definedName>
    <definedName name="준설선기관장011" localSheetId="13">#REF!</definedName>
    <definedName name="준설선기관장011" localSheetId="15">#REF!</definedName>
    <definedName name="준설선기관장011" localSheetId="14">#REF!</definedName>
    <definedName name="준설선기관장011">#REF!</definedName>
    <definedName name="준설선기관장982" localSheetId="16">#REF!</definedName>
    <definedName name="준설선기관장982" localSheetId="13">#REF!</definedName>
    <definedName name="준설선기관장982" localSheetId="15">#REF!</definedName>
    <definedName name="준설선기관장982" localSheetId="14">#REF!</definedName>
    <definedName name="준설선기관장982">#REF!</definedName>
    <definedName name="준설선기관장991" localSheetId="16">#REF!</definedName>
    <definedName name="준설선기관장991" localSheetId="13">#REF!</definedName>
    <definedName name="준설선기관장991" localSheetId="15">#REF!</definedName>
    <definedName name="준설선기관장991" localSheetId="14">#REF!</definedName>
    <definedName name="준설선기관장991">#REF!</definedName>
    <definedName name="준설선기관장992" localSheetId="16">#REF!</definedName>
    <definedName name="준설선기관장992" localSheetId="13">#REF!</definedName>
    <definedName name="준설선기관장992" localSheetId="15">#REF!</definedName>
    <definedName name="준설선기관장992" localSheetId="14">#REF!</definedName>
    <definedName name="준설선기관장992">#REF!</definedName>
    <definedName name="준설선선장001" localSheetId="16">#REF!</definedName>
    <definedName name="준설선선장001" localSheetId="13">#REF!</definedName>
    <definedName name="준설선선장001" localSheetId="15">#REF!</definedName>
    <definedName name="준설선선장001" localSheetId="14">#REF!</definedName>
    <definedName name="준설선선장001">#REF!</definedName>
    <definedName name="준설선선장002" localSheetId="16">#REF!</definedName>
    <definedName name="준설선선장002" localSheetId="13">#REF!</definedName>
    <definedName name="준설선선장002" localSheetId="15">#REF!</definedName>
    <definedName name="준설선선장002" localSheetId="14">#REF!</definedName>
    <definedName name="준설선선장002">#REF!</definedName>
    <definedName name="준설선선장011" localSheetId="16">#REF!</definedName>
    <definedName name="준설선선장011" localSheetId="13">#REF!</definedName>
    <definedName name="준설선선장011" localSheetId="15">#REF!</definedName>
    <definedName name="준설선선장011" localSheetId="14">#REF!</definedName>
    <definedName name="준설선선장011">#REF!</definedName>
    <definedName name="준설선선장982" localSheetId="16">#REF!</definedName>
    <definedName name="준설선선장982" localSheetId="13">#REF!</definedName>
    <definedName name="준설선선장982" localSheetId="15">#REF!</definedName>
    <definedName name="준설선선장982" localSheetId="14">#REF!</definedName>
    <definedName name="준설선선장982">#REF!</definedName>
    <definedName name="준설선선장991" localSheetId="16">#REF!</definedName>
    <definedName name="준설선선장991" localSheetId="13">#REF!</definedName>
    <definedName name="준설선선장991" localSheetId="15">#REF!</definedName>
    <definedName name="준설선선장991" localSheetId="14">#REF!</definedName>
    <definedName name="준설선선장991">#REF!</definedName>
    <definedName name="준설선선장992" localSheetId="16">#REF!</definedName>
    <definedName name="준설선선장992" localSheetId="13">#REF!</definedName>
    <definedName name="준설선선장992" localSheetId="15">#REF!</definedName>
    <definedName name="준설선선장992" localSheetId="14">#REF!</definedName>
    <definedName name="준설선선장992">#REF!</definedName>
    <definedName name="준설선운전사001" localSheetId="16">#REF!</definedName>
    <definedName name="준설선운전사001" localSheetId="13">#REF!</definedName>
    <definedName name="준설선운전사001" localSheetId="15">#REF!</definedName>
    <definedName name="준설선운전사001" localSheetId="14">#REF!</definedName>
    <definedName name="준설선운전사001">#REF!</definedName>
    <definedName name="준설선운전사002" localSheetId="16">#REF!</definedName>
    <definedName name="준설선운전사002" localSheetId="13">#REF!</definedName>
    <definedName name="준설선운전사002" localSheetId="15">#REF!</definedName>
    <definedName name="준설선운전사002" localSheetId="14">#REF!</definedName>
    <definedName name="준설선운전사002">#REF!</definedName>
    <definedName name="준설선운전사982" localSheetId="16">#REF!</definedName>
    <definedName name="준설선운전사982" localSheetId="13">#REF!</definedName>
    <definedName name="준설선운전사982" localSheetId="15">#REF!</definedName>
    <definedName name="준설선운전사982" localSheetId="14">#REF!</definedName>
    <definedName name="준설선운전사982">#REF!</definedName>
    <definedName name="준설선운전사991" localSheetId="16">#REF!</definedName>
    <definedName name="준설선운전사991" localSheetId="13">#REF!</definedName>
    <definedName name="준설선운전사991" localSheetId="15">#REF!</definedName>
    <definedName name="준설선운전사991" localSheetId="14">#REF!</definedName>
    <definedName name="준설선운전사991">#REF!</definedName>
    <definedName name="준설선운전사992" localSheetId="16">#REF!</definedName>
    <definedName name="준설선운전사992" localSheetId="13">#REF!</definedName>
    <definedName name="준설선운전사992" localSheetId="15">#REF!</definedName>
    <definedName name="준설선운전사992" localSheetId="14">#REF!</definedName>
    <definedName name="준설선운전사992">#REF!</definedName>
    <definedName name="준설선전기사001" localSheetId="16">#REF!</definedName>
    <definedName name="준설선전기사001" localSheetId="13">#REF!</definedName>
    <definedName name="준설선전기사001" localSheetId="15">#REF!</definedName>
    <definedName name="준설선전기사001" localSheetId="14">#REF!</definedName>
    <definedName name="준설선전기사001">#REF!</definedName>
    <definedName name="준설선전기사002" localSheetId="16">#REF!</definedName>
    <definedName name="준설선전기사002" localSheetId="13">#REF!</definedName>
    <definedName name="준설선전기사002" localSheetId="15">#REF!</definedName>
    <definedName name="준설선전기사002" localSheetId="14">#REF!</definedName>
    <definedName name="준설선전기사002">#REF!</definedName>
    <definedName name="준설선전기사982" localSheetId="16">#REF!</definedName>
    <definedName name="준설선전기사982" localSheetId="13">#REF!</definedName>
    <definedName name="준설선전기사982" localSheetId="15">#REF!</definedName>
    <definedName name="준설선전기사982" localSheetId="14">#REF!</definedName>
    <definedName name="준설선전기사982">#REF!</definedName>
    <definedName name="준설선전기사991" localSheetId="16">#REF!</definedName>
    <definedName name="준설선전기사991" localSheetId="13">#REF!</definedName>
    <definedName name="준설선전기사991" localSheetId="15">#REF!</definedName>
    <definedName name="준설선전기사991" localSheetId="14">#REF!</definedName>
    <definedName name="준설선전기사991">#REF!</definedName>
    <definedName name="준설선전기사992" localSheetId="16">#REF!</definedName>
    <definedName name="준설선전기사992" localSheetId="13">#REF!</definedName>
    <definedName name="준설선전기사992" localSheetId="15">#REF!</definedName>
    <definedName name="준설선전기사992" localSheetId="14">#REF!</definedName>
    <definedName name="준설선전기사992">#REF!</definedName>
    <definedName name="준설설기관사011" localSheetId="16">#REF!</definedName>
    <definedName name="준설설기관사011" localSheetId="13">#REF!</definedName>
    <definedName name="준설설기관사011" localSheetId="15">#REF!</definedName>
    <definedName name="준설설기관사011" localSheetId="14">#REF!</definedName>
    <definedName name="준설설기관사011">#REF!</definedName>
    <definedName name="준설설운전기사011" localSheetId="16">#REF!</definedName>
    <definedName name="준설설운전기사011" localSheetId="13">#REF!</definedName>
    <definedName name="준설설운전기사011" localSheetId="15">#REF!</definedName>
    <definedName name="준설설운전기사011" localSheetId="14">#REF!</definedName>
    <definedName name="준설설운전기사011">#REF!</definedName>
    <definedName name="준설설운전사011" localSheetId="16">#REF!</definedName>
    <definedName name="준설설운전사011" localSheetId="13">#REF!</definedName>
    <definedName name="준설설운전사011" localSheetId="15">#REF!</definedName>
    <definedName name="준설설운전사011" localSheetId="14">#REF!</definedName>
    <definedName name="준설설운전사011">#REF!</definedName>
    <definedName name="준설설전기사011" localSheetId="16">#REF!</definedName>
    <definedName name="준설설전기사011" localSheetId="13">#REF!</definedName>
    <definedName name="준설설전기사011" localSheetId="15">#REF!</definedName>
    <definedName name="준설설전기사011" localSheetId="14">#REF!</definedName>
    <definedName name="준설설전기사011">#REF!</definedName>
    <definedName name="줄눈공001" localSheetId="16">#REF!</definedName>
    <definedName name="줄눈공001" localSheetId="13">#REF!</definedName>
    <definedName name="줄눈공001" localSheetId="15">#REF!</definedName>
    <definedName name="줄눈공001" localSheetId="14">#REF!</definedName>
    <definedName name="줄눈공001">#REF!</definedName>
    <definedName name="줄눈공002" localSheetId="16">#REF!</definedName>
    <definedName name="줄눈공002" localSheetId="13">#REF!</definedName>
    <definedName name="줄눈공002" localSheetId="15">#REF!</definedName>
    <definedName name="줄눈공002" localSheetId="14">#REF!</definedName>
    <definedName name="줄눈공002">#REF!</definedName>
    <definedName name="줄눈공011" localSheetId="16">#REF!</definedName>
    <definedName name="줄눈공011" localSheetId="13">#REF!</definedName>
    <definedName name="줄눈공011" localSheetId="15">#REF!</definedName>
    <definedName name="줄눈공011" localSheetId="14">#REF!</definedName>
    <definedName name="줄눈공011">#REF!</definedName>
    <definedName name="줄눈공982" localSheetId="16">#REF!</definedName>
    <definedName name="줄눈공982" localSheetId="13">#REF!</definedName>
    <definedName name="줄눈공982" localSheetId="15">#REF!</definedName>
    <definedName name="줄눈공982" localSheetId="14">#REF!</definedName>
    <definedName name="줄눈공982">#REF!</definedName>
    <definedName name="줄눈공991" localSheetId="16">#REF!</definedName>
    <definedName name="줄눈공991" localSheetId="13">#REF!</definedName>
    <definedName name="줄눈공991" localSheetId="15">#REF!</definedName>
    <definedName name="줄눈공991" localSheetId="14">#REF!</definedName>
    <definedName name="줄눈공991">#REF!</definedName>
    <definedName name="줄눈공992" localSheetId="16">#REF!</definedName>
    <definedName name="줄눈공992" localSheetId="13">#REF!</definedName>
    <definedName name="줄눈공992" localSheetId="15">#REF!</definedName>
    <definedName name="줄눈공992" localSheetId="14">#REF!</definedName>
    <definedName name="줄눈공992">#REF!</definedName>
    <definedName name="줄떼" localSheetId="17" hidden="1">{#N/A,#N/A,FALSE,"현장 NCR 분석";#N/A,#N/A,FALSE,"현장품질감사";#N/A,#N/A,FALSE,"현장품질감사"}</definedName>
    <definedName name="줄떼" localSheetId="18" hidden="1">{#N/A,#N/A,FALSE,"현장 NCR 분석";#N/A,#N/A,FALSE,"현장품질감사";#N/A,#N/A,FALSE,"현장품질감사"}</definedName>
    <definedName name="줄떼" localSheetId="16" hidden="1">{#N/A,#N/A,FALSE,"현장 NCR 분석";#N/A,#N/A,FALSE,"현장품질감사";#N/A,#N/A,FALSE,"현장품질감사"}</definedName>
    <definedName name="줄떼" localSheetId="62" hidden="1">{#N/A,#N/A,FALSE,"현장 NCR 분석";#N/A,#N/A,FALSE,"현장품질감사";#N/A,#N/A,FALSE,"현장품질감사"}</definedName>
    <definedName name="줄떼" localSheetId="13" hidden="1">{#N/A,#N/A,FALSE,"현장 NCR 분석";#N/A,#N/A,FALSE,"현장품질감사";#N/A,#N/A,FALSE,"현장품질감사"}</definedName>
    <definedName name="줄떼" localSheetId="15" hidden="1">{#N/A,#N/A,FALSE,"현장 NCR 분석";#N/A,#N/A,FALSE,"현장품질감사";#N/A,#N/A,FALSE,"현장품질감사"}</definedName>
    <definedName name="줄떼" localSheetId="14" hidden="1">{#N/A,#N/A,FALSE,"현장 NCR 분석";#N/A,#N/A,FALSE,"현장품질감사";#N/A,#N/A,FALSE,"현장품질감사"}</definedName>
    <definedName name="줄떼" hidden="1">{#N/A,#N/A,FALSE,"현장 NCR 분석";#N/A,#N/A,FALSE,"현장품질감사";#N/A,#N/A,FALSE,"현장품질감사"}</definedName>
    <definedName name="줄사철" localSheetId="49">#REF!</definedName>
    <definedName name="줄사철" localSheetId="53">#REF!</definedName>
    <definedName name="줄사철" localSheetId="55">#REF!</definedName>
    <definedName name="줄사철" localSheetId="31">#REF!</definedName>
    <definedName name="줄사철" localSheetId="35">#REF!</definedName>
    <definedName name="줄사철" localSheetId="36">#REF!</definedName>
    <definedName name="줄사철" localSheetId="34">#REF!</definedName>
    <definedName name="줄사철" localSheetId="16">#REF!</definedName>
    <definedName name="줄사철" localSheetId="13">#REF!</definedName>
    <definedName name="줄사철" localSheetId="15">#REF!</definedName>
    <definedName name="줄사철" localSheetId="14">#REF!</definedName>
    <definedName name="줄사철" localSheetId="1">#REF!</definedName>
    <definedName name="줄사철">#REF!</definedName>
    <definedName name="중급원자력기술자001" localSheetId="16">#REF!</definedName>
    <definedName name="중급원자력기술자001" localSheetId="13">#REF!</definedName>
    <definedName name="중급원자력기술자001" localSheetId="15">#REF!</definedName>
    <definedName name="중급원자력기술자001" localSheetId="14">#REF!</definedName>
    <definedName name="중급원자력기술자001">#REF!</definedName>
    <definedName name="중급원자력기술자002" localSheetId="16">#REF!</definedName>
    <definedName name="중급원자력기술자002" localSheetId="13">#REF!</definedName>
    <definedName name="중급원자력기술자002" localSheetId="15">#REF!</definedName>
    <definedName name="중급원자력기술자002" localSheetId="14">#REF!</definedName>
    <definedName name="중급원자력기술자002">#REF!</definedName>
    <definedName name="중급원자력기술자011" localSheetId="16">#REF!</definedName>
    <definedName name="중급원자력기술자011" localSheetId="13">#REF!</definedName>
    <definedName name="중급원자력기술자011" localSheetId="15">#REF!</definedName>
    <definedName name="중급원자력기술자011" localSheetId="14">#REF!</definedName>
    <definedName name="중급원자력기술자011">#REF!</definedName>
    <definedName name="중급원자력기술자982" localSheetId="16">#REF!</definedName>
    <definedName name="중급원자력기술자982" localSheetId="13">#REF!</definedName>
    <definedName name="중급원자력기술자982" localSheetId="15">#REF!</definedName>
    <definedName name="중급원자력기술자982" localSheetId="14">#REF!</definedName>
    <definedName name="중급원자력기술자982">#REF!</definedName>
    <definedName name="중급원자력기술자991" localSheetId="16">#REF!</definedName>
    <definedName name="중급원자력기술자991" localSheetId="13">#REF!</definedName>
    <definedName name="중급원자력기술자991" localSheetId="15">#REF!</definedName>
    <definedName name="중급원자력기술자991" localSheetId="14">#REF!</definedName>
    <definedName name="중급원자력기술자991">#REF!</definedName>
    <definedName name="중급원자력기술자992" localSheetId="16">#REF!</definedName>
    <definedName name="중급원자력기술자992" localSheetId="13">#REF!</definedName>
    <definedName name="중급원자력기술자992" localSheetId="15">#REF!</definedName>
    <definedName name="중급원자력기술자992" localSheetId="14">#REF!</definedName>
    <definedName name="중급원자력기술자992">#REF!</definedName>
    <definedName name="중기운전기사" localSheetId="16">#REF!</definedName>
    <definedName name="중기운전기사" localSheetId="13">#REF!</definedName>
    <definedName name="중기운전기사" localSheetId="15">#REF!</definedName>
    <definedName name="중기운전기사" localSheetId="14">#REF!</definedName>
    <definedName name="중기운전기사">#REF!</definedName>
    <definedName name="중기운전조수" localSheetId="49">#REF!</definedName>
    <definedName name="중기운전조수" localSheetId="53">#REF!</definedName>
    <definedName name="중기운전조수" localSheetId="55">#REF!</definedName>
    <definedName name="중기운전조수" localSheetId="31">#REF!</definedName>
    <definedName name="중기운전조수" localSheetId="35">#REF!</definedName>
    <definedName name="중기운전조수" localSheetId="36">#REF!</definedName>
    <definedName name="중기운전조수" localSheetId="34">#REF!</definedName>
    <definedName name="중기운전조수" localSheetId="16">#REF!</definedName>
    <definedName name="중기운전조수" localSheetId="13">#REF!</definedName>
    <definedName name="중기운전조수" localSheetId="15">#REF!</definedName>
    <definedName name="중기운전조수" localSheetId="14">#REF!</definedName>
    <definedName name="중기운전조수" localSheetId="1">#REF!</definedName>
    <definedName name="중기운전조수">#REF!</definedName>
    <definedName name="중기조장" localSheetId="49">#REF!</definedName>
    <definedName name="중기조장" localSheetId="53">#REF!</definedName>
    <definedName name="중기조장" localSheetId="55">#REF!</definedName>
    <definedName name="중기조장" localSheetId="31">#REF!</definedName>
    <definedName name="중기조장" localSheetId="35">#REF!</definedName>
    <definedName name="중기조장" localSheetId="36">#REF!</definedName>
    <definedName name="중기조장" localSheetId="34">#REF!</definedName>
    <definedName name="중기조장" localSheetId="16">#REF!</definedName>
    <definedName name="중기조장" localSheetId="13">#REF!</definedName>
    <definedName name="중기조장" localSheetId="15">#REF!</definedName>
    <definedName name="중기조장" localSheetId="14">#REF!</definedName>
    <definedName name="중기조장" localSheetId="1">#REF!</definedName>
    <definedName name="중기조장">#REF!</definedName>
    <definedName name="증설13205계" localSheetId="16">#REF!</definedName>
    <definedName name="증설13205계" localSheetId="13">#REF!</definedName>
    <definedName name="증설13205계" localSheetId="15">#REF!</definedName>
    <definedName name="증설13205계" localSheetId="14">#REF!</definedName>
    <definedName name="증설13205계">#REF!</definedName>
    <definedName name="지k1" localSheetId="16">#REF!</definedName>
    <definedName name="지k1" localSheetId="13">#REF!</definedName>
    <definedName name="지k1" localSheetId="15">#REF!</definedName>
    <definedName name="지k1" localSheetId="14">#REF!</definedName>
    <definedName name="지k1">#REF!</definedName>
    <definedName name="지k2" localSheetId="16">#REF!</definedName>
    <definedName name="지k2" localSheetId="13">#REF!</definedName>
    <definedName name="지k2" localSheetId="15">#REF!</definedName>
    <definedName name="지k2" localSheetId="14">#REF!</definedName>
    <definedName name="지k2">#REF!</definedName>
    <definedName name="지k4" localSheetId="16">#REF!</definedName>
    <definedName name="지k4" localSheetId="13">#REF!</definedName>
    <definedName name="지k4" localSheetId="15">#REF!</definedName>
    <definedName name="지k4" localSheetId="14">#REF!</definedName>
    <definedName name="지k4">#REF!</definedName>
    <definedName name="지VI1" localSheetId="16">#REF!</definedName>
    <definedName name="지VI1" localSheetId="13">#REF!</definedName>
    <definedName name="지VI1" localSheetId="15">#REF!</definedName>
    <definedName name="지VI1" localSheetId="14">#REF!</definedName>
    <definedName name="지VI1">#REF!</definedName>
    <definedName name="지VI2" localSheetId="16">#REF!</definedName>
    <definedName name="지VI2" localSheetId="13">#REF!</definedName>
    <definedName name="지VI2" localSheetId="15">#REF!</definedName>
    <definedName name="지VI2" localSheetId="14">#REF!</definedName>
    <definedName name="지VI2">#REF!</definedName>
    <definedName name="지VI3" localSheetId="16">#REF!</definedName>
    <definedName name="지VI3" localSheetId="13">#REF!</definedName>
    <definedName name="지VI3" localSheetId="15">#REF!</definedName>
    <definedName name="지VI3" localSheetId="14">#REF!</definedName>
    <definedName name="지VI3">#REF!</definedName>
    <definedName name="지VI4" localSheetId="16">#REF!</definedName>
    <definedName name="지VI4" localSheetId="13">#REF!</definedName>
    <definedName name="지VI4" localSheetId="15">#REF!</definedName>
    <definedName name="지VI4" localSheetId="14">#REF!</definedName>
    <definedName name="지VI4">#REF!</definedName>
    <definedName name="지vi5" localSheetId="16">#REF!</definedName>
    <definedName name="지vi5" localSheetId="13">#REF!</definedName>
    <definedName name="지vi5" localSheetId="15">#REF!</definedName>
    <definedName name="지vi5" localSheetId="14">#REF!</definedName>
    <definedName name="지vi5">#REF!</definedName>
    <definedName name="지베타" localSheetId="16">#REF!</definedName>
    <definedName name="지베타" localSheetId="13">#REF!</definedName>
    <definedName name="지베타" localSheetId="15">#REF!</definedName>
    <definedName name="지베타" localSheetId="14">#REF!</definedName>
    <definedName name="지베타">#REF!</definedName>
    <definedName name="지붕잇기공001" localSheetId="16">#REF!</definedName>
    <definedName name="지붕잇기공001" localSheetId="13">#REF!</definedName>
    <definedName name="지붕잇기공001" localSheetId="15">#REF!</definedName>
    <definedName name="지붕잇기공001" localSheetId="14">#REF!</definedName>
    <definedName name="지붕잇기공001">#REF!</definedName>
    <definedName name="지붕잇기공002" localSheetId="16">#REF!</definedName>
    <definedName name="지붕잇기공002" localSheetId="13">#REF!</definedName>
    <definedName name="지붕잇기공002" localSheetId="15">#REF!</definedName>
    <definedName name="지붕잇기공002" localSheetId="14">#REF!</definedName>
    <definedName name="지붕잇기공002">#REF!</definedName>
    <definedName name="지붕잇기공011" localSheetId="16">#REF!</definedName>
    <definedName name="지붕잇기공011" localSheetId="13">#REF!</definedName>
    <definedName name="지붕잇기공011" localSheetId="15">#REF!</definedName>
    <definedName name="지붕잇기공011" localSheetId="14">#REF!</definedName>
    <definedName name="지붕잇기공011">#REF!</definedName>
    <definedName name="지붕잇기공982" localSheetId="16">#REF!</definedName>
    <definedName name="지붕잇기공982" localSheetId="13">#REF!</definedName>
    <definedName name="지붕잇기공982" localSheetId="15">#REF!</definedName>
    <definedName name="지붕잇기공982" localSheetId="14">#REF!</definedName>
    <definedName name="지붕잇기공982">#REF!</definedName>
    <definedName name="지붕잇기공991" localSheetId="16">#REF!</definedName>
    <definedName name="지붕잇기공991" localSheetId="13">#REF!</definedName>
    <definedName name="지붕잇기공991" localSheetId="15">#REF!</definedName>
    <definedName name="지붕잇기공991" localSheetId="14">#REF!</definedName>
    <definedName name="지붕잇기공991">#REF!</definedName>
    <definedName name="지붕잇기공992" localSheetId="16">#REF!</definedName>
    <definedName name="지붕잇기공992" localSheetId="13">#REF!</definedName>
    <definedName name="지붕잇기공992" localSheetId="15">#REF!</definedName>
    <definedName name="지붕잇기공992" localSheetId="14">#REF!</definedName>
    <definedName name="지붕잇기공992">#REF!</definedName>
    <definedName name="지시부" localSheetId="17" hidden="1">{#N/A,#N/A,FALSE,"현장 NCR 분석";#N/A,#N/A,FALSE,"현장품질감사";#N/A,#N/A,FALSE,"현장품질감사"}</definedName>
    <definedName name="지시부" localSheetId="18" hidden="1">{#N/A,#N/A,FALSE,"현장 NCR 분석";#N/A,#N/A,FALSE,"현장품질감사";#N/A,#N/A,FALSE,"현장품질감사"}</definedName>
    <definedName name="지시부" localSheetId="16" hidden="1">{#N/A,#N/A,FALSE,"현장 NCR 분석";#N/A,#N/A,FALSE,"현장품질감사";#N/A,#N/A,FALSE,"현장품질감사"}</definedName>
    <definedName name="지시부" localSheetId="62" hidden="1">{#N/A,#N/A,FALSE,"현장 NCR 분석";#N/A,#N/A,FALSE,"현장품질감사";#N/A,#N/A,FALSE,"현장품질감사"}</definedName>
    <definedName name="지시부" localSheetId="13" hidden="1">{#N/A,#N/A,FALSE,"현장 NCR 분석";#N/A,#N/A,FALSE,"현장품질감사";#N/A,#N/A,FALSE,"현장품질감사"}</definedName>
    <definedName name="지시부" localSheetId="15" hidden="1">{#N/A,#N/A,FALSE,"현장 NCR 분석";#N/A,#N/A,FALSE,"현장품질감사";#N/A,#N/A,FALSE,"현장품질감사"}</definedName>
    <definedName name="지시부" localSheetId="14" hidden="1">{#N/A,#N/A,FALSE,"현장 NCR 분석";#N/A,#N/A,FALSE,"현장품질감사";#N/A,#N/A,FALSE,"현장품질감사"}</definedName>
    <definedName name="지시부" hidden="1">{#N/A,#N/A,FALSE,"현장 NCR 분석";#N/A,#N/A,FALSE,"현장품질감사";#N/A,#N/A,FALSE,"현장품질감사"}</definedName>
    <definedName name="지적">#REF!</definedName>
    <definedName name="지적기능사_지적기능사2급001" localSheetId="16">#REF!</definedName>
    <definedName name="지적기능사_지적기능사2급001" localSheetId="13">#REF!</definedName>
    <definedName name="지적기능사_지적기능사2급001" localSheetId="15">#REF!</definedName>
    <definedName name="지적기능사_지적기능사2급001" localSheetId="14">#REF!</definedName>
    <definedName name="지적기능사_지적기능사2급001">#REF!</definedName>
    <definedName name="지적기능사_지적기능사2급002" localSheetId="16">#REF!</definedName>
    <definedName name="지적기능사_지적기능사2급002" localSheetId="13">#REF!</definedName>
    <definedName name="지적기능사_지적기능사2급002" localSheetId="15">#REF!</definedName>
    <definedName name="지적기능사_지적기능사2급002" localSheetId="14">#REF!</definedName>
    <definedName name="지적기능사_지적기능사2급002">#REF!</definedName>
    <definedName name="지적기능사_지적기능사2급011" localSheetId="16">#REF!</definedName>
    <definedName name="지적기능사_지적기능사2급011" localSheetId="13">#REF!</definedName>
    <definedName name="지적기능사_지적기능사2급011" localSheetId="15">#REF!</definedName>
    <definedName name="지적기능사_지적기능사2급011" localSheetId="14">#REF!</definedName>
    <definedName name="지적기능사_지적기능사2급011">#REF!</definedName>
    <definedName name="지적기능사_지적기능사2급982" localSheetId="16">#REF!</definedName>
    <definedName name="지적기능사_지적기능사2급982" localSheetId="13">#REF!</definedName>
    <definedName name="지적기능사_지적기능사2급982" localSheetId="15">#REF!</definedName>
    <definedName name="지적기능사_지적기능사2급982" localSheetId="14">#REF!</definedName>
    <definedName name="지적기능사_지적기능사2급982">#REF!</definedName>
    <definedName name="지적기능사_지적기능사2급991" localSheetId="16">#REF!</definedName>
    <definedName name="지적기능사_지적기능사2급991" localSheetId="13">#REF!</definedName>
    <definedName name="지적기능사_지적기능사2급991" localSheetId="15">#REF!</definedName>
    <definedName name="지적기능사_지적기능사2급991" localSheetId="14">#REF!</definedName>
    <definedName name="지적기능사_지적기능사2급991">#REF!</definedName>
    <definedName name="지적기능사_지적기능사2급992" localSheetId="16">#REF!</definedName>
    <definedName name="지적기능사_지적기능사2급992" localSheetId="13">#REF!</definedName>
    <definedName name="지적기능사_지적기능사2급992" localSheetId="15">#REF!</definedName>
    <definedName name="지적기능사_지적기능사2급992" localSheetId="14">#REF!</definedName>
    <definedName name="지적기능사_지적기능사2급992">#REF!</definedName>
    <definedName name="지적기능산업기사_지적기능사1급001" localSheetId="16">#REF!</definedName>
    <definedName name="지적기능산업기사_지적기능사1급001" localSheetId="13">#REF!</definedName>
    <definedName name="지적기능산업기사_지적기능사1급001" localSheetId="15">#REF!</definedName>
    <definedName name="지적기능산업기사_지적기능사1급001" localSheetId="14">#REF!</definedName>
    <definedName name="지적기능산업기사_지적기능사1급001">#REF!</definedName>
    <definedName name="지적기능산업기사_지적기능사1급002" localSheetId="16">#REF!</definedName>
    <definedName name="지적기능산업기사_지적기능사1급002" localSheetId="13">#REF!</definedName>
    <definedName name="지적기능산업기사_지적기능사1급002" localSheetId="15">#REF!</definedName>
    <definedName name="지적기능산업기사_지적기능사1급002" localSheetId="14">#REF!</definedName>
    <definedName name="지적기능산업기사_지적기능사1급002">#REF!</definedName>
    <definedName name="지적기능산업기사_지적기능사1급011" localSheetId="16">#REF!</definedName>
    <definedName name="지적기능산업기사_지적기능사1급011" localSheetId="13">#REF!</definedName>
    <definedName name="지적기능산업기사_지적기능사1급011" localSheetId="15">#REF!</definedName>
    <definedName name="지적기능산업기사_지적기능사1급011" localSheetId="14">#REF!</definedName>
    <definedName name="지적기능산업기사_지적기능사1급011">#REF!</definedName>
    <definedName name="지적기능산업기사_지적기능사1급982" localSheetId="16">#REF!</definedName>
    <definedName name="지적기능산업기사_지적기능사1급982" localSheetId="13">#REF!</definedName>
    <definedName name="지적기능산업기사_지적기능사1급982" localSheetId="15">#REF!</definedName>
    <definedName name="지적기능산업기사_지적기능사1급982" localSheetId="14">#REF!</definedName>
    <definedName name="지적기능산업기사_지적기능사1급982">#REF!</definedName>
    <definedName name="지적기능산업기사_지적기능사1급991" localSheetId="16">#REF!</definedName>
    <definedName name="지적기능산업기사_지적기능사1급991" localSheetId="13">#REF!</definedName>
    <definedName name="지적기능산업기사_지적기능사1급991" localSheetId="15">#REF!</definedName>
    <definedName name="지적기능산업기사_지적기능사1급991" localSheetId="14">#REF!</definedName>
    <definedName name="지적기능산업기사_지적기능사1급991">#REF!</definedName>
    <definedName name="지적기능산업기사_지적기능사1급992" localSheetId="16">#REF!</definedName>
    <definedName name="지적기능산업기사_지적기능사1급992" localSheetId="13">#REF!</definedName>
    <definedName name="지적기능산업기사_지적기능사1급992" localSheetId="15">#REF!</definedName>
    <definedName name="지적기능산업기사_지적기능사1급992" localSheetId="14">#REF!</definedName>
    <definedName name="지적기능산업기사_지적기능사1급992">#REF!</definedName>
    <definedName name="지적기사_지적기사1급001" localSheetId="16">#REF!</definedName>
    <definedName name="지적기사_지적기사1급001" localSheetId="13">#REF!</definedName>
    <definedName name="지적기사_지적기사1급001" localSheetId="15">#REF!</definedName>
    <definedName name="지적기사_지적기사1급001" localSheetId="14">#REF!</definedName>
    <definedName name="지적기사_지적기사1급001">#REF!</definedName>
    <definedName name="지적기사_지적기사1급002" localSheetId="16">#REF!</definedName>
    <definedName name="지적기사_지적기사1급002" localSheetId="13">#REF!</definedName>
    <definedName name="지적기사_지적기사1급002" localSheetId="15">#REF!</definedName>
    <definedName name="지적기사_지적기사1급002" localSheetId="14">#REF!</definedName>
    <definedName name="지적기사_지적기사1급002">#REF!</definedName>
    <definedName name="지적기사_지적기사1급011" localSheetId="16">#REF!</definedName>
    <definedName name="지적기사_지적기사1급011" localSheetId="13">#REF!</definedName>
    <definedName name="지적기사_지적기사1급011" localSheetId="15">#REF!</definedName>
    <definedName name="지적기사_지적기사1급011" localSheetId="14">#REF!</definedName>
    <definedName name="지적기사_지적기사1급011">#REF!</definedName>
    <definedName name="지적기사_지적기사1급982" localSheetId="16">#REF!</definedName>
    <definedName name="지적기사_지적기사1급982" localSheetId="13">#REF!</definedName>
    <definedName name="지적기사_지적기사1급982" localSheetId="15">#REF!</definedName>
    <definedName name="지적기사_지적기사1급982" localSheetId="14">#REF!</definedName>
    <definedName name="지적기사_지적기사1급982">#REF!</definedName>
    <definedName name="지적기사_지적기사1급991" localSheetId="16">#REF!</definedName>
    <definedName name="지적기사_지적기사1급991" localSheetId="13">#REF!</definedName>
    <definedName name="지적기사_지적기사1급991" localSheetId="15">#REF!</definedName>
    <definedName name="지적기사_지적기사1급991" localSheetId="14">#REF!</definedName>
    <definedName name="지적기사_지적기사1급991">#REF!</definedName>
    <definedName name="지적기사_지적기사1급992" localSheetId="16">#REF!</definedName>
    <definedName name="지적기사_지적기사1급992" localSheetId="13">#REF!</definedName>
    <definedName name="지적기사_지적기사1급992" localSheetId="15">#REF!</definedName>
    <definedName name="지적기사_지적기사1급992" localSheetId="14">#REF!</definedName>
    <definedName name="지적기사_지적기사1급992">#REF!</definedName>
    <definedName name="지적도복사">[62]설계기준!#REF!</definedName>
    <definedName name="지적산업기사_지적기사2급001" localSheetId="16">#REF!</definedName>
    <definedName name="지적산업기사_지적기사2급001" localSheetId="13">#REF!</definedName>
    <definedName name="지적산업기사_지적기사2급001" localSheetId="15">#REF!</definedName>
    <definedName name="지적산업기사_지적기사2급001" localSheetId="14">#REF!</definedName>
    <definedName name="지적산업기사_지적기사2급001">#REF!</definedName>
    <definedName name="지적산업기사_지적기사2급002" localSheetId="16">#REF!</definedName>
    <definedName name="지적산업기사_지적기사2급002" localSheetId="13">#REF!</definedName>
    <definedName name="지적산업기사_지적기사2급002" localSheetId="15">#REF!</definedName>
    <definedName name="지적산업기사_지적기사2급002" localSheetId="14">#REF!</definedName>
    <definedName name="지적산업기사_지적기사2급002">#REF!</definedName>
    <definedName name="지적산업기사_지적기사2급011" localSheetId="16">#REF!</definedName>
    <definedName name="지적산업기사_지적기사2급011" localSheetId="13">#REF!</definedName>
    <definedName name="지적산업기사_지적기사2급011" localSheetId="15">#REF!</definedName>
    <definedName name="지적산업기사_지적기사2급011" localSheetId="14">#REF!</definedName>
    <definedName name="지적산업기사_지적기사2급011">#REF!</definedName>
    <definedName name="지적산업기사_지적기사2급982" localSheetId="16">#REF!</definedName>
    <definedName name="지적산업기사_지적기사2급982" localSheetId="13">#REF!</definedName>
    <definedName name="지적산업기사_지적기사2급982" localSheetId="15">#REF!</definedName>
    <definedName name="지적산업기사_지적기사2급982" localSheetId="14">#REF!</definedName>
    <definedName name="지적산업기사_지적기사2급982">#REF!</definedName>
    <definedName name="지적산업기사_지적기사2급991" localSheetId="16">#REF!</definedName>
    <definedName name="지적산업기사_지적기사2급991" localSheetId="13">#REF!</definedName>
    <definedName name="지적산업기사_지적기사2급991" localSheetId="15">#REF!</definedName>
    <definedName name="지적산업기사_지적기사2급991" localSheetId="14">#REF!</definedName>
    <definedName name="지적산업기사_지적기사2급991">#REF!</definedName>
    <definedName name="지적산업기사_지적기사2급992" localSheetId="16">#REF!</definedName>
    <definedName name="지적산업기사_지적기사2급992" localSheetId="13">#REF!</definedName>
    <definedName name="지적산업기사_지적기사2급992" localSheetId="15">#REF!</definedName>
    <definedName name="지적산업기사_지적기사2급992" localSheetId="14">#REF!</definedName>
    <definedName name="지적산업기사_지적기사2급992">#REF!</definedName>
    <definedName name="지주">#N/A</definedName>
    <definedName name="지힌k1" localSheetId="16">#REF!</definedName>
    <definedName name="지힌k1" localSheetId="13">#REF!</definedName>
    <definedName name="지힌k1" localSheetId="15">#REF!</definedName>
    <definedName name="지힌k1" localSheetId="14">#REF!</definedName>
    <definedName name="지힌k1">#REF!</definedName>
    <definedName name="지힌k2" localSheetId="16">#REF!</definedName>
    <definedName name="지힌k2" localSheetId="13">#REF!</definedName>
    <definedName name="지힌k2" localSheetId="15">#REF!</definedName>
    <definedName name="지힌k2" localSheetId="14">#REF!</definedName>
    <definedName name="지힌k2">#REF!</definedName>
    <definedName name="지힌k4" localSheetId="16">#REF!</definedName>
    <definedName name="지힌k4" localSheetId="13">#REF!</definedName>
    <definedName name="지힌k4" localSheetId="15">#REF!</definedName>
    <definedName name="지힌k4" localSheetId="14">#REF!</definedName>
    <definedName name="지힌k4">#REF!</definedName>
    <definedName name="지힌VI1" localSheetId="16">#REF!</definedName>
    <definedName name="지힌VI1" localSheetId="13">#REF!</definedName>
    <definedName name="지힌VI1" localSheetId="15">#REF!</definedName>
    <definedName name="지힌VI1" localSheetId="14">#REF!</definedName>
    <definedName name="지힌VI1">#REF!</definedName>
    <definedName name="지힌VI2" localSheetId="16">#REF!</definedName>
    <definedName name="지힌VI2" localSheetId="13">#REF!</definedName>
    <definedName name="지힌VI2" localSheetId="15">#REF!</definedName>
    <definedName name="지힌VI2" localSheetId="14">#REF!</definedName>
    <definedName name="지힌VI2">#REF!</definedName>
    <definedName name="지힌VI3" localSheetId="16">#REF!</definedName>
    <definedName name="지힌VI3" localSheetId="13">#REF!</definedName>
    <definedName name="지힌VI3" localSheetId="15">#REF!</definedName>
    <definedName name="지힌VI3" localSheetId="14">#REF!</definedName>
    <definedName name="지힌VI3">#REF!</definedName>
    <definedName name="지힌VI4" localSheetId="16">#REF!</definedName>
    <definedName name="지힌VI4" localSheetId="13">#REF!</definedName>
    <definedName name="지힌VI4" localSheetId="15">#REF!</definedName>
    <definedName name="지힌VI4" localSheetId="14">#REF!</definedName>
    <definedName name="지힌VI4">#REF!</definedName>
    <definedName name="지힌vi5" localSheetId="16">#REF!</definedName>
    <definedName name="지힌vi5" localSheetId="13">#REF!</definedName>
    <definedName name="지힌vi5" localSheetId="15">#REF!</definedName>
    <definedName name="지힌vi5" localSheetId="14">#REF!</definedName>
    <definedName name="지힌vi5">#REF!</definedName>
    <definedName name="직경" localSheetId="16">#REF!</definedName>
    <definedName name="직경" localSheetId="13">#REF!</definedName>
    <definedName name="직경" localSheetId="15">#REF!</definedName>
    <definedName name="직경" localSheetId="14">#REF!</definedName>
    <definedName name="직경">#REF!</definedName>
    <definedName name="직노비" localSheetId="16">#REF!</definedName>
    <definedName name="직노비" localSheetId="13">#REF!</definedName>
    <definedName name="직노비" localSheetId="15">#REF!</definedName>
    <definedName name="직노비" localSheetId="14">#REF!</definedName>
    <definedName name="직노비">#REF!</definedName>
    <definedName name="직영비" localSheetId="49">'[88]2공구산출내역'!#REF!</definedName>
    <definedName name="직영비" localSheetId="53">'[88]2공구산출내역'!#REF!</definedName>
    <definedName name="직영비" localSheetId="55">'[88]2공구산출내역'!#REF!</definedName>
    <definedName name="직영비" localSheetId="31">'[88]2공구산출내역'!#REF!</definedName>
    <definedName name="직영비" localSheetId="35">'[88]2공구산출내역'!#REF!</definedName>
    <definedName name="직영비" localSheetId="36">'[88]2공구산출내역'!#REF!</definedName>
    <definedName name="직영비" localSheetId="34">'[88]2공구산출내역'!#REF!</definedName>
    <definedName name="직영비" localSheetId="16">'[90]2공구산출내역'!#REF!</definedName>
    <definedName name="직영비" localSheetId="62">'[91]2공구산출내역'!#REF!</definedName>
    <definedName name="직영비" localSheetId="13">'[90]2공구산출내역'!#REF!</definedName>
    <definedName name="직영비" localSheetId="15">'[90]2공구산출내역'!#REF!</definedName>
    <definedName name="직영비" localSheetId="14">'[90]2공구산출내역'!#REF!</definedName>
    <definedName name="직영비" localSheetId="1">'[88]2공구산출내역'!#REF!</definedName>
    <definedName name="직영비">'[90]2공구산출내역'!#REF!</definedName>
    <definedName name="직재비" localSheetId="16">#REF!</definedName>
    <definedName name="직재비" localSheetId="13">#REF!</definedName>
    <definedName name="직재비" localSheetId="15">#REF!</definedName>
    <definedName name="직재비" localSheetId="14">#REF!</definedName>
    <definedName name="직재비">#REF!</definedName>
    <definedName name="직종" localSheetId="16">#REF!</definedName>
    <definedName name="직종" localSheetId="13">#REF!</definedName>
    <definedName name="직종" localSheetId="15">#REF!</definedName>
    <definedName name="직종" localSheetId="14">#REF!</definedName>
    <definedName name="직종">#REF!</definedName>
    <definedName name="진달래H0.6" localSheetId="16">#REF!</definedName>
    <definedName name="진달래H0.6" localSheetId="13">#REF!</definedName>
    <definedName name="진달래H0.6" localSheetId="15">#REF!</definedName>
    <definedName name="진달래H0.6" localSheetId="14">#REF!</definedName>
    <definedName name="진달래H0.6">#REF!</definedName>
    <definedName name="진달래중량">ROUND((4/3*3.14*(0.075*0.075*0.075))*(1200*0.9),2)</definedName>
    <definedName name="집" localSheetId="62">예취기견적!집</definedName>
    <definedName name="집">집</definedName>
    <definedName name="집계서" localSheetId="62">BlankMacro1</definedName>
    <definedName name="집계서">BlankMacro1</definedName>
    <definedName name="집계표2" localSheetId="62">예취기견적!집</definedName>
    <definedName name="집계표2">집</definedName>
    <definedName name="집단화">#REF!</definedName>
    <definedName name="집수정" localSheetId="17" hidden="1">#REF!</definedName>
    <definedName name="집수정" localSheetId="18" hidden="1">#REF!</definedName>
    <definedName name="집수정" localSheetId="37" hidden="1">{#N/A,#N/A,FALSE,"토공2"}</definedName>
    <definedName name="집수정" localSheetId="46" hidden="1">{#N/A,#N/A,FALSE,"토공2"}</definedName>
    <definedName name="집수정" localSheetId="47" hidden="1">{#N/A,#N/A,FALSE,"토공2"}</definedName>
    <definedName name="집수정" localSheetId="38" hidden="1">{#N/A,#N/A,FALSE,"토공2"}</definedName>
    <definedName name="집수정" localSheetId="39" hidden="1">{#N/A,#N/A,FALSE,"토공2"}</definedName>
    <definedName name="집수정" localSheetId="40" hidden="1">{#N/A,#N/A,FALSE,"토공2"}</definedName>
    <definedName name="집수정" localSheetId="41" hidden="1">{#N/A,#N/A,FALSE,"토공2"}</definedName>
    <definedName name="집수정" localSheetId="42" hidden="1">{#N/A,#N/A,FALSE,"토공2"}</definedName>
    <definedName name="집수정" localSheetId="43" hidden="1">{#N/A,#N/A,FALSE,"토공2"}</definedName>
    <definedName name="집수정" localSheetId="44" hidden="1">{#N/A,#N/A,FALSE,"토공2"}</definedName>
    <definedName name="집수정" localSheetId="45" hidden="1">{#N/A,#N/A,FALSE,"토공2"}</definedName>
    <definedName name="집수정" localSheetId="16" hidden="1">{#N/A,#N/A,FALSE,"토공2"}</definedName>
    <definedName name="집수정" localSheetId="51" hidden="1">{#N/A,#N/A,FALSE,"토공2"}</definedName>
    <definedName name="집수정" localSheetId="66" hidden="1">{#N/A,#N/A,FALSE,"토공2"}</definedName>
    <definedName name="집수정" localSheetId="67" hidden="1">{#N/A,#N/A,FALSE,"토공2"}</definedName>
    <definedName name="집수정" localSheetId="57" hidden="1">{#N/A,#N/A,FALSE,"토공2"}</definedName>
    <definedName name="집수정" localSheetId="58" hidden="1">{#N/A,#N/A,FALSE,"토공2"}</definedName>
    <definedName name="집수정" localSheetId="59" hidden="1">{#N/A,#N/A,FALSE,"토공2"}</definedName>
    <definedName name="집수정" localSheetId="60" hidden="1">{#N/A,#N/A,FALSE,"토공2"}</definedName>
    <definedName name="집수정" localSheetId="61" hidden="1">{#N/A,#N/A,FALSE,"토공2"}</definedName>
    <definedName name="집수정" localSheetId="63" hidden="1">{#N/A,#N/A,FALSE,"토공2"}</definedName>
    <definedName name="집수정" localSheetId="64" hidden="1">{#N/A,#N/A,FALSE,"토공2"}</definedName>
    <definedName name="집수정" localSheetId="65" hidden="1">{#N/A,#N/A,FALSE,"토공2"}</definedName>
    <definedName name="집수정" localSheetId="62" hidden="1">{#N/A,#N/A,FALSE,"토공2"}</definedName>
    <definedName name="집수정" localSheetId="13" hidden="1">{#N/A,#N/A,FALSE,"토공2"}</definedName>
    <definedName name="집수정" localSheetId="15" hidden="1">{#N/A,#N/A,FALSE,"토공2"}</definedName>
    <definedName name="집수정" localSheetId="14" hidden="1">{#N/A,#N/A,FALSE,"토공2"}</definedName>
    <definedName name="집수정" hidden="1">{#N/A,#N/A,FALSE,"토공2"}</definedName>
    <definedName name="집수정1" localSheetId="17" hidden="1">#REF!</definedName>
    <definedName name="집수정1" localSheetId="18" hidden="1">#REF!</definedName>
    <definedName name="집수정1" localSheetId="16" hidden="1">#REF!</definedName>
    <definedName name="집수정1" localSheetId="13" hidden="1">#REF!</definedName>
    <definedName name="집수정1" localSheetId="15" hidden="1">#REF!</definedName>
    <definedName name="집수정1" localSheetId="14" hidden="1">#REF!</definedName>
    <definedName name="집수정1" hidden="1">#REF!</definedName>
    <definedName name="집수정토공" localSheetId="17" hidden="1">[136]날개벽수량표!#REF!</definedName>
    <definedName name="집수정토공" localSheetId="18" hidden="1">[136]날개벽수량표!#REF!</definedName>
    <definedName name="집수정토공" localSheetId="16" hidden="1">[136]날개벽수량표!#REF!</definedName>
    <definedName name="집수정토공" localSheetId="13" hidden="1">[136]날개벽수량표!#REF!</definedName>
    <definedName name="집수정토공" localSheetId="15" hidden="1">[136]날개벽수량표!#REF!</definedName>
    <definedName name="집수정토공" localSheetId="14" hidden="1">[136]날개벽수량표!#REF!</definedName>
    <definedName name="집수정토공" hidden="1">[136]날개벽수량표!#REF!</definedName>
    <definedName name="ㅊ강관비계다리">#REF!</definedName>
    <definedName name="ㅊ강관비계매기">#REF!</definedName>
    <definedName name="ㅊ강관조립말비계">#REF!</definedName>
    <definedName name="ㅊ건축물보양">#REF!</definedName>
    <definedName name="ㅊ건축물현장정리">#REF!</definedName>
    <definedName name="ㅊ건축지정">#REF!</definedName>
    <definedName name="ㅊ그레이팅">#REF!</definedName>
    <definedName name="ㅊ깔도리">#REF!</definedName>
    <definedName name="ㅊ동자기둥">#REF!</definedName>
    <definedName name="ㅊ동판후레싱설치">#REF!</definedName>
    <definedName name="ㅊ되메우기">#REF!</definedName>
    <definedName name="ㅊ레미콘_무근">#REF!</definedName>
    <definedName name="ㅊ레미콘_철근">#REF!</definedName>
    <definedName name="ㅊ먹메김">#REF!</definedName>
    <definedName name="ㅊ메탈라스붙임">#REF!</definedName>
    <definedName name="ㅊ모래">#REF!</definedName>
    <definedName name="ㅊ몰탈바르기_벽18">#REF!</definedName>
    <definedName name="ㅊ몰탈바르기_천정15">#REF!</definedName>
    <definedName name="ㅊ무늬코트칠">#REF!</definedName>
    <definedName name="ㅊ바닥타일_석재질">#REF!</definedName>
    <definedName name="ㅊ바닥타일_자기질">#REF!</definedName>
    <definedName name="ㅊ반원목">#REF!</definedName>
    <definedName name="ㅊ반원목붙임">#REF!</definedName>
    <definedName name="ㅊ벽루버">#REF!</definedName>
    <definedName name="ㅊ벽루버붙임">#REF!</definedName>
    <definedName name="ㅊ벽체틀설치">#REF!</definedName>
    <definedName name="ㅊ벽타일">#REF!</definedName>
    <definedName name="ㅊ서까래">#REF!</definedName>
    <definedName name="ㅊ서까래설치">#REF!</definedName>
    <definedName name="ㅊ수평규준틀">#REF!</definedName>
    <definedName name="ㅊ시멘트">#REF!</definedName>
    <definedName name="ㅊ시멘트액체방수">#REF!</definedName>
    <definedName name="ㅊ시멘트운반">#REF!</definedName>
    <definedName name="ㅊㅇ122">#REF!</definedName>
    <definedName name="ㅊ아스팔트슁글잇기">#REF!</definedName>
    <definedName name="ㅊ앵커볼트설치">#REF!</definedName>
    <definedName name="ㅊ오일스테인칠">#REF!</definedName>
    <definedName name="ㅊ용마룻대">#REF!</definedName>
    <definedName name="ㅊ원주목기둥">#REF!</definedName>
    <definedName name="ㅊ자갈">#REF!</definedName>
    <definedName name="ㅊ자연석붙임">#REF!</definedName>
    <definedName name="ㅊ잡석">#REF!</definedName>
    <definedName name="ㅊ중도리">#REF!</definedName>
    <definedName name="ㅊ지붕틀설치">#REF!</definedName>
    <definedName name="ㅊㅊㅍㅌ" localSheetId="49">BlankMacro1</definedName>
    <definedName name="ㅊㅊㅍㅌ" localSheetId="53">BlankMacro1</definedName>
    <definedName name="ㅊㅊㅍㅌ" localSheetId="6">BlankMacro1</definedName>
    <definedName name="ㅊㅊㅍㅌ" localSheetId="55">BlankMacro1</definedName>
    <definedName name="ㅊㅊㅍㅌ" localSheetId="31">BlankMacro1</definedName>
    <definedName name="ㅊㅊㅍㅌ" localSheetId="17">BlankMacro1</definedName>
    <definedName name="ㅊㅊㅍㅌ" localSheetId="18">BlankMacro1</definedName>
    <definedName name="ㅊㅊㅍㅌ" localSheetId="35">BlankMacro1</definedName>
    <definedName name="ㅊㅊㅍㅌ" localSheetId="36">BlankMacro1</definedName>
    <definedName name="ㅊㅊㅍㅌ" localSheetId="34">BlankMacro1</definedName>
    <definedName name="ㅊㅊㅍㅌ" localSheetId="16">BlankMacro1</definedName>
    <definedName name="ㅊㅊㅍㅌ" localSheetId="62">BlankMacro1</definedName>
    <definedName name="ㅊㅊㅍㅌ" localSheetId="13">BlankMacro1</definedName>
    <definedName name="ㅊㅊㅍㅌ" localSheetId="15">BlankMacro1</definedName>
    <definedName name="ㅊㅊㅍㅌ" localSheetId="14">BlankMacro1</definedName>
    <definedName name="ㅊㅊㅍㅌ" localSheetId="1">BlankMacro1</definedName>
    <definedName name="ㅊㅊㅍㅌ">BlankMacro1</definedName>
    <definedName name="ㅊ처마도리">#REF!</definedName>
    <definedName name="ㅊ처마돌림붙임">#REF!</definedName>
    <definedName name="ㅊ천정루버">#REF!</definedName>
    <definedName name="ㅊ천정루버붙임">#REF!</definedName>
    <definedName name="ㅊ천정몰딩설치">#REF!</definedName>
    <definedName name="ㅊ천정틀설치">#REF!</definedName>
    <definedName name="ㅊ철근10">#REF!</definedName>
    <definedName name="ㅊ철근13">#REF!</definedName>
    <definedName name="ㅊ철근16">#REF!</definedName>
    <definedName name="ㅊ철근가공조립">#REF!</definedName>
    <definedName name="ㅊ철근운반">#REF!</definedName>
    <definedName name="ㅊ콘크리트_무근">#REF!</definedName>
    <definedName name="ㅊ콘크리트_철근">#REF!</definedName>
    <definedName name="ㅊ콘크리트타설_무근">#REF!</definedName>
    <definedName name="ㅊ콘크리트타설_철근">#REF!</definedName>
    <definedName name="ㅊ터파기">#REF!</definedName>
    <definedName name="ㅊ토대">#REF!</definedName>
    <definedName name="ㅊ토대설치">#REF!</definedName>
    <definedName name="ㅊ판재돌림">#REF!</definedName>
    <definedName name="ㅊ평보">#REF!</definedName>
    <definedName name="ㅊ합판_바닥12">#REF!</definedName>
    <definedName name="ㅊ합판_벽12">#REF!</definedName>
    <definedName name="ㅊ합판_천정12">#REF!</definedName>
    <definedName name="ㅊ합판거푸집_4회">#REF!</definedName>
    <definedName name="ㅊ합판붙임_바닥">#REF!</definedName>
    <definedName name="ㅊ합판붙임_벽">#REF!</definedName>
    <definedName name="ㅊ합판붙임_천정">#REF!</definedName>
    <definedName name="차" localSheetId="62">BlankMacro1</definedName>
    <definedName name="차">BlankMacro1</definedName>
    <definedName name="차수벽토공2" localSheetId="17">{"'산출근거'!$B$4:$D$8"}</definedName>
    <definedName name="차수벽토공2" localSheetId="18">{"'산출근거'!$B$4:$D$8"}</definedName>
    <definedName name="차수벽토공2" localSheetId="16">{"'산출근거'!$B$4:$D$8"}</definedName>
    <definedName name="차수벽토공2" localSheetId="62">{"'산출근거'!$B$4:$D$8"}</definedName>
    <definedName name="차수벽토공2" localSheetId="13">{"'산출근거'!$B$4:$D$8"}</definedName>
    <definedName name="차수벽토공2" localSheetId="15">{"'산출근거'!$B$4:$D$8"}</definedName>
    <definedName name="차수벽토공2" localSheetId="14">{"'산출근거'!$B$4:$D$8"}</definedName>
    <definedName name="차수벽토공2">{"'산출근거'!$B$4:$D$8"}</definedName>
    <definedName name="착공" localSheetId="16">#REF!</definedName>
    <definedName name="착공" localSheetId="13">#REF!</definedName>
    <definedName name="착공" localSheetId="15">#REF!</definedName>
    <definedName name="착공" localSheetId="14">#REF!</definedName>
    <definedName name="착공">#REF!</definedName>
    <definedName name="착암공" localSheetId="16">#REF!</definedName>
    <definedName name="착암공" localSheetId="13">#REF!</definedName>
    <definedName name="착암공" localSheetId="15">#REF!</definedName>
    <definedName name="착암공" localSheetId="14">#REF!</definedName>
    <definedName name="착암공">#REF!</definedName>
    <definedName name="착암공001" localSheetId="16">#REF!</definedName>
    <definedName name="착암공001" localSheetId="13">#REF!</definedName>
    <definedName name="착암공001" localSheetId="15">#REF!</definedName>
    <definedName name="착암공001" localSheetId="14">#REF!</definedName>
    <definedName name="착암공001">#REF!</definedName>
    <definedName name="착암공002" localSheetId="16">#REF!</definedName>
    <definedName name="착암공002" localSheetId="13">#REF!</definedName>
    <definedName name="착암공002" localSheetId="15">#REF!</definedName>
    <definedName name="착암공002" localSheetId="14">#REF!</definedName>
    <definedName name="착암공002">#REF!</definedName>
    <definedName name="착암공011" localSheetId="16">#REF!</definedName>
    <definedName name="착암공011" localSheetId="13">#REF!</definedName>
    <definedName name="착암공011" localSheetId="15">#REF!</definedName>
    <definedName name="착암공011" localSheetId="14">#REF!</definedName>
    <definedName name="착암공011">#REF!</definedName>
    <definedName name="착암공982" localSheetId="16">#REF!</definedName>
    <definedName name="착암공982" localSheetId="13">#REF!</definedName>
    <definedName name="착암공982" localSheetId="15">#REF!</definedName>
    <definedName name="착암공982" localSheetId="14">#REF!</definedName>
    <definedName name="착암공982">#REF!</definedName>
    <definedName name="착암공991" localSheetId="16">#REF!</definedName>
    <definedName name="착암공991" localSheetId="13">#REF!</definedName>
    <definedName name="착암공991" localSheetId="15">#REF!</definedName>
    <definedName name="착암공991" localSheetId="14">#REF!</definedName>
    <definedName name="착암공991">#REF!</definedName>
    <definedName name="착암공992" localSheetId="16">#REF!</definedName>
    <definedName name="착암공992" localSheetId="13">#REF!</definedName>
    <definedName name="착암공992" localSheetId="15">#REF!</definedName>
    <definedName name="착암공992" localSheetId="14">#REF!</definedName>
    <definedName name="착암공992">#REF!</definedName>
    <definedName name="참" localSheetId="49">[137]단재적표!#REF!</definedName>
    <definedName name="참" localSheetId="31">[137]단재적표!#REF!</definedName>
    <definedName name="참" localSheetId="35">[137]단재적표!#REF!</definedName>
    <definedName name="참" localSheetId="36">[137]단재적표!#REF!</definedName>
    <definedName name="참" localSheetId="34">[137]단재적표!#REF!</definedName>
    <definedName name="참" localSheetId="62">[138]단재적표!#REF!</definedName>
    <definedName name="참" localSheetId="13">[139]단재적표!#REF!</definedName>
    <definedName name="참" localSheetId="15">[139]단재적표!#REF!</definedName>
    <definedName name="참" localSheetId="14">[139]단재적표!#REF!</definedName>
    <definedName name="참" localSheetId="1">[137]단재적표!#REF!</definedName>
    <definedName name="참">[139]단재적표!#REF!</definedName>
    <definedName name="참여자" localSheetId="13">#REF!</definedName>
    <definedName name="참여자" localSheetId="15">#REF!</definedName>
    <definedName name="참여자" localSheetId="14">#REF!</definedName>
    <definedName name="참여자">#REF!</definedName>
    <definedName name="참여자1" localSheetId="13">#REF!</definedName>
    <definedName name="참여자1" localSheetId="15">#REF!</definedName>
    <definedName name="참여자1" localSheetId="14">#REF!</definedName>
    <definedName name="참여자1">#REF!</definedName>
    <definedName name="창" localSheetId="16">#REF!</definedName>
    <definedName name="창" localSheetId="13">#REF!</definedName>
    <definedName name="창" localSheetId="15">#REF!</definedName>
    <definedName name="창" localSheetId="14">#REF!</definedName>
    <definedName name="창">#REF!</definedName>
    <definedName name="창호목공001" localSheetId="16">#REF!</definedName>
    <definedName name="창호목공001" localSheetId="13">#REF!</definedName>
    <definedName name="창호목공001" localSheetId="15">#REF!</definedName>
    <definedName name="창호목공001" localSheetId="14">#REF!</definedName>
    <definedName name="창호목공001">#REF!</definedName>
    <definedName name="창호목공002" localSheetId="16">#REF!</definedName>
    <definedName name="창호목공002" localSheetId="13">#REF!</definedName>
    <definedName name="창호목공002" localSheetId="15">#REF!</definedName>
    <definedName name="창호목공002" localSheetId="14">#REF!</definedName>
    <definedName name="창호목공002">#REF!</definedName>
    <definedName name="창호목공011" localSheetId="16">#REF!</definedName>
    <definedName name="창호목공011" localSheetId="13">#REF!</definedName>
    <definedName name="창호목공011" localSheetId="15">#REF!</definedName>
    <definedName name="창호목공011" localSheetId="14">#REF!</definedName>
    <definedName name="창호목공011">#REF!</definedName>
    <definedName name="창호목공982" localSheetId="16">#REF!</definedName>
    <definedName name="창호목공982" localSheetId="13">#REF!</definedName>
    <definedName name="창호목공982" localSheetId="15">#REF!</definedName>
    <definedName name="창호목공982" localSheetId="14">#REF!</definedName>
    <definedName name="창호목공982">#REF!</definedName>
    <definedName name="창호목공991" localSheetId="16">#REF!</definedName>
    <definedName name="창호목공991" localSheetId="13">#REF!</definedName>
    <definedName name="창호목공991" localSheetId="15">#REF!</definedName>
    <definedName name="창호목공991" localSheetId="14">#REF!</definedName>
    <definedName name="창호목공991">#REF!</definedName>
    <definedName name="창호목공992" localSheetId="16">#REF!</definedName>
    <definedName name="창호목공992" localSheetId="13">#REF!</definedName>
    <definedName name="창호목공992" localSheetId="15">#REF!</definedName>
    <definedName name="창호목공992" localSheetId="14">#REF!</definedName>
    <definedName name="창호목공992">#REF!</definedName>
    <definedName name="철골공001" localSheetId="16">#REF!</definedName>
    <definedName name="철골공001" localSheetId="13">#REF!</definedName>
    <definedName name="철골공001" localSheetId="15">#REF!</definedName>
    <definedName name="철골공001" localSheetId="14">#REF!</definedName>
    <definedName name="철골공001">#REF!</definedName>
    <definedName name="철골공002" localSheetId="16">#REF!</definedName>
    <definedName name="철골공002" localSheetId="13">#REF!</definedName>
    <definedName name="철골공002" localSheetId="15">#REF!</definedName>
    <definedName name="철골공002" localSheetId="14">#REF!</definedName>
    <definedName name="철골공002">#REF!</definedName>
    <definedName name="철골공011" localSheetId="16">#REF!</definedName>
    <definedName name="철골공011" localSheetId="13">#REF!</definedName>
    <definedName name="철골공011" localSheetId="15">#REF!</definedName>
    <definedName name="철골공011" localSheetId="14">#REF!</definedName>
    <definedName name="철골공011">#REF!</definedName>
    <definedName name="철골공982" localSheetId="16">#REF!</definedName>
    <definedName name="철골공982" localSheetId="13">#REF!</definedName>
    <definedName name="철골공982" localSheetId="15">#REF!</definedName>
    <definedName name="철골공982" localSheetId="14">#REF!</definedName>
    <definedName name="철골공982">#REF!</definedName>
    <definedName name="철골공991" localSheetId="16">#REF!</definedName>
    <definedName name="철골공991" localSheetId="13">#REF!</definedName>
    <definedName name="철골공991" localSheetId="15">#REF!</definedName>
    <definedName name="철골공991" localSheetId="14">#REF!</definedName>
    <definedName name="철골공991">#REF!</definedName>
    <definedName name="철골공992" localSheetId="16">#REF!</definedName>
    <definedName name="철골공992" localSheetId="13">#REF!</definedName>
    <definedName name="철골공992" localSheetId="15">#REF!</definedName>
    <definedName name="철골공992" localSheetId="14">#REF!</definedName>
    <definedName name="철골공992">#REF!</definedName>
    <definedName name="철공" localSheetId="16">#REF!</definedName>
    <definedName name="철공" localSheetId="13">#REF!</definedName>
    <definedName name="철공" localSheetId="15">#REF!</definedName>
    <definedName name="철공" localSheetId="14">#REF!</definedName>
    <definedName name="철공">#REF!</definedName>
    <definedName name="철공001" localSheetId="16">#REF!</definedName>
    <definedName name="철공001" localSheetId="13">#REF!</definedName>
    <definedName name="철공001" localSheetId="15">#REF!</definedName>
    <definedName name="철공001" localSheetId="14">#REF!</definedName>
    <definedName name="철공001">#REF!</definedName>
    <definedName name="철공002" localSheetId="16">#REF!</definedName>
    <definedName name="철공002" localSheetId="13">#REF!</definedName>
    <definedName name="철공002" localSheetId="15">#REF!</definedName>
    <definedName name="철공002" localSheetId="14">#REF!</definedName>
    <definedName name="철공002">#REF!</definedName>
    <definedName name="철공011" localSheetId="16">#REF!</definedName>
    <definedName name="철공011" localSheetId="13">#REF!</definedName>
    <definedName name="철공011" localSheetId="15">#REF!</definedName>
    <definedName name="철공011" localSheetId="14">#REF!</definedName>
    <definedName name="철공011">#REF!</definedName>
    <definedName name="철공982" localSheetId="16">#REF!</definedName>
    <definedName name="철공982" localSheetId="13">#REF!</definedName>
    <definedName name="철공982" localSheetId="15">#REF!</definedName>
    <definedName name="철공982" localSheetId="14">#REF!</definedName>
    <definedName name="철공982">#REF!</definedName>
    <definedName name="철공991" localSheetId="16">#REF!</definedName>
    <definedName name="철공991" localSheetId="13">#REF!</definedName>
    <definedName name="철공991" localSheetId="15">#REF!</definedName>
    <definedName name="철공991" localSheetId="14">#REF!</definedName>
    <definedName name="철공991">#REF!</definedName>
    <definedName name="철공992" localSheetId="16">#REF!</definedName>
    <definedName name="철공992" localSheetId="13">#REF!</definedName>
    <definedName name="철공992" localSheetId="15">#REF!</definedName>
    <definedName name="철공992" localSheetId="14">#REF!</definedName>
    <definedName name="철공992">#REF!</definedName>
    <definedName name="철근">'[110]●수량(침구보관창고-21평)'!#REF!</definedName>
    <definedName name="철근1">'[110]●수량(침구보관창고-21평)'!#REF!</definedName>
    <definedName name="철근공" localSheetId="16">#REF!</definedName>
    <definedName name="철근공" localSheetId="13">#REF!</definedName>
    <definedName name="철근공" localSheetId="15">#REF!</definedName>
    <definedName name="철근공" localSheetId="14">#REF!</definedName>
    <definedName name="철근공">#REF!</definedName>
    <definedName name="철근공001" localSheetId="16">#REF!</definedName>
    <definedName name="철근공001" localSheetId="13">#REF!</definedName>
    <definedName name="철근공001" localSheetId="15">#REF!</definedName>
    <definedName name="철근공001" localSheetId="14">#REF!</definedName>
    <definedName name="철근공001">#REF!</definedName>
    <definedName name="철근공002" localSheetId="16">#REF!</definedName>
    <definedName name="철근공002" localSheetId="13">#REF!</definedName>
    <definedName name="철근공002" localSheetId="15">#REF!</definedName>
    <definedName name="철근공002" localSheetId="14">#REF!</definedName>
    <definedName name="철근공002">#REF!</definedName>
    <definedName name="철근공011" localSheetId="16">#REF!</definedName>
    <definedName name="철근공011" localSheetId="13">#REF!</definedName>
    <definedName name="철근공011" localSheetId="15">#REF!</definedName>
    <definedName name="철근공011" localSheetId="14">#REF!</definedName>
    <definedName name="철근공011">#REF!</definedName>
    <definedName name="철근공982" localSheetId="16">#REF!</definedName>
    <definedName name="철근공982" localSheetId="13">#REF!</definedName>
    <definedName name="철근공982" localSheetId="15">#REF!</definedName>
    <definedName name="철근공982" localSheetId="14">#REF!</definedName>
    <definedName name="철근공982">#REF!</definedName>
    <definedName name="철근공991" localSheetId="16">#REF!</definedName>
    <definedName name="철근공991" localSheetId="13">#REF!</definedName>
    <definedName name="철근공991" localSheetId="15">#REF!</definedName>
    <definedName name="철근공991" localSheetId="14">#REF!</definedName>
    <definedName name="철근공991">#REF!</definedName>
    <definedName name="철근공992" localSheetId="16">#REF!</definedName>
    <definedName name="철근공992" localSheetId="13">#REF!</definedName>
    <definedName name="철근공992" localSheetId="15">#REF!</definedName>
    <definedName name="철근공992" localSheetId="14">#REF!</definedName>
    <definedName name="철근공992">#REF!</definedName>
    <definedName name="철근자료" localSheetId="17" hidden="1">#REF!</definedName>
    <definedName name="철근자료" localSheetId="18" hidden="1">#REF!</definedName>
    <definedName name="철근자료" localSheetId="16" hidden="1">#REF!</definedName>
    <definedName name="철근자료" localSheetId="13" hidden="1">#REF!</definedName>
    <definedName name="철근자료" localSheetId="15" hidden="1">#REF!</definedName>
    <definedName name="철근자료" localSheetId="14" hidden="1">#REF!</definedName>
    <definedName name="철근자료" hidden="1">#REF!</definedName>
    <definedName name="철근조립간단" localSheetId="49">#REF!</definedName>
    <definedName name="철근조립간단" localSheetId="53">#REF!</definedName>
    <definedName name="철근조립간단" localSheetId="55">#REF!</definedName>
    <definedName name="철근조립간단" localSheetId="31">#REF!</definedName>
    <definedName name="철근조립간단" localSheetId="35">#REF!</definedName>
    <definedName name="철근조립간단" localSheetId="36">#REF!</definedName>
    <definedName name="철근조립간단" localSheetId="34">#REF!</definedName>
    <definedName name="철근조립간단" localSheetId="16">#REF!</definedName>
    <definedName name="철근조립간단" localSheetId="13">#REF!</definedName>
    <definedName name="철근조립간단" localSheetId="15">#REF!</definedName>
    <definedName name="철근조립간단" localSheetId="14">#REF!</definedName>
    <definedName name="철근조립간단" localSheetId="1">#REF!</definedName>
    <definedName name="철근조립간단">#REF!</definedName>
    <definedName name="철근조립노" localSheetId="49">[61]관급자재대!#REF!</definedName>
    <definedName name="철근조립노" localSheetId="53">[61]관급자재대!#REF!</definedName>
    <definedName name="철근조립노" localSheetId="55">[61]관급자재대!#REF!</definedName>
    <definedName name="철근조립노" localSheetId="31">[61]관급자재대!#REF!</definedName>
    <definedName name="철근조립노" localSheetId="35">[61]관급자재대!#REF!</definedName>
    <definedName name="철근조립노" localSheetId="36">[61]관급자재대!#REF!</definedName>
    <definedName name="철근조립노" localSheetId="34">[61]관급자재대!#REF!</definedName>
    <definedName name="철근조립노" localSheetId="13">[61]관급자재대!#REF!</definedName>
    <definedName name="철근조립노" localSheetId="15">[61]관급자재대!#REF!</definedName>
    <definedName name="철근조립노" localSheetId="14">[61]관급자재대!#REF!</definedName>
    <definedName name="철근조립노" localSheetId="1">[61]관급자재대!#REF!</definedName>
    <definedName name="철근조립노">[61]관급자재대!#REF!</definedName>
    <definedName name="철근조립매우복잡" localSheetId="49">#REF!</definedName>
    <definedName name="철근조립매우복잡" localSheetId="53">#REF!</definedName>
    <definedName name="철근조립매우복잡" localSheetId="55">#REF!</definedName>
    <definedName name="철근조립매우복잡" localSheetId="31">#REF!</definedName>
    <definedName name="철근조립매우복잡" localSheetId="35">#REF!</definedName>
    <definedName name="철근조립매우복잡" localSheetId="36">#REF!</definedName>
    <definedName name="철근조립매우복잡" localSheetId="34">#REF!</definedName>
    <definedName name="철근조립매우복잡" localSheetId="16">#REF!</definedName>
    <definedName name="철근조립매우복잡" localSheetId="13">#REF!</definedName>
    <definedName name="철근조립매우복잡" localSheetId="15">#REF!</definedName>
    <definedName name="철근조립매우복잡" localSheetId="14">#REF!</definedName>
    <definedName name="철근조립매우복잡" localSheetId="1">#REF!</definedName>
    <definedName name="철근조립매우복잡">#REF!</definedName>
    <definedName name="철근조립보통" localSheetId="49">#REF!</definedName>
    <definedName name="철근조립보통" localSheetId="53">#REF!</definedName>
    <definedName name="철근조립보통" localSheetId="55">#REF!</definedName>
    <definedName name="철근조립보통" localSheetId="31">#REF!</definedName>
    <definedName name="철근조립보통" localSheetId="35">#REF!</definedName>
    <definedName name="철근조립보통" localSheetId="36">#REF!</definedName>
    <definedName name="철근조립보통" localSheetId="34">#REF!</definedName>
    <definedName name="철근조립보통" localSheetId="16">#REF!</definedName>
    <definedName name="철근조립보통" localSheetId="13">#REF!</definedName>
    <definedName name="철근조립보통" localSheetId="15">#REF!</definedName>
    <definedName name="철근조립보통" localSheetId="14">#REF!</definedName>
    <definedName name="철근조립보통" localSheetId="1">#REF!</definedName>
    <definedName name="철근조립보통">#REF!</definedName>
    <definedName name="철근조립복잡" localSheetId="49">#REF!</definedName>
    <definedName name="철근조립복잡" localSheetId="53">#REF!</definedName>
    <definedName name="철근조립복잡" localSheetId="55">#REF!</definedName>
    <definedName name="철근조립복잡" localSheetId="31">#REF!</definedName>
    <definedName name="철근조립복잡" localSheetId="35">#REF!</definedName>
    <definedName name="철근조립복잡" localSheetId="36">#REF!</definedName>
    <definedName name="철근조립복잡" localSheetId="34">#REF!</definedName>
    <definedName name="철근조립복잡" localSheetId="16">#REF!</definedName>
    <definedName name="철근조립복잡" localSheetId="13">#REF!</definedName>
    <definedName name="철근조립복잡" localSheetId="15">#REF!</definedName>
    <definedName name="철근조립복잡" localSheetId="14">#REF!</definedName>
    <definedName name="철근조립복잡" localSheetId="1">#REF!</definedName>
    <definedName name="철근조립복잡">#REF!</definedName>
    <definedName name="철근조립재" localSheetId="49">[61]관급자재대!#REF!</definedName>
    <definedName name="철근조립재" localSheetId="53">[61]관급자재대!#REF!</definedName>
    <definedName name="철근조립재" localSheetId="55">[61]관급자재대!#REF!</definedName>
    <definedName name="철근조립재" localSheetId="31">[61]관급자재대!#REF!</definedName>
    <definedName name="철근조립재" localSheetId="35">[61]관급자재대!#REF!</definedName>
    <definedName name="철근조립재" localSheetId="36">[61]관급자재대!#REF!</definedName>
    <definedName name="철근조립재" localSheetId="34">[61]관급자재대!#REF!</definedName>
    <definedName name="철근조립재" localSheetId="16">[61]관급자재대!#REF!</definedName>
    <definedName name="철근조립재" localSheetId="13">[61]관급자재대!#REF!</definedName>
    <definedName name="철근조립재" localSheetId="15">[61]관급자재대!#REF!</definedName>
    <definedName name="철근조립재" localSheetId="14">[61]관급자재대!#REF!</definedName>
    <definedName name="철근조립재" localSheetId="1">[61]관급자재대!#REF!</definedName>
    <definedName name="철근조립재">[61]관급자재대!#REF!</definedName>
    <definedName name="철도궤도공" localSheetId="13">[67]노임단가!#REF!</definedName>
    <definedName name="철도궤도공" localSheetId="15">[67]노임단가!#REF!</definedName>
    <definedName name="철도궤도공" localSheetId="14">[67]노임단가!#REF!</definedName>
    <definedName name="철도궤도공">[67]노임단가!#REF!</definedName>
    <definedName name="철도신호공001" localSheetId="16">#REF!</definedName>
    <definedName name="철도신호공001" localSheetId="13">#REF!</definedName>
    <definedName name="철도신호공001" localSheetId="15">#REF!</definedName>
    <definedName name="철도신호공001" localSheetId="14">#REF!</definedName>
    <definedName name="철도신호공001">#REF!</definedName>
    <definedName name="철도신호공002" localSheetId="16">#REF!</definedName>
    <definedName name="철도신호공002" localSheetId="13">#REF!</definedName>
    <definedName name="철도신호공002" localSheetId="15">#REF!</definedName>
    <definedName name="철도신호공002" localSheetId="14">#REF!</definedName>
    <definedName name="철도신호공002">#REF!</definedName>
    <definedName name="철도신호공011" localSheetId="16">#REF!</definedName>
    <definedName name="철도신호공011" localSheetId="13">#REF!</definedName>
    <definedName name="철도신호공011" localSheetId="15">#REF!</definedName>
    <definedName name="철도신호공011" localSheetId="14">#REF!</definedName>
    <definedName name="철도신호공011">#REF!</definedName>
    <definedName name="철도신호공982" localSheetId="16">#REF!</definedName>
    <definedName name="철도신호공982" localSheetId="13">#REF!</definedName>
    <definedName name="철도신호공982" localSheetId="15">#REF!</definedName>
    <definedName name="철도신호공982" localSheetId="14">#REF!</definedName>
    <definedName name="철도신호공982">#REF!</definedName>
    <definedName name="철도신호공991" localSheetId="16">#REF!</definedName>
    <definedName name="철도신호공991" localSheetId="13">#REF!</definedName>
    <definedName name="철도신호공991" localSheetId="15">#REF!</definedName>
    <definedName name="철도신호공991" localSheetId="14">#REF!</definedName>
    <definedName name="철도신호공991">#REF!</definedName>
    <definedName name="철도신호공992" localSheetId="16">#REF!</definedName>
    <definedName name="철도신호공992" localSheetId="13">#REF!</definedName>
    <definedName name="철도신호공992" localSheetId="15">#REF!</definedName>
    <definedName name="철도신호공992" localSheetId="14">#REF!</definedName>
    <definedName name="철도신호공992">#REF!</definedName>
    <definedName name="철쭉중량">ROUND((4/3*3.14*(0.075*0.075*0.075))*(1200*0.9),2)</definedName>
    <definedName name="철錐공982" localSheetId="16">#REF!</definedName>
    <definedName name="철錐공982" localSheetId="13">#REF!</definedName>
    <definedName name="철錐공982" localSheetId="15">#REF!</definedName>
    <definedName name="철錐공982" localSheetId="14">#REF!</definedName>
    <definedName name="철錐공982">#REF!</definedName>
    <definedName name="철판공001" localSheetId="16">#REF!</definedName>
    <definedName name="철판공001" localSheetId="13">#REF!</definedName>
    <definedName name="철판공001" localSheetId="15">#REF!</definedName>
    <definedName name="철판공001" localSheetId="14">#REF!</definedName>
    <definedName name="철판공001">#REF!</definedName>
    <definedName name="철판공002" localSheetId="16">#REF!</definedName>
    <definedName name="철판공002" localSheetId="13">#REF!</definedName>
    <definedName name="철판공002" localSheetId="15">#REF!</definedName>
    <definedName name="철판공002" localSheetId="14">#REF!</definedName>
    <definedName name="철판공002">#REF!</definedName>
    <definedName name="철판공011" localSheetId="16">#REF!</definedName>
    <definedName name="철판공011" localSheetId="13">#REF!</definedName>
    <definedName name="철판공011" localSheetId="15">#REF!</definedName>
    <definedName name="철판공011" localSheetId="14">#REF!</definedName>
    <definedName name="철판공011">#REF!</definedName>
    <definedName name="철판공982" localSheetId="16">#REF!</definedName>
    <definedName name="철판공982" localSheetId="13">#REF!</definedName>
    <definedName name="철판공982" localSheetId="15">#REF!</definedName>
    <definedName name="철판공982" localSheetId="14">#REF!</definedName>
    <definedName name="철판공982">#REF!</definedName>
    <definedName name="철판공991" localSheetId="16">#REF!</definedName>
    <definedName name="철판공991" localSheetId="13">#REF!</definedName>
    <definedName name="철판공991" localSheetId="15">#REF!</definedName>
    <definedName name="철판공991" localSheetId="14">#REF!</definedName>
    <definedName name="철판공991">#REF!</definedName>
    <definedName name="철판공992" localSheetId="16">#REF!</definedName>
    <definedName name="철판공992" localSheetId="13">#REF!</definedName>
    <definedName name="철판공992" localSheetId="15">#REF!</definedName>
    <definedName name="철판공992" localSheetId="14">#REF!</definedName>
    <definedName name="철판공992">#REF!</definedName>
    <definedName name="청단풍" localSheetId="49">#REF!</definedName>
    <definedName name="청단풍" localSheetId="53">#REF!</definedName>
    <definedName name="청단풍" localSheetId="55">#REF!</definedName>
    <definedName name="청단풍" localSheetId="31">#REF!</definedName>
    <definedName name="청단풍" localSheetId="35">#REF!</definedName>
    <definedName name="청단풍" localSheetId="36">#REF!</definedName>
    <definedName name="청단풍" localSheetId="34">#REF!</definedName>
    <definedName name="청단풍" localSheetId="16">#REF!</definedName>
    <definedName name="청단풍" localSheetId="13">#REF!</definedName>
    <definedName name="청단풍" localSheetId="15">#REF!</definedName>
    <definedName name="청단풍" localSheetId="14">#REF!</definedName>
    <definedName name="청단풍" localSheetId="1">#REF!</definedName>
    <definedName name="청단풍">#REF!</definedName>
    <definedName name="청단풍H3.0" localSheetId="16">#REF!</definedName>
    <definedName name="청단풍H3.0" localSheetId="13">#REF!</definedName>
    <definedName name="청단풍H3.0" localSheetId="15">#REF!</definedName>
    <definedName name="청단풍H3.0" localSheetId="14">#REF!</definedName>
    <definedName name="청단풍H3.0">#REF!</definedName>
    <definedName name="청마총괄">[140]직노!#REF!</definedName>
    <definedName name="체인톱" localSheetId="17">'[98]3설명'!$D$23</definedName>
    <definedName name="체인톱" localSheetId="18">'[98]3설명'!$D$23</definedName>
    <definedName name="체인톱" localSheetId="16">[34]자료!$B$18</definedName>
    <definedName name="체인톱">[32]자료!$B$18</definedName>
    <definedName name="초급기술자" localSheetId="17">[70]자료!$B$17</definedName>
    <definedName name="초급기술자" localSheetId="18">[70]자료!$B$17</definedName>
    <definedName name="초급기술자" localSheetId="16">[64]자료!$B$17</definedName>
    <definedName name="초급기술자" localSheetId="13">[65]자료!$B$17</definedName>
    <definedName name="초급기술자" localSheetId="15">[65]자료!$B$17</definedName>
    <definedName name="초급기술자" localSheetId="14">[65]자료!$B$17</definedName>
    <definedName name="초화류" localSheetId="16">#REF!</definedName>
    <definedName name="초화류" localSheetId="13">#REF!</definedName>
    <definedName name="초화류" localSheetId="15">#REF!</definedName>
    <definedName name="초화류" localSheetId="14">#REF!</definedName>
    <definedName name="초화류">#REF!</definedName>
    <definedName name="총k44" localSheetId="49">#REF!</definedName>
    <definedName name="총k44" localSheetId="53">#REF!</definedName>
    <definedName name="총k44" localSheetId="55">#REF!</definedName>
    <definedName name="총k44" localSheetId="31">#REF!</definedName>
    <definedName name="총k44" localSheetId="35">#REF!</definedName>
    <definedName name="총k44" localSheetId="36">#REF!</definedName>
    <definedName name="총k44" localSheetId="34">#REF!</definedName>
    <definedName name="총k44" localSheetId="16">#REF!</definedName>
    <definedName name="총k44" localSheetId="13">#REF!</definedName>
    <definedName name="총k44" localSheetId="15">#REF!</definedName>
    <definedName name="총k44" localSheetId="14">#REF!</definedName>
    <definedName name="총k44" localSheetId="1">#REF!</definedName>
    <definedName name="총k44">#REF!</definedName>
    <definedName name="총계" localSheetId="49">#REF!</definedName>
    <definedName name="총계" localSheetId="53">#REF!</definedName>
    <definedName name="총계" localSheetId="55">#REF!</definedName>
    <definedName name="총계" localSheetId="31">#REF!</definedName>
    <definedName name="총계" localSheetId="35">#REF!</definedName>
    <definedName name="총계" localSheetId="36">#REF!</definedName>
    <definedName name="총계" localSheetId="34">#REF!</definedName>
    <definedName name="총계" localSheetId="16">#REF!</definedName>
    <definedName name="총계" localSheetId="13">#REF!</definedName>
    <definedName name="총계" localSheetId="15">#REF!</definedName>
    <definedName name="총계" localSheetId="14">#REF!</definedName>
    <definedName name="총계" localSheetId="1">#REF!</definedName>
    <definedName name="총계">#REF!</definedName>
    <definedName name="총괄표">[140]직노!#REF!</definedName>
    <definedName name="총원가" localSheetId="16">#REF!</definedName>
    <definedName name="총원가" localSheetId="13">#REF!</definedName>
    <definedName name="총원가" localSheetId="15">#REF!</definedName>
    <definedName name="총원가" localSheetId="14">#REF!</definedName>
    <definedName name="총원가">#REF!</definedName>
    <definedName name="총집계" localSheetId="62">BlankMacro1</definedName>
    <definedName name="총집계">BlankMacro1</definedName>
    <definedName name="최종주소">AND([89]h2!$B$3:$H$3,[89]h3!$B$3:$H$3)</definedName>
    <definedName name="추가내역서" localSheetId="17">{"'견적서(갑지)'!$F$13"}</definedName>
    <definedName name="추가내역서" localSheetId="18">{"'견적서(갑지)'!$F$13"}</definedName>
    <definedName name="추가내역서" localSheetId="16">{"'견적서(갑지)'!$F$13"}</definedName>
    <definedName name="추가내역서" localSheetId="62">{"'견적서(갑지)'!$F$13"}</definedName>
    <definedName name="추가내역서" localSheetId="13">{"'견적서(갑지)'!$F$13"}</definedName>
    <definedName name="추가내역서" localSheetId="15">{"'견적서(갑지)'!$F$13"}</definedName>
    <definedName name="추가내역서" localSheetId="14">{"'견적서(갑지)'!$F$13"}</definedName>
    <definedName name="추가내역서">{"'견적서(갑지)'!$F$13"}</definedName>
    <definedName name="추가추가" localSheetId="62">BlankMacro1</definedName>
    <definedName name="추가추가">BlankMacro1</definedName>
    <definedName name="출" localSheetId="16">#REF!</definedName>
    <definedName name="출" localSheetId="13">#REF!</definedName>
    <definedName name="출" localSheetId="15">#REF!</definedName>
    <definedName name="출" localSheetId="14">#REF!</definedName>
    <definedName name="출">#REF!</definedName>
    <definedName name="출장지" localSheetId="13">INDIRECT("데이타!A4:a"&amp;COUNTA(#REF!)+3)</definedName>
    <definedName name="출장지" localSheetId="15">INDIRECT("데이타!A4:a"&amp;COUNTA(#REF!)+3)</definedName>
    <definedName name="출장지" localSheetId="14">INDIRECT("데이타!A4:a"&amp;COUNTA(#REF!)+3)</definedName>
    <definedName name="출장지">INDIRECT("데이타!A4:a"&amp;COUNTA(#REF!)+3)</definedName>
    <definedName name="충돌">#N/A</definedName>
    <definedName name="취소" localSheetId="6">BlankMacro1</definedName>
    <definedName name="취소" localSheetId="17">BlankMacro1</definedName>
    <definedName name="취소" localSheetId="18">BlankMacro1</definedName>
    <definedName name="취소" localSheetId="16">BlankMacro1</definedName>
    <definedName name="취소" localSheetId="62">BlankMacro1</definedName>
    <definedName name="취소" localSheetId="13">BlankMacro1</definedName>
    <definedName name="취소" localSheetId="15">BlankMacro1</definedName>
    <definedName name="취소" localSheetId="14">BlankMacro1</definedName>
    <definedName name="취소">BlankMacro1</definedName>
    <definedName name="측구조서" localSheetId="17" hidden="1">{#N/A,#N/A,FALSE,"2~8번"}</definedName>
    <definedName name="측구조서" localSheetId="18" hidden="1">{#N/A,#N/A,FALSE,"2~8번"}</definedName>
    <definedName name="측구조서" localSheetId="37" hidden="1">{#N/A,#N/A,FALSE,"2~8번"}</definedName>
    <definedName name="측구조서" localSheetId="46" hidden="1">{#N/A,#N/A,FALSE,"2~8번"}</definedName>
    <definedName name="측구조서" localSheetId="47" hidden="1">{#N/A,#N/A,FALSE,"2~8번"}</definedName>
    <definedName name="측구조서" localSheetId="38" hidden="1">{#N/A,#N/A,FALSE,"2~8번"}</definedName>
    <definedName name="측구조서" localSheetId="39" hidden="1">{#N/A,#N/A,FALSE,"2~8번"}</definedName>
    <definedName name="측구조서" localSheetId="40" hidden="1">{#N/A,#N/A,FALSE,"2~8번"}</definedName>
    <definedName name="측구조서" localSheetId="41" hidden="1">{#N/A,#N/A,FALSE,"2~8번"}</definedName>
    <definedName name="측구조서" localSheetId="42" hidden="1">{#N/A,#N/A,FALSE,"2~8번"}</definedName>
    <definedName name="측구조서" localSheetId="43" hidden="1">{#N/A,#N/A,FALSE,"2~8번"}</definedName>
    <definedName name="측구조서" localSheetId="44" hidden="1">{#N/A,#N/A,FALSE,"2~8번"}</definedName>
    <definedName name="측구조서" localSheetId="45" hidden="1">{#N/A,#N/A,FALSE,"2~8번"}</definedName>
    <definedName name="측구조서" localSheetId="16" hidden="1">{#N/A,#N/A,FALSE,"2~8번"}</definedName>
    <definedName name="측구조서" localSheetId="51" hidden="1">{#N/A,#N/A,FALSE,"2~8번"}</definedName>
    <definedName name="측구조서" localSheetId="66" hidden="1">{#N/A,#N/A,FALSE,"2~8번"}</definedName>
    <definedName name="측구조서" localSheetId="67" hidden="1">{#N/A,#N/A,FALSE,"2~8번"}</definedName>
    <definedName name="측구조서" localSheetId="57" hidden="1">{#N/A,#N/A,FALSE,"2~8번"}</definedName>
    <definedName name="측구조서" localSheetId="58" hidden="1">{#N/A,#N/A,FALSE,"2~8번"}</definedName>
    <definedName name="측구조서" localSheetId="59" hidden="1">{#N/A,#N/A,FALSE,"2~8번"}</definedName>
    <definedName name="측구조서" localSheetId="60" hidden="1">{#N/A,#N/A,FALSE,"2~8번"}</definedName>
    <definedName name="측구조서" localSheetId="61" hidden="1">{#N/A,#N/A,FALSE,"2~8번"}</definedName>
    <definedName name="측구조서" localSheetId="63" hidden="1">{#N/A,#N/A,FALSE,"2~8번"}</definedName>
    <definedName name="측구조서" localSheetId="64" hidden="1">{#N/A,#N/A,FALSE,"2~8번"}</definedName>
    <definedName name="측구조서" localSheetId="65" hidden="1">{#N/A,#N/A,FALSE,"2~8번"}</definedName>
    <definedName name="측구조서" localSheetId="62" hidden="1">{#N/A,#N/A,FALSE,"2~8번"}</definedName>
    <definedName name="측구조서" localSheetId="13" hidden="1">{#N/A,#N/A,FALSE,"2~8번"}</definedName>
    <definedName name="측구조서" localSheetId="15" hidden="1">{#N/A,#N/A,FALSE,"2~8번"}</definedName>
    <definedName name="측구조서" localSheetId="14" hidden="1">{#N/A,#N/A,FALSE,"2~8번"}</definedName>
    <definedName name="측구조서" hidden="1">{#N/A,#N/A,FALSE,"2~8번"}</definedName>
    <definedName name="측구터파기" localSheetId="16">#REF!</definedName>
    <definedName name="측구터파기" localSheetId="13">#REF!</definedName>
    <definedName name="측구터파기" localSheetId="15">#REF!</definedName>
    <definedName name="측구터파기" localSheetId="14">#REF!</definedName>
    <definedName name="측구터파기">#REF!</definedName>
    <definedName name="측구터파기리핑브레이카" localSheetId="49">[63]산출1!#REF!</definedName>
    <definedName name="측구터파기리핑브레이카" localSheetId="53">[63]산출1!#REF!</definedName>
    <definedName name="측구터파기리핑브레이카" localSheetId="55">[63]산출1!#REF!</definedName>
    <definedName name="측구터파기리핑브레이카" localSheetId="31">[63]산출1!#REF!</definedName>
    <definedName name="측구터파기리핑브레이카" localSheetId="35">[63]산출1!#REF!</definedName>
    <definedName name="측구터파기리핑브레이카" localSheetId="36">[63]산출1!#REF!</definedName>
    <definedName name="측구터파기리핑브레이카" localSheetId="34">[63]산출1!#REF!</definedName>
    <definedName name="측구터파기리핑브레이카" localSheetId="13">[63]산출1!#REF!</definedName>
    <definedName name="측구터파기리핑브레이카" localSheetId="15">[63]산출1!#REF!</definedName>
    <definedName name="측구터파기리핑브레이카" localSheetId="14">[63]산출1!#REF!</definedName>
    <definedName name="측구터파기리핑브레이카" localSheetId="1">[63]산출1!#REF!</definedName>
    <definedName name="측구터파기리핑브레이카">[63]산출1!#REF!</definedName>
    <definedName name="측구터파기리핑화약" localSheetId="49">[63]산출1!#REF!</definedName>
    <definedName name="측구터파기리핑화약" localSheetId="53">[63]산출1!#REF!</definedName>
    <definedName name="측구터파기리핑화약" localSheetId="55">[63]산출1!#REF!</definedName>
    <definedName name="측구터파기리핑화약" localSheetId="31">[63]산출1!#REF!</definedName>
    <definedName name="측구터파기리핑화약" localSheetId="35">[63]산출1!#REF!</definedName>
    <definedName name="측구터파기리핑화약" localSheetId="36">[63]산출1!#REF!</definedName>
    <definedName name="측구터파기리핑화약" localSheetId="34">[63]산출1!#REF!</definedName>
    <definedName name="측구터파기리핑화약" localSheetId="13">[63]산출1!#REF!</definedName>
    <definedName name="측구터파기리핑화약" localSheetId="15">[63]산출1!#REF!</definedName>
    <definedName name="측구터파기리핑화약" localSheetId="14">[63]산출1!#REF!</definedName>
    <definedName name="측구터파기리핑화약" localSheetId="1">[63]산출1!#REF!</definedName>
    <definedName name="측구터파기리핑화약">[63]산출1!#REF!</definedName>
    <definedName name="측구터파기발파화약" localSheetId="49">[63]산출1!#REF!</definedName>
    <definedName name="측구터파기발파화약" localSheetId="53">[63]산출1!#REF!</definedName>
    <definedName name="측구터파기발파화약" localSheetId="55">[63]산출1!#REF!</definedName>
    <definedName name="측구터파기발파화약" localSheetId="31">[63]산출1!#REF!</definedName>
    <definedName name="측구터파기발파화약" localSheetId="35">[63]산출1!#REF!</definedName>
    <definedName name="측구터파기발파화약" localSheetId="36">[63]산출1!#REF!</definedName>
    <definedName name="측구터파기발파화약" localSheetId="34">[63]산출1!#REF!</definedName>
    <definedName name="측구터파기발파화약" localSheetId="1">[63]산출1!#REF!</definedName>
    <definedName name="측구터파기발파화약">[63]산출1!#REF!</definedName>
    <definedName name="측부001" localSheetId="16">#REF!</definedName>
    <definedName name="측부001" localSheetId="13">#REF!</definedName>
    <definedName name="측부001" localSheetId="15">#REF!</definedName>
    <definedName name="측부001" localSheetId="14">#REF!</definedName>
    <definedName name="측부001">#REF!</definedName>
    <definedName name="측부002" localSheetId="16">#REF!</definedName>
    <definedName name="측부002" localSheetId="13">#REF!</definedName>
    <definedName name="측부002" localSheetId="15">#REF!</definedName>
    <definedName name="측부002" localSheetId="14">#REF!</definedName>
    <definedName name="측부002">#REF!</definedName>
    <definedName name="측부011" localSheetId="16">#REF!</definedName>
    <definedName name="측부011" localSheetId="13">#REF!</definedName>
    <definedName name="측부011" localSheetId="15">#REF!</definedName>
    <definedName name="측부011" localSheetId="14">#REF!</definedName>
    <definedName name="측부011">#REF!</definedName>
    <definedName name="측부982" localSheetId="16">#REF!</definedName>
    <definedName name="측부982" localSheetId="13">#REF!</definedName>
    <definedName name="측부982" localSheetId="15">#REF!</definedName>
    <definedName name="측부982" localSheetId="14">#REF!</definedName>
    <definedName name="측부982">#REF!</definedName>
    <definedName name="측부991" localSheetId="16">#REF!</definedName>
    <definedName name="측부991" localSheetId="13">#REF!</definedName>
    <definedName name="측부991" localSheetId="15">#REF!</definedName>
    <definedName name="측부991" localSheetId="14">#REF!</definedName>
    <definedName name="측부991">#REF!</definedName>
    <definedName name="측부992" localSheetId="16">#REF!</definedName>
    <definedName name="측부992" localSheetId="13">#REF!</definedName>
    <definedName name="측부992" localSheetId="15">#REF!</definedName>
    <definedName name="측부992" localSheetId="14">#REF!</definedName>
    <definedName name="측부992">#REF!</definedName>
    <definedName name="층따기" localSheetId="16">#REF!</definedName>
    <definedName name="층따기" localSheetId="13">#REF!</definedName>
    <definedName name="층따기" localSheetId="15">#REF!</definedName>
    <definedName name="층따기" localSheetId="14">#REF!</definedName>
    <definedName name="층따기">#REF!</definedName>
    <definedName name="치_장_벽_돌_공" localSheetId="16">#REF!</definedName>
    <definedName name="치_장_벽_돌_공" localSheetId="13">#REF!</definedName>
    <definedName name="치_장_벽_돌_공" localSheetId="15">#REF!</definedName>
    <definedName name="치_장_벽_돌_공" localSheetId="14">#REF!</definedName>
    <definedName name="치_장_벽_돌_공">#REF!</definedName>
    <definedName name="치장벽돌공001" localSheetId="16">#REF!</definedName>
    <definedName name="치장벽돌공001" localSheetId="13">#REF!</definedName>
    <definedName name="치장벽돌공001" localSheetId="15">#REF!</definedName>
    <definedName name="치장벽돌공001" localSheetId="14">#REF!</definedName>
    <definedName name="치장벽돌공001">#REF!</definedName>
    <definedName name="치장벽돌공002" localSheetId="16">#REF!</definedName>
    <definedName name="치장벽돌공002" localSheetId="13">#REF!</definedName>
    <definedName name="치장벽돌공002" localSheetId="15">#REF!</definedName>
    <definedName name="치장벽돌공002" localSheetId="14">#REF!</definedName>
    <definedName name="치장벽돌공002">#REF!</definedName>
    <definedName name="치장벽돌공011" localSheetId="16">#REF!</definedName>
    <definedName name="치장벽돌공011" localSheetId="13">#REF!</definedName>
    <definedName name="치장벽돌공011" localSheetId="15">#REF!</definedName>
    <definedName name="치장벽돌공011" localSheetId="14">#REF!</definedName>
    <definedName name="치장벽돌공011">#REF!</definedName>
    <definedName name="치장벽돌공982" localSheetId="16">#REF!</definedName>
    <definedName name="치장벽돌공982" localSheetId="13">#REF!</definedName>
    <definedName name="치장벽돌공982" localSheetId="15">#REF!</definedName>
    <definedName name="치장벽돌공982" localSheetId="14">#REF!</definedName>
    <definedName name="치장벽돌공982">#REF!</definedName>
    <definedName name="치장벽돌공991" localSheetId="16">#REF!</definedName>
    <definedName name="치장벽돌공991" localSheetId="13">#REF!</definedName>
    <definedName name="치장벽돌공991" localSheetId="15">#REF!</definedName>
    <definedName name="치장벽돌공991" localSheetId="14">#REF!</definedName>
    <definedName name="치장벽돌공991">#REF!</definedName>
    <definedName name="치장벽돌공992" localSheetId="16">#REF!</definedName>
    <definedName name="치장벽돌공992" localSheetId="13">#REF!</definedName>
    <definedName name="치장벽돌공992" localSheetId="15">#REF!</definedName>
    <definedName name="치장벽돌공992" localSheetId="14">#REF!</definedName>
    <definedName name="치장벽돌공992">#REF!</definedName>
    <definedName name="침엽수">[141]설계요소!#REF!</definedName>
    <definedName name="ㅋ" localSheetId="17" hidden="1">{#N/A,#N/A,FALSE,"조골재"}</definedName>
    <definedName name="ㅋ" localSheetId="18" hidden="1">{#N/A,#N/A,FALSE,"조골재"}</definedName>
    <definedName name="ㅋ" localSheetId="16" hidden="1">{#N/A,#N/A,FALSE,"조골재"}</definedName>
    <definedName name="ㅋ" localSheetId="62">#REF!</definedName>
    <definedName name="ㅋ" localSheetId="13" hidden="1">{#N/A,#N/A,FALSE,"조골재"}</definedName>
    <definedName name="ㅋ" localSheetId="15" hidden="1">{#N/A,#N/A,FALSE,"조골재"}</definedName>
    <definedName name="ㅋ" localSheetId="14" hidden="1">{#N/A,#N/A,FALSE,"조골재"}</definedName>
    <definedName name="ㅋ" hidden="1">{#N/A,#N/A,FALSE,"조골재"}</definedName>
    <definedName name="ㅋㅇㅇ" localSheetId="49">[139]부대공Ⅱ!#REF!</definedName>
    <definedName name="ㅋㅇㅇ" localSheetId="53">[139]부대공Ⅱ!#REF!</definedName>
    <definedName name="ㅋㅇㅇ" localSheetId="55">[139]부대공Ⅱ!#REF!</definedName>
    <definedName name="ㅋㅇㅇ" localSheetId="31">[139]부대공Ⅱ!#REF!</definedName>
    <definedName name="ㅋㅇㅇ" localSheetId="35">[139]부대공Ⅱ!#REF!</definedName>
    <definedName name="ㅋㅇㅇ" localSheetId="36">[139]부대공Ⅱ!#REF!</definedName>
    <definedName name="ㅋㅇㅇ" localSheetId="34">[139]부대공Ⅱ!#REF!</definedName>
    <definedName name="ㅋㅇㅇ" localSheetId="16">[142]부대공Ⅱ!#REF!</definedName>
    <definedName name="ㅋㅇㅇ" localSheetId="62">[96]부대공Ⅱ!#REF!</definedName>
    <definedName name="ㅋㅇㅇ" localSheetId="1">[139]부대공Ⅱ!#REF!</definedName>
    <definedName name="ㅋㅇㅇ">[142]부대공Ⅱ!#REF!</definedName>
    <definedName name="ㅋㅋ">#REF!</definedName>
    <definedName name="케냐" hidden="1">#REF!</definedName>
    <definedName name="코킹공001" localSheetId="16">#REF!</definedName>
    <definedName name="코킹공001" localSheetId="13">#REF!</definedName>
    <definedName name="코킹공001" localSheetId="15">#REF!</definedName>
    <definedName name="코킹공001" localSheetId="14">#REF!</definedName>
    <definedName name="코킹공001">#REF!</definedName>
    <definedName name="코킹공002" localSheetId="16">#REF!</definedName>
    <definedName name="코킹공002" localSheetId="13">#REF!</definedName>
    <definedName name="코킹공002" localSheetId="15">#REF!</definedName>
    <definedName name="코킹공002" localSheetId="14">#REF!</definedName>
    <definedName name="코킹공002">#REF!</definedName>
    <definedName name="코킹공011" localSheetId="16">#REF!</definedName>
    <definedName name="코킹공011" localSheetId="13">#REF!</definedName>
    <definedName name="코킹공011" localSheetId="15">#REF!</definedName>
    <definedName name="코킹공011" localSheetId="14">#REF!</definedName>
    <definedName name="코킹공011">#REF!</definedName>
    <definedName name="코킹공982" localSheetId="16">#REF!</definedName>
    <definedName name="코킹공982" localSheetId="13">#REF!</definedName>
    <definedName name="코킹공982" localSheetId="15">#REF!</definedName>
    <definedName name="코킹공982" localSheetId="14">#REF!</definedName>
    <definedName name="코킹공982">#REF!</definedName>
    <definedName name="코킹공991" localSheetId="16">#REF!</definedName>
    <definedName name="코킹공991" localSheetId="13">#REF!</definedName>
    <definedName name="코킹공991" localSheetId="15">#REF!</definedName>
    <definedName name="코킹공991" localSheetId="14">#REF!</definedName>
    <definedName name="코킹공991">#REF!</definedName>
    <definedName name="코킹공992" localSheetId="16">#REF!</definedName>
    <definedName name="코킹공992" localSheetId="13">#REF!</definedName>
    <definedName name="코킹공992" localSheetId="15">#REF!</definedName>
    <definedName name="코킹공992" localSheetId="14">#REF!</definedName>
    <definedName name="코킹공992">#REF!</definedName>
    <definedName name="콘" localSheetId="16">[143]토공사!$B$10</definedName>
    <definedName name="콘" localSheetId="62">[88]토공사!$B$10</definedName>
    <definedName name="콘">[143]토공사!$B$10</definedName>
    <definedName name="콘크리트1" localSheetId="17" hidden="1">#REF!</definedName>
    <definedName name="콘크리트1" localSheetId="18" hidden="1">#REF!</definedName>
    <definedName name="콘크리트1" localSheetId="16" hidden="1">#REF!</definedName>
    <definedName name="콘크리트1" localSheetId="13" hidden="1">#REF!</definedName>
    <definedName name="콘크리트1" localSheetId="15" hidden="1">#REF!</definedName>
    <definedName name="콘크리트1" localSheetId="14" hidden="1">#REF!</definedName>
    <definedName name="콘크리트1" hidden="1">#REF!</definedName>
    <definedName name="콘크리트2" localSheetId="17" hidden="1">#REF!</definedName>
    <definedName name="콘크리트2" localSheetId="18" hidden="1">#REF!</definedName>
    <definedName name="콘크리트2" localSheetId="16" hidden="1">#REF!</definedName>
    <definedName name="콘크리트2" localSheetId="13" hidden="1">#REF!</definedName>
    <definedName name="콘크리트2" localSheetId="15" hidden="1">#REF!</definedName>
    <definedName name="콘크리트2" localSheetId="14" hidden="1">#REF!</definedName>
    <definedName name="콘크리트2" hidden="1">#REF!</definedName>
    <definedName name="콘크리트공" localSheetId="16">#REF!</definedName>
    <definedName name="콘크리트공" localSheetId="13">#REF!</definedName>
    <definedName name="콘크리트공" localSheetId="15">#REF!</definedName>
    <definedName name="콘크리트공" localSheetId="14">#REF!</definedName>
    <definedName name="콘크리트공">#REF!</definedName>
    <definedName name="콘크리트공001" localSheetId="16">#REF!</definedName>
    <definedName name="콘크리트공001" localSheetId="13">#REF!</definedName>
    <definedName name="콘크리트공001" localSheetId="15">#REF!</definedName>
    <definedName name="콘크리트공001" localSheetId="14">#REF!</definedName>
    <definedName name="콘크리트공001">#REF!</definedName>
    <definedName name="콘크리트공002" localSheetId="16">#REF!</definedName>
    <definedName name="콘크리트공002" localSheetId="13">#REF!</definedName>
    <definedName name="콘크리트공002" localSheetId="15">#REF!</definedName>
    <definedName name="콘크리트공002" localSheetId="14">#REF!</definedName>
    <definedName name="콘크리트공002">#REF!</definedName>
    <definedName name="콘크리트공011" localSheetId="16">#REF!</definedName>
    <definedName name="콘크리트공011" localSheetId="13">#REF!</definedName>
    <definedName name="콘크리트공011" localSheetId="15">#REF!</definedName>
    <definedName name="콘크리트공011" localSheetId="14">#REF!</definedName>
    <definedName name="콘크리트공011">#REF!</definedName>
    <definedName name="콘크리트공982" localSheetId="16">#REF!</definedName>
    <definedName name="콘크리트공982" localSheetId="13">#REF!</definedName>
    <definedName name="콘크리트공982" localSheetId="15">#REF!</definedName>
    <definedName name="콘크리트공982" localSheetId="14">#REF!</definedName>
    <definedName name="콘크리트공982">#REF!</definedName>
    <definedName name="콘크리트공991" localSheetId="16">#REF!</definedName>
    <definedName name="콘크리트공991" localSheetId="13">#REF!</definedName>
    <definedName name="콘크리트공991" localSheetId="15">#REF!</definedName>
    <definedName name="콘크리트공991" localSheetId="14">#REF!</definedName>
    <definedName name="콘크리트공991">#REF!</definedName>
    <definedName name="콘크리트공992" localSheetId="16">#REF!</definedName>
    <definedName name="콘크리트공992" localSheetId="13">#REF!</definedName>
    <definedName name="콘크리트공992" localSheetId="15">#REF!</definedName>
    <definedName name="콘크리트공992" localSheetId="14">#REF!</definedName>
    <definedName name="콘크리트공992">#REF!</definedName>
    <definedName name="콘크리트믹서" localSheetId="49">[63]산출1!#REF!</definedName>
    <definedName name="콘크리트믹서" localSheetId="53">[63]산출1!#REF!</definedName>
    <definedName name="콘크리트믹서" localSheetId="55">[63]산출1!#REF!</definedName>
    <definedName name="콘크리트믹서" localSheetId="31">[63]산출1!#REF!</definedName>
    <definedName name="콘크리트믹서" localSheetId="35">[63]산출1!#REF!</definedName>
    <definedName name="콘크리트믹서" localSheetId="36">[63]산출1!#REF!</definedName>
    <definedName name="콘크리트믹서" localSheetId="34">[63]산출1!#REF!</definedName>
    <definedName name="콘크리트믹서" localSheetId="13">[63]산출1!#REF!</definedName>
    <definedName name="콘크리트믹서" localSheetId="15">[63]산출1!#REF!</definedName>
    <definedName name="콘크리트믹서" localSheetId="14">[63]산출1!#REF!</definedName>
    <definedName name="콘크리트믹서" localSheetId="1">[63]산출1!#REF!</definedName>
    <definedName name="콘크리트믹서">[63]산출1!#REF!</definedName>
    <definedName name="콘크리트복구비" localSheetId="49">[72]일위대가!#REF!</definedName>
    <definedName name="콘크리트복구비" localSheetId="53">[72]일위대가!#REF!</definedName>
    <definedName name="콘크리트복구비" localSheetId="55">[72]일위대가!#REF!</definedName>
    <definedName name="콘크리트복구비" localSheetId="31">[72]일위대가!#REF!</definedName>
    <definedName name="콘크리트복구비" localSheetId="35">[72]일위대가!#REF!</definedName>
    <definedName name="콘크리트복구비" localSheetId="36">[72]일위대가!#REF!</definedName>
    <definedName name="콘크리트복구비" localSheetId="34">[72]일위대가!#REF!</definedName>
    <definedName name="콘크리트복구비" localSheetId="62">[73]일위대가!#REF!</definedName>
    <definedName name="콘크리트복구비" localSheetId="13">[72]일위대가!#REF!</definedName>
    <definedName name="콘크리트복구비" localSheetId="15">[72]일위대가!#REF!</definedName>
    <definedName name="콘크리트복구비" localSheetId="14">[72]일위대가!#REF!</definedName>
    <definedName name="콘크리트복구비" localSheetId="1">[72]일위대가!#REF!</definedName>
    <definedName name="콘크리트복구비">[72]일위대가!#REF!</definedName>
    <definedName name="콘크리트타석">[62]설계기준!#REF!</definedName>
    <definedName name="콘크리트타설">[62]설계기준!#REF!</definedName>
    <definedName name="콘크리트타설무근vib제외" localSheetId="16">#REF!</definedName>
    <definedName name="콘크리트타설무근vib제외" localSheetId="13">#REF!</definedName>
    <definedName name="콘크리트타설무근vib제외" localSheetId="15">#REF!</definedName>
    <definedName name="콘크리트타설무근vib제외" localSheetId="14">#REF!</definedName>
    <definedName name="콘크리트타설무근vib제외">#REF!</definedName>
    <definedName name="콘크리트타설무근vib포함" localSheetId="49">[63]산출1!#REF!</definedName>
    <definedName name="콘크리트타설무근vib포함" localSheetId="53">[63]산출1!#REF!</definedName>
    <definedName name="콘크리트타설무근vib포함" localSheetId="55">[63]산출1!#REF!</definedName>
    <definedName name="콘크리트타설무근vib포함" localSheetId="31">[63]산출1!#REF!</definedName>
    <definedName name="콘크리트타설무근vib포함" localSheetId="35">[63]산출1!#REF!</definedName>
    <definedName name="콘크리트타설무근vib포함" localSheetId="36">[63]산출1!#REF!</definedName>
    <definedName name="콘크리트타설무근vib포함" localSheetId="34">[63]산출1!#REF!</definedName>
    <definedName name="콘크리트타설무근vib포함" localSheetId="13">[63]산출1!#REF!</definedName>
    <definedName name="콘크리트타설무근vib포함" localSheetId="15">[63]산출1!#REF!</definedName>
    <definedName name="콘크리트타설무근vib포함" localSheetId="14">[63]산출1!#REF!</definedName>
    <definedName name="콘크리트타설무근vib포함" localSheetId="1">[63]산출1!#REF!</definedName>
    <definedName name="콘크리트타설무근vib포함">[63]산출1!#REF!</definedName>
    <definedName name="콘크리트타설무근믹서" localSheetId="49">[63]산출1!#REF!</definedName>
    <definedName name="콘크리트타설무근믹서" localSheetId="53">[63]산출1!#REF!</definedName>
    <definedName name="콘크리트타설무근믹서" localSheetId="55">[63]산출1!#REF!</definedName>
    <definedName name="콘크리트타설무근믹서" localSheetId="31">[63]산출1!#REF!</definedName>
    <definedName name="콘크리트타설무근믹서" localSheetId="35">[63]산출1!#REF!</definedName>
    <definedName name="콘크리트타설무근믹서" localSheetId="36">[63]산출1!#REF!</definedName>
    <definedName name="콘크리트타설무근믹서" localSheetId="34">[63]산출1!#REF!</definedName>
    <definedName name="콘크리트타설무근믹서" localSheetId="13">[63]산출1!#REF!</definedName>
    <definedName name="콘크리트타설무근믹서" localSheetId="15">[63]산출1!#REF!</definedName>
    <definedName name="콘크리트타설무근믹서" localSheetId="14">[63]산출1!#REF!</definedName>
    <definedName name="콘크리트타설무근믹서" localSheetId="1">[63]산출1!#REF!</definedName>
    <definedName name="콘크리트타설무근믹서">[63]산출1!#REF!</definedName>
    <definedName name="콘크리트타설무근인력" localSheetId="16">#REF!</definedName>
    <definedName name="콘크리트타설무근인력" localSheetId="13">#REF!</definedName>
    <definedName name="콘크리트타설무근인력" localSheetId="15">#REF!</definedName>
    <definedName name="콘크리트타설무근인력" localSheetId="14">#REF!</definedName>
    <definedName name="콘크리트타설무근인력">#REF!</definedName>
    <definedName name="콘크리트타설무근펌프카" localSheetId="49">[63]산출1!#REF!</definedName>
    <definedName name="콘크리트타설무근펌프카" localSheetId="53">[63]산출1!#REF!</definedName>
    <definedName name="콘크리트타설무근펌프카" localSheetId="55">[63]산출1!#REF!</definedName>
    <definedName name="콘크리트타설무근펌프카" localSheetId="31">[63]산출1!#REF!</definedName>
    <definedName name="콘크리트타설무근펌프카" localSheetId="35">[63]산출1!#REF!</definedName>
    <definedName name="콘크리트타설무근펌프카" localSheetId="36">[63]산출1!#REF!</definedName>
    <definedName name="콘크리트타설무근펌프카" localSheetId="34">[63]산출1!#REF!</definedName>
    <definedName name="콘크리트타설무근펌프카" localSheetId="13">[63]산출1!#REF!</definedName>
    <definedName name="콘크리트타설무근펌프카" localSheetId="15">[63]산출1!#REF!</definedName>
    <definedName name="콘크리트타설무근펌프카" localSheetId="14">[63]산출1!#REF!</definedName>
    <definedName name="콘크리트타설무근펌프카" localSheetId="1">[63]산출1!#REF!</definedName>
    <definedName name="콘크리트타설무근펌프카">[63]산출1!#REF!</definedName>
    <definedName name="콘크리트타설버림" localSheetId="49">[63]산출1!#REF!</definedName>
    <definedName name="콘크리트타설버림" localSheetId="53">[63]산출1!#REF!</definedName>
    <definedName name="콘크리트타설버림" localSheetId="55">[63]산출1!#REF!</definedName>
    <definedName name="콘크리트타설버림" localSheetId="31">[63]산출1!#REF!</definedName>
    <definedName name="콘크리트타설버림" localSheetId="35">[63]산출1!#REF!</definedName>
    <definedName name="콘크리트타설버림" localSheetId="36">[63]산출1!#REF!</definedName>
    <definedName name="콘크리트타설버림" localSheetId="34">[63]산출1!#REF!</definedName>
    <definedName name="콘크리트타설버림" localSheetId="13">[63]산출1!#REF!</definedName>
    <definedName name="콘크리트타설버림" localSheetId="15">[63]산출1!#REF!</definedName>
    <definedName name="콘크리트타설버림" localSheetId="14">[63]산출1!#REF!</definedName>
    <definedName name="콘크리트타설버림" localSheetId="1">[63]산출1!#REF!</definedName>
    <definedName name="콘크리트타설버림">[63]산출1!#REF!</definedName>
    <definedName name="콘크리트타설소형vib제외" localSheetId="49">[63]산출1!#REF!</definedName>
    <definedName name="콘크리트타설소형vib제외" localSheetId="53">[63]산출1!#REF!</definedName>
    <definedName name="콘크리트타설소형vib제외" localSheetId="55">[63]산출1!#REF!</definedName>
    <definedName name="콘크리트타설소형vib제외" localSheetId="31">[63]산출1!#REF!</definedName>
    <definedName name="콘크리트타설소형vib제외" localSheetId="35">[63]산출1!#REF!</definedName>
    <definedName name="콘크리트타설소형vib제외" localSheetId="36">[63]산출1!#REF!</definedName>
    <definedName name="콘크리트타설소형vib제외" localSheetId="34">[63]산출1!#REF!</definedName>
    <definedName name="콘크리트타설소형vib제외" localSheetId="13">[63]산출1!#REF!</definedName>
    <definedName name="콘크리트타설소형vib제외" localSheetId="15">[63]산출1!#REF!</definedName>
    <definedName name="콘크리트타설소형vib제외" localSheetId="14">[63]산출1!#REF!</definedName>
    <definedName name="콘크리트타설소형vib제외" localSheetId="1">[63]산출1!#REF!</definedName>
    <definedName name="콘크리트타설소형vib제외">[63]산출1!#REF!</definedName>
    <definedName name="콘크리트타설소형믹서" localSheetId="49">[63]산출1!#REF!</definedName>
    <definedName name="콘크리트타설소형믹서" localSheetId="53">[63]산출1!#REF!</definedName>
    <definedName name="콘크리트타설소형믹서" localSheetId="55">[63]산출1!#REF!</definedName>
    <definedName name="콘크리트타설소형믹서" localSheetId="31">[63]산출1!#REF!</definedName>
    <definedName name="콘크리트타설소형믹서" localSheetId="35">[63]산출1!#REF!</definedName>
    <definedName name="콘크리트타설소형믹서" localSheetId="36">[63]산출1!#REF!</definedName>
    <definedName name="콘크리트타설소형믹서" localSheetId="34">[63]산출1!#REF!</definedName>
    <definedName name="콘크리트타설소형믹서" localSheetId="13">[63]산출1!#REF!</definedName>
    <definedName name="콘크리트타설소형믹서" localSheetId="15">[63]산출1!#REF!</definedName>
    <definedName name="콘크리트타설소형믹서" localSheetId="14">[63]산출1!#REF!</definedName>
    <definedName name="콘크리트타설소형믹서" localSheetId="1">[63]산출1!#REF!</definedName>
    <definedName name="콘크리트타설소형믹서">[63]산출1!#REF!</definedName>
    <definedName name="콘크리트타설소형인력" localSheetId="49">[63]산출1!#REF!</definedName>
    <definedName name="콘크리트타설소형인력" localSheetId="53">[63]산출1!#REF!</definedName>
    <definedName name="콘크리트타설소형인력" localSheetId="55">[63]산출1!#REF!</definedName>
    <definedName name="콘크리트타설소형인력" localSheetId="31">[63]산출1!#REF!</definedName>
    <definedName name="콘크리트타설소형인력" localSheetId="35">[63]산출1!#REF!</definedName>
    <definedName name="콘크리트타설소형인력" localSheetId="36">[63]산출1!#REF!</definedName>
    <definedName name="콘크리트타설소형인력" localSheetId="34">[63]산출1!#REF!</definedName>
    <definedName name="콘크리트타설소형인력" localSheetId="1">[63]산출1!#REF!</definedName>
    <definedName name="콘크리트타설소형인력">[63]산출1!#REF!</definedName>
    <definedName name="콘크리트타설소형철근vib포함" localSheetId="49">[63]산출1!#REF!</definedName>
    <definedName name="콘크리트타설소형철근vib포함" localSheetId="53">[63]산출1!#REF!</definedName>
    <definedName name="콘크리트타설소형철근vib포함" localSheetId="55">[63]산출1!#REF!</definedName>
    <definedName name="콘크리트타설소형철근vib포함" localSheetId="31">[63]산출1!#REF!</definedName>
    <definedName name="콘크리트타설소형철근vib포함" localSheetId="35">[63]산출1!#REF!</definedName>
    <definedName name="콘크리트타설소형철근vib포함" localSheetId="36">[63]산출1!#REF!</definedName>
    <definedName name="콘크리트타설소형철근vib포함" localSheetId="34">[63]산출1!#REF!</definedName>
    <definedName name="콘크리트타설소형철근vib포함" localSheetId="1">[63]산출1!#REF!</definedName>
    <definedName name="콘크리트타설소형철근vib포함">[63]산출1!#REF!</definedName>
    <definedName name="콘크리트타설철근vib제외" localSheetId="49">[63]산출1!#REF!</definedName>
    <definedName name="콘크리트타설철근vib제외" localSheetId="53">[63]산출1!#REF!</definedName>
    <definedName name="콘크리트타설철근vib제외" localSheetId="55">[63]산출1!#REF!</definedName>
    <definedName name="콘크리트타설철근vib제외" localSheetId="31">[63]산출1!#REF!</definedName>
    <definedName name="콘크리트타설철근vib제외" localSheetId="35">[63]산출1!#REF!</definedName>
    <definedName name="콘크리트타설철근vib제외" localSheetId="36">[63]산출1!#REF!</definedName>
    <definedName name="콘크리트타설철근vib제외" localSheetId="34">[63]산출1!#REF!</definedName>
    <definedName name="콘크리트타설철근vib제외" localSheetId="1">[63]산출1!#REF!</definedName>
    <definedName name="콘크리트타설철근vib제외">[63]산출1!#REF!</definedName>
    <definedName name="콘크리트타설철근vib포함" localSheetId="49">[63]산출1!#REF!</definedName>
    <definedName name="콘크리트타설철근vib포함" localSheetId="53">[63]산출1!#REF!</definedName>
    <definedName name="콘크리트타설철근vib포함" localSheetId="55">[63]산출1!#REF!</definedName>
    <definedName name="콘크리트타설철근vib포함" localSheetId="31">[63]산출1!#REF!</definedName>
    <definedName name="콘크리트타설철근vib포함" localSheetId="35">[63]산출1!#REF!</definedName>
    <definedName name="콘크리트타설철근vib포함" localSheetId="36">[63]산출1!#REF!</definedName>
    <definedName name="콘크리트타설철근vib포함" localSheetId="34">[63]산출1!#REF!</definedName>
    <definedName name="콘크리트타설철근vib포함" localSheetId="1">[63]산출1!#REF!</definedName>
    <definedName name="콘크리트타설철근vib포함">[63]산출1!#REF!</definedName>
    <definedName name="콘크리트타설철근믹서" localSheetId="49">[63]산출1!#REF!</definedName>
    <definedName name="콘크리트타설철근믹서" localSheetId="53">[63]산출1!#REF!</definedName>
    <definedName name="콘크리트타설철근믹서" localSheetId="55">[63]산출1!#REF!</definedName>
    <definedName name="콘크리트타설철근믹서" localSheetId="31">[63]산출1!#REF!</definedName>
    <definedName name="콘크리트타설철근믹서" localSheetId="35">[63]산출1!#REF!</definedName>
    <definedName name="콘크리트타설철근믹서" localSheetId="36">[63]산출1!#REF!</definedName>
    <definedName name="콘크리트타설철근믹서" localSheetId="34">[63]산출1!#REF!</definedName>
    <definedName name="콘크리트타설철근믹서" localSheetId="1">[63]산출1!#REF!</definedName>
    <definedName name="콘크리트타설철근믹서">[63]산출1!#REF!</definedName>
    <definedName name="콘크리트타설철근인력" localSheetId="16">#REF!</definedName>
    <definedName name="콘크리트타설철근인력" localSheetId="13">#REF!</definedName>
    <definedName name="콘크리트타설철근인력" localSheetId="15">#REF!</definedName>
    <definedName name="콘크리트타설철근인력" localSheetId="14">#REF!</definedName>
    <definedName name="콘크리트타설철근인력">#REF!</definedName>
    <definedName name="콘크리트타설철근펌프카" localSheetId="49">[63]산출1!#REF!</definedName>
    <definedName name="콘크리트타설철근펌프카" localSheetId="53">[63]산출1!#REF!</definedName>
    <definedName name="콘크리트타설철근펌프카" localSheetId="55">[63]산출1!#REF!</definedName>
    <definedName name="콘크리트타설철근펌프카" localSheetId="31">[63]산출1!#REF!</definedName>
    <definedName name="콘크리트타설철근펌프카" localSheetId="35">[63]산출1!#REF!</definedName>
    <definedName name="콘크리트타설철근펌프카" localSheetId="36">[63]산출1!#REF!</definedName>
    <definedName name="콘크리트타설철근펌프카" localSheetId="34">[63]산출1!#REF!</definedName>
    <definedName name="콘크리트타설철근펌프카" localSheetId="13">[63]산출1!#REF!</definedName>
    <definedName name="콘크리트타설철근펌프카" localSheetId="15">[63]산출1!#REF!</definedName>
    <definedName name="콘크리트타설철근펌프카" localSheetId="14">[63]산출1!#REF!</definedName>
    <definedName name="콘크리트타설철근펌프카" localSheetId="1">[63]산출1!#REF!</definedName>
    <definedName name="콘크리트타설철근펌프카">[63]산출1!#REF!</definedName>
    <definedName name="콘크리트파괴비" localSheetId="49">[72]일위대가!#REF!</definedName>
    <definedName name="콘크리트파괴비" localSheetId="53">[72]일위대가!#REF!</definedName>
    <definedName name="콘크리트파괴비" localSheetId="55">[72]일위대가!#REF!</definedName>
    <definedName name="콘크리트파괴비" localSheetId="31">[72]일위대가!#REF!</definedName>
    <definedName name="콘크리트파괴비" localSheetId="35">[72]일위대가!#REF!</definedName>
    <definedName name="콘크리트파괴비" localSheetId="36">[72]일위대가!#REF!</definedName>
    <definedName name="콘크리트파괴비" localSheetId="34">[72]일위대가!#REF!</definedName>
    <definedName name="콘크리트파괴비" localSheetId="62">[73]일위대가!#REF!</definedName>
    <definedName name="콘크리트파괴비" localSheetId="13">[72]일위대가!#REF!</definedName>
    <definedName name="콘크리트파괴비" localSheetId="15">[72]일위대가!#REF!</definedName>
    <definedName name="콘크리트파괴비" localSheetId="14">[72]일위대가!#REF!</definedName>
    <definedName name="콘크리트파괴비" localSheetId="1">[72]일위대가!#REF!</definedName>
    <definedName name="콘크리트파괴비">[72]일위대가!#REF!</definedName>
    <definedName name="ㅌ" localSheetId="17" hidden="1">{#N/A,#N/A,FALSE,"2~8번"}</definedName>
    <definedName name="ㅌ" localSheetId="18" hidden="1">{#N/A,#N/A,FALSE,"2~8번"}</definedName>
    <definedName name="ㅌ" localSheetId="16" hidden="1">{#N/A,#N/A,FALSE,"2~8번"}</definedName>
    <definedName name="ㅌ" localSheetId="62" hidden="1">{#N/A,#N/A,FALSE,"2~8번"}</definedName>
    <definedName name="ㅌ" localSheetId="13" hidden="1">{#N/A,#N/A,FALSE,"2~8번"}</definedName>
    <definedName name="ㅌ" localSheetId="15" hidden="1">{#N/A,#N/A,FALSE,"2~8번"}</definedName>
    <definedName name="ㅌ" localSheetId="14" hidden="1">{#N/A,#N/A,FALSE,"2~8번"}</definedName>
    <definedName name="ㅌ" hidden="1">{#N/A,#N/A,FALSE,"2~8번"}</definedName>
    <definedName name="타" localSheetId="16">#REF!</definedName>
    <definedName name="타" localSheetId="13">#REF!</definedName>
    <definedName name="타" localSheetId="15">#REF!</definedName>
    <definedName name="타" localSheetId="14">#REF!</definedName>
    <definedName name="타">#REF!</definedName>
    <definedName name="타돌골1">#REF!</definedName>
    <definedName name="타일공001" localSheetId="16">#REF!</definedName>
    <definedName name="타일공001" localSheetId="13">#REF!</definedName>
    <definedName name="타일공001" localSheetId="15">#REF!</definedName>
    <definedName name="타일공001" localSheetId="14">#REF!</definedName>
    <definedName name="타일공001">#REF!</definedName>
    <definedName name="타일공002" localSheetId="16">#REF!</definedName>
    <definedName name="타일공002" localSheetId="13">#REF!</definedName>
    <definedName name="타일공002" localSheetId="15">#REF!</definedName>
    <definedName name="타일공002" localSheetId="14">#REF!</definedName>
    <definedName name="타일공002">#REF!</definedName>
    <definedName name="타일공011" localSheetId="16">#REF!</definedName>
    <definedName name="타일공011" localSheetId="13">#REF!</definedName>
    <definedName name="타일공011" localSheetId="15">#REF!</definedName>
    <definedName name="타일공011" localSheetId="14">#REF!</definedName>
    <definedName name="타일공011">#REF!</definedName>
    <definedName name="타일공982" localSheetId="16">#REF!</definedName>
    <definedName name="타일공982" localSheetId="13">#REF!</definedName>
    <definedName name="타일공982" localSheetId="15">#REF!</definedName>
    <definedName name="타일공982" localSheetId="14">#REF!</definedName>
    <definedName name="타일공982">#REF!</definedName>
    <definedName name="타일공991" localSheetId="16">#REF!</definedName>
    <definedName name="타일공991" localSheetId="13">#REF!</definedName>
    <definedName name="타일공991" localSheetId="15">#REF!</definedName>
    <definedName name="타일공991" localSheetId="14">#REF!</definedName>
    <definedName name="타일공991">#REF!</definedName>
    <definedName name="타일공992" localSheetId="16">#REF!</definedName>
    <definedName name="타일공992" localSheetId="13">#REF!</definedName>
    <definedName name="타일공992" localSheetId="15">#REF!</definedName>
    <definedName name="타일공992" localSheetId="14">#REF!</definedName>
    <definedName name="타일공992">#REF!</definedName>
    <definedName name="탄성계수" localSheetId="16">#REF!</definedName>
    <definedName name="탄성계수" localSheetId="13">#REF!</definedName>
    <definedName name="탄성계수" localSheetId="15">#REF!</definedName>
    <definedName name="탄성계수" localSheetId="14">#REF!</definedName>
    <definedName name="탄성계수">#REF!</definedName>
    <definedName name="태산목H2.5" localSheetId="16">#REF!</definedName>
    <definedName name="태산목H2.5" localSheetId="13">#REF!</definedName>
    <definedName name="태산목H2.5" localSheetId="15">#REF!</definedName>
    <definedName name="태산목H2.5" localSheetId="14">#REF!</definedName>
    <definedName name="태산목H2.5">#REF!</definedName>
    <definedName name="택코팅노" localSheetId="16">#REF!</definedName>
    <definedName name="택코팅노" localSheetId="13">#REF!</definedName>
    <definedName name="택코팅노" localSheetId="15">#REF!</definedName>
    <definedName name="택코팅노" localSheetId="14">#REF!</definedName>
    <definedName name="택코팅노">#REF!</definedName>
    <definedName name="택코팅재" localSheetId="16">#REF!</definedName>
    <definedName name="택코팅재" localSheetId="13">#REF!</definedName>
    <definedName name="택코팅재" localSheetId="15">#REF!</definedName>
    <definedName name="택코팅재" localSheetId="14">#REF!</definedName>
    <definedName name="택코팅재">#REF!</definedName>
    <definedName name="터견경" localSheetId="49">[61]관급자재대!#REF!</definedName>
    <definedName name="터견경" localSheetId="53">[61]관급자재대!#REF!</definedName>
    <definedName name="터견경" localSheetId="55">[61]관급자재대!#REF!</definedName>
    <definedName name="터견경" localSheetId="31">[61]관급자재대!#REF!</definedName>
    <definedName name="터견경" localSheetId="35">[61]관급자재대!#REF!</definedName>
    <definedName name="터견경" localSheetId="36">[61]관급자재대!#REF!</definedName>
    <definedName name="터견경" localSheetId="34">[61]관급자재대!#REF!</definedName>
    <definedName name="터견경" localSheetId="13">[61]관급자재대!#REF!</definedName>
    <definedName name="터견경" localSheetId="15">[61]관급자재대!#REF!</definedName>
    <definedName name="터견경" localSheetId="14">[61]관급자재대!#REF!</definedName>
    <definedName name="터견경" localSheetId="1">[61]관급자재대!#REF!</definedName>
    <definedName name="터견경">[61]관급자재대!#REF!</definedName>
    <definedName name="터견노" localSheetId="49">[61]관급자재대!#REF!</definedName>
    <definedName name="터견노" localSheetId="53">[61]관급자재대!#REF!</definedName>
    <definedName name="터견노" localSheetId="55">[61]관급자재대!#REF!</definedName>
    <definedName name="터견노" localSheetId="31">[61]관급자재대!#REF!</definedName>
    <definedName name="터견노" localSheetId="35">[61]관급자재대!#REF!</definedName>
    <definedName name="터견노" localSheetId="36">[61]관급자재대!#REF!</definedName>
    <definedName name="터견노" localSheetId="34">[61]관급자재대!#REF!</definedName>
    <definedName name="터견노" localSheetId="13">[61]관급자재대!#REF!</definedName>
    <definedName name="터견노" localSheetId="15">[61]관급자재대!#REF!</definedName>
    <definedName name="터견노" localSheetId="14">[61]관급자재대!#REF!</definedName>
    <definedName name="터견노" localSheetId="1">[61]관급자재대!#REF!</definedName>
    <definedName name="터견노">[61]관급자재대!#REF!</definedName>
    <definedName name="터견재" localSheetId="49">[61]관급자재대!#REF!</definedName>
    <definedName name="터견재" localSheetId="53">[61]관급자재대!#REF!</definedName>
    <definedName name="터견재" localSheetId="55">[61]관급자재대!#REF!</definedName>
    <definedName name="터견재" localSheetId="31">[61]관급자재대!#REF!</definedName>
    <definedName name="터견재" localSheetId="35">[61]관급자재대!#REF!</definedName>
    <definedName name="터견재" localSheetId="36">[61]관급자재대!#REF!</definedName>
    <definedName name="터견재" localSheetId="34">[61]관급자재대!#REF!</definedName>
    <definedName name="터견재" localSheetId="13">[61]관급자재대!#REF!</definedName>
    <definedName name="터견재" localSheetId="15">[61]관급자재대!#REF!</definedName>
    <definedName name="터견재" localSheetId="14">[61]관급자재대!#REF!</definedName>
    <definedName name="터견재" localSheetId="1">[61]관급자재대!#REF!</definedName>
    <definedName name="터견재">[61]관급자재대!#REF!</definedName>
    <definedName name="터보노" localSheetId="16">#REF!</definedName>
    <definedName name="터보노" localSheetId="13">#REF!</definedName>
    <definedName name="터보노" localSheetId="15">#REF!</definedName>
    <definedName name="터보노" localSheetId="14">#REF!</definedName>
    <definedName name="터보노">#REF!</definedName>
    <definedName name="터파기깊이">#REF!</definedName>
    <definedName name="터파기반경">#REF!</definedName>
    <definedName name="터파기체적">#REF!</definedName>
    <definedName name="테이블" localSheetId="16">#REF!</definedName>
    <definedName name="테이블" localSheetId="13">#REF!</definedName>
    <definedName name="테이블" localSheetId="15">#REF!</definedName>
    <definedName name="테이블" localSheetId="14">#REF!</definedName>
    <definedName name="테이블">#REF!</definedName>
    <definedName name="텍코팅경" localSheetId="16">#REF!</definedName>
    <definedName name="텍코팅경" localSheetId="13">#REF!</definedName>
    <definedName name="텍코팅경" localSheetId="15">#REF!</definedName>
    <definedName name="텍코팅경" localSheetId="14">#REF!</definedName>
    <definedName name="텍코팅경">#REF!</definedName>
    <definedName name="템플리트모듈1" localSheetId="49">BlankMacro1</definedName>
    <definedName name="템플리트모듈1" localSheetId="53">BlankMacro1</definedName>
    <definedName name="템플리트모듈1" localSheetId="6">BlankMacro1</definedName>
    <definedName name="템플리트모듈1" localSheetId="55">BlankMacro1</definedName>
    <definedName name="템플리트모듈1" localSheetId="31">BlankMacro1</definedName>
    <definedName name="템플리트모듈1" localSheetId="17">BlankMacro1</definedName>
    <definedName name="템플리트모듈1" localSheetId="18">BlankMacro1</definedName>
    <definedName name="템플리트모듈1" localSheetId="35">BlankMacro1</definedName>
    <definedName name="템플리트모듈1" localSheetId="36">BlankMacro1</definedName>
    <definedName name="템플리트모듈1" localSheetId="34">BlankMacro1</definedName>
    <definedName name="템플리트모듈1" localSheetId="16">BlankMacro1</definedName>
    <definedName name="템플리트모듈1" localSheetId="62">BlankMacro1</definedName>
    <definedName name="템플리트모듈1" localSheetId="13">BlankMacro1</definedName>
    <definedName name="템플리트모듈1" localSheetId="15">BlankMacro1</definedName>
    <definedName name="템플리트모듈1" localSheetId="14">BlankMacro1</definedName>
    <definedName name="템플리트모듈1" localSheetId="1">BlankMacro1</definedName>
    <definedName name="템플리트모듈1">BlankMacro1</definedName>
    <definedName name="템플리트모듈2" localSheetId="49">BlankMacro1</definedName>
    <definedName name="템플리트모듈2" localSheetId="53">BlankMacro1</definedName>
    <definedName name="템플리트모듈2" localSheetId="6">BlankMacro1</definedName>
    <definedName name="템플리트모듈2" localSheetId="55">BlankMacro1</definedName>
    <definedName name="템플리트모듈2" localSheetId="31">BlankMacro1</definedName>
    <definedName name="템플리트모듈2" localSheetId="17">BlankMacro1</definedName>
    <definedName name="템플리트모듈2" localSheetId="18">BlankMacro1</definedName>
    <definedName name="템플리트모듈2" localSheetId="35">BlankMacro1</definedName>
    <definedName name="템플리트모듈2" localSheetId="36">BlankMacro1</definedName>
    <definedName name="템플리트모듈2" localSheetId="34">BlankMacro1</definedName>
    <definedName name="템플리트모듈2" localSheetId="16">BlankMacro1</definedName>
    <definedName name="템플리트모듈2" localSheetId="62">BlankMacro1</definedName>
    <definedName name="템플리트모듈2" localSheetId="13">BlankMacro1</definedName>
    <definedName name="템플리트모듈2" localSheetId="15">BlankMacro1</definedName>
    <definedName name="템플리트모듈2" localSheetId="14">BlankMacro1</definedName>
    <definedName name="템플리트모듈2" localSheetId="1">BlankMacro1</definedName>
    <definedName name="템플리트모듈2">BlankMacro1</definedName>
    <definedName name="템플리트모듈3" localSheetId="49">BlankMacro1</definedName>
    <definedName name="템플리트모듈3" localSheetId="53">BlankMacro1</definedName>
    <definedName name="템플리트모듈3" localSheetId="6">BlankMacro1</definedName>
    <definedName name="템플리트모듈3" localSheetId="55">BlankMacro1</definedName>
    <definedName name="템플리트모듈3" localSheetId="31">BlankMacro1</definedName>
    <definedName name="템플리트모듈3" localSheetId="17">BlankMacro1</definedName>
    <definedName name="템플리트모듈3" localSheetId="18">BlankMacro1</definedName>
    <definedName name="템플리트모듈3" localSheetId="35">BlankMacro1</definedName>
    <definedName name="템플리트모듈3" localSheetId="36">BlankMacro1</definedName>
    <definedName name="템플리트모듈3" localSheetId="34">BlankMacro1</definedName>
    <definedName name="템플리트모듈3" localSheetId="16">BlankMacro1</definedName>
    <definedName name="템플리트모듈3" localSheetId="62">BlankMacro1</definedName>
    <definedName name="템플리트모듈3" localSheetId="13">BlankMacro1</definedName>
    <definedName name="템플리트모듈3" localSheetId="15">BlankMacro1</definedName>
    <definedName name="템플리트모듈3" localSheetId="14">BlankMacro1</definedName>
    <definedName name="템플리트모듈3" localSheetId="1">BlankMacro1</definedName>
    <definedName name="템플리트모듈3">BlankMacro1</definedName>
    <definedName name="템플리트모듈4" localSheetId="49">BlankMacro1</definedName>
    <definedName name="템플리트모듈4" localSheetId="53">BlankMacro1</definedName>
    <definedName name="템플리트모듈4" localSheetId="6">BlankMacro1</definedName>
    <definedName name="템플리트모듈4" localSheetId="55">BlankMacro1</definedName>
    <definedName name="템플리트모듈4" localSheetId="31">BlankMacro1</definedName>
    <definedName name="템플리트모듈4" localSheetId="17">BlankMacro1</definedName>
    <definedName name="템플리트모듈4" localSheetId="18">BlankMacro1</definedName>
    <definedName name="템플리트모듈4" localSheetId="35">BlankMacro1</definedName>
    <definedName name="템플리트모듈4" localSheetId="36">BlankMacro1</definedName>
    <definedName name="템플리트모듈4" localSheetId="34">BlankMacro1</definedName>
    <definedName name="템플리트모듈4" localSheetId="16">BlankMacro1</definedName>
    <definedName name="템플리트모듈4" localSheetId="62">BlankMacro1</definedName>
    <definedName name="템플리트모듈4" localSheetId="13">BlankMacro1</definedName>
    <definedName name="템플리트모듈4" localSheetId="15">BlankMacro1</definedName>
    <definedName name="템플리트모듈4" localSheetId="14">BlankMacro1</definedName>
    <definedName name="템플리트모듈4" localSheetId="1">BlankMacro1</definedName>
    <definedName name="템플리트모듈4">BlankMacro1</definedName>
    <definedName name="템플리트모듈5" localSheetId="49">BlankMacro1</definedName>
    <definedName name="템플리트모듈5" localSheetId="53">BlankMacro1</definedName>
    <definedName name="템플리트모듈5" localSheetId="6">BlankMacro1</definedName>
    <definedName name="템플리트모듈5" localSheetId="55">BlankMacro1</definedName>
    <definedName name="템플리트모듈5" localSheetId="31">BlankMacro1</definedName>
    <definedName name="템플리트모듈5" localSheetId="17">BlankMacro1</definedName>
    <definedName name="템플리트모듈5" localSheetId="18">BlankMacro1</definedName>
    <definedName name="템플리트모듈5" localSheetId="35">BlankMacro1</definedName>
    <definedName name="템플리트모듈5" localSheetId="36">BlankMacro1</definedName>
    <definedName name="템플리트모듈5" localSheetId="34">BlankMacro1</definedName>
    <definedName name="템플리트모듈5" localSheetId="16">BlankMacro1</definedName>
    <definedName name="템플리트모듈5" localSheetId="62">BlankMacro1</definedName>
    <definedName name="템플리트모듈5" localSheetId="13">BlankMacro1</definedName>
    <definedName name="템플리트모듈5" localSheetId="15">BlankMacro1</definedName>
    <definedName name="템플리트모듈5" localSheetId="14">BlankMacro1</definedName>
    <definedName name="템플리트모듈5" localSheetId="1">BlankMacro1</definedName>
    <definedName name="템플리트모듈5">BlankMacro1</definedName>
    <definedName name="템플리트모듈6" localSheetId="49">BlankMacro1</definedName>
    <definedName name="템플리트모듈6" localSheetId="53">BlankMacro1</definedName>
    <definedName name="템플리트모듈6" localSheetId="6">BlankMacro1</definedName>
    <definedName name="템플리트모듈6" localSheetId="55">BlankMacro1</definedName>
    <definedName name="템플리트모듈6" localSheetId="31">BlankMacro1</definedName>
    <definedName name="템플리트모듈6" localSheetId="17">BlankMacro1</definedName>
    <definedName name="템플리트모듈6" localSheetId="18">BlankMacro1</definedName>
    <definedName name="템플리트모듈6" localSheetId="35">BlankMacro1</definedName>
    <definedName name="템플리트모듈6" localSheetId="36">BlankMacro1</definedName>
    <definedName name="템플리트모듈6" localSheetId="34">BlankMacro1</definedName>
    <definedName name="템플리트모듈6" localSheetId="16">BlankMacro1</definedName>
    <definedName name="템플리트모듈6" localSheetId="62">BlankMacro1</definedName>
    <definedName name="템플리트모듈6" localSheetId="13">BlankMacro1</definedName>
    <definedName name="템플리트모듈6" localSheetId="15">BlankMacro1</definedName>
    <definedName name="템플리트모듈6" localSheetId="14">BlankMacro1</definedName>
    <definedName name="템플리트모듈6" localSheetId="1">BlankMacro1</definedName>
    <definedName name="템플리트모듈6">BlankMacro1</definedName>
    <definedName name="토" localSheetId="16">#REF!</definedName>
    <definedName name="토" localSheetId="13">#REF!</definedName>
    <definedName name="토" localSheetId="15">#REF!</definedName>
    <definedName name="토" localSheetId="14">#REF!</definedName>
    <definedName name="토">#REF!</definedName>
    <definedName name="토공" localSheetId="16">#REF!</definedName>
    <definedName name="토공" localSheetId="13">#REF!</definedName>
    <definedName name="토공" localSheetId="15">#REF!</definedName>
    <definedName name="토공" localSheetId="14">#REF!</definedName>
    <definedName name="토공">#REF!</definedName>
    <definedName name="토공10" localSheetId="16">#REF!</definedName>
    <definedName name="토공10" localSheetId="13">#REF!</definedName>
    <definedName name="토공10" localSheetId="15">#REF!</definedName>
    <definedName name="토공10" localSheetId="14">#REF!</definedName>
    <definedName name="토공10">#REF!</definedName>
    <definedName name="토공2" localSheetId="16">'[144]1'!$A$1:$O$51</definedName>
    <definedName name="토공2" localSheetId="62">'[145]1'!$A$1:$O$51</definedName>
    <definedName name="토공2">'[144]1'!$A$1:$O$51</definedName>
    <definedName name="토공9" localSheetId="16">#REF!</definedName>
    <definedName name="토공9" localSheetId="13">#REF!</definedName>
    <definedName name="토공9" localSheetId="15">#REF!</definedName>
    <definedName name="토공9" localSheetId="14">#REF!</definedName>
    <definedName name="토공9">#REF!</definedName>
    <definedName name="토공량계산서57" localSheetId="17" hidden="1">{#N/A,#N/A,FALSE,"현장 NCR 분석";#N/A,#N/A,FALSE,"현장품질감사";#N/A,#N/A,FALSE,"현장품질감사"}</definedName>
    <definedName name="토공량계산서57" localSheetId="18" hidden="1">{#N/A,#N/A,FALSE,"현장 NCR 분석";#N/A,#N/A,FALSE,"현장품질감사";#N/A,#N/A,FALSE,"현장품질감사"}</definedName>
    <definedName name="토공량계산서57" localSheetId="16" hidden="1">{#N/A,#N/A,FALSE,"현장 NCR 분석";#N/A,#N/A,FALSE,"현장품질감사";#N/A,#N/A,FALSE,"현장품질감사"}</definedName>
    <definedName name="토공량계산서57" localSheetId="62" hidden="1">{#N/A,#N/A,FALSE,"현장 NCR 분석";#N/A,#N/A,FALSE,"현장품질감사";#N/A,#N/A,FALSE,"현장품질감사"}</definedName>
    <definedName name="토공량계산서57" localSheetId="13" hidden="1">{#N/A,#N/A,FALSE,"현장 NCR 분석";#N/A,#N/A,FALSE,"현장품질감사";#N/A,#N/A,FALSE,"현장품질감사"}</definedName>
    <definedName name="토공량계산서57" localSheetId="15" hidden="1">{#N/A,#N/A,FALSE,"현장 NCR 분석";#N/A,#N/A,FALSE,"현장품질감사";#N/A,#N/A,FALSE,"현장품질감사"}</definedName>
    <definedName name="토공량계산서57" localSheetId="14" hidden="1">{#N/A,#N/A,FALSE,"현장 NCR 분석";#N/A,#N/A,FALSE,"현장품질감사";#N/A,#N/A,FALSE,"현장품질감사"}</definedName>
    <definedName name="토공량계산서57" hidden="1">{#N/A,#N/A,FALSE,"현장 NCR 분석";#N/A,#N/A,FALSE,"현장품질감사";#N/A,#N/A,FALSE,"현장품질감사"}</definedName>
    <definedName name="토공이수" localSheetId="17" hidden="1">#REF!</definedName>
    <definedName name="토공이수" localSheetId="18" hidden="1">#REF!</definedName>
    <definedName name="토공이수" localSheetId="16" hidden="1">#REF!</definedName>
    <definedName name="토공이수" localSheetId="13" hidden="1">#REF!</definedName>
    <definedName name="토공이수" localSheetId="15" hidden="1">#REF!</definedName>
    <definedName name="토공이수" localSheetId="14" hidden="1">#REF!</definedName>
    <definedName name="토공이수" hidden="1">#REF!</definedName>
    <definedName name="토목부대1" localSheetId="16">#REF!</definedName>
    <definedName name="토목부대1" localSheetId="13">#REF!</definedName>
    <definedName name="토목부대1" localSheetId="15">#REF!</definedName>
    <definedName name="토목부대1" localSheetId="14">#REF!</definedName>
    <definedName name="토목부대1">#REF!</definedName>
    <definedName name="토압계수" localSheetId="16">#REF!</definedName>
    <definedName name="토압계수" localSheetId="13">#REF!</definedName>
    <definedName name="토압계수" localSheetId="15">#REF!</definedName>
    <definedName name="토압계수" localSheetId="14">#REF!</definedName>
    <definedName name="토압계수">#REF!</definedName>
    <definedName name="토양상태">'[98]3설명'!$A$151:$F$153</definedName>
    <definedName name="토적계산1" localSheetId="17" hidden="1">{"'Sheet1'!$A$4","'Sheet1'!$A$9:$G$28"}</definedName>
    <definedName name="토적계산1" localSheetId="18" hidden="1">{"'Sheet1'!$A$4","'Sheet1'!$A$9:$G$28"}</definedName>
    <definedName name="토적계산1" localSheetId="16" hidden="1">{"'Sheet1'!$A$4","'Sheet1'!$A$9:$G$28"}</definedName>
    <definedName name="토적계산1" localSheetId="62" hidden="1">{"'Sheet1'!$A$4","'Sheet1'!$A$9:$G$28"}</definedName>
    <definedName name="토적계산1" localSheetId="13" hidden="1">{"'Sheet1'!$A$4","'Sheet1'!$A$9:$G$28"}</definedName>
    <definedName name="토적계산1" localSheetId="15" hidden="1">{"'Sheet1'!$A$4","'Sheet1'!$A$9:$G$28"}</definedName>
    <definedName name="토적계산1" localSheetId="14" hidden="1">{"'Sheet1'!$A$4","'Sheet1'!$A$9:$G$28"}</definedName>
    <definedName name="토적계산1" hidden="1">{"'Sheet1'!$A$4","'Sheet1'!$A$9:$G$28"}</definedName>
    <definedName name="토적표" localSheetId="17" hidden="1">#REF!</definedName>
    <definedName name="토적표" localSheetId="18" hidden="1">#REF!</definedName>
    <definedName name="토적표" localSheetId="16" hidden="1">#REF!</definedName>
    <definedName name="토적표" localSheetId="13" hidden="1">#REF!</definedName>
    <definedName name="토적표" localSheetId="15" hidden="1">#REF!</definedName>
    <definedName name="토적표" localSheetId="14" hidden="1">#REF!</definedName>
    <definedName name="토적표" hidden="1">#REF!</definedName>
    <definedName name="토적표01" localSheetId="17" hidden="1">#REF!</definedName>
    <definedName name="토적표01" localSheetId="18" hidden="1">#REF!</definedName>
    <definedName name="토적표01" localSheetId="16" hidden="1">#REF!</definedName>
    <definedName name="토적표01" localSheetId="13" hidden="1">#REF!</definedName>
    <definedName name="토적표01" localSheetId="15" hidden="1">#REF!</definedName>
    <definedName name="토적표01" localSheetId="14" hidden="1">#REF!</definedName>
    <definedName name="토적표01" hidden="1">#REF!</definedName>
    <definedName name="토적표1" localSheetId="17" hidden="1">#REF!</definedName>
    <definedName name="토적표1" localSheetId="18" hidden="1">#REF!</definedName>
    <definedName name="토적표1" localSheetId="16" hidden="1">#REF!</definedName>
    <definedName name="토적표1" localSheetId="13" hidden="1">#REF!</definedName>
    <definedName name="토적표1" localSheetId="15" hidden="1">#REF!</definedName>
    <definedName name="토적표1" localSheetId="14" hidden="1">#REF!</definedName>
    <definedName name="토적표1" hidden="1">#REF!</definedName>
    <definedName name="토적표1line" localSheetId="17">{"'산출근거'!$B$4:$D$8"}</definedName>
    <definedName name="토적표1line" localSheetId="18">{"'산출근거'!$B$4:$D$8"}</definedName>
    <definedName name="토적표1line" localSheetId="16">{"'산출근거'!$B$4:$D$8"}</definedName>
    <definedName name="토적표1line" localSheetId="62">{"'산출근거'!$B$4:$D$8"}</definedName>
    <definedName name="토적표1line" localSheetId="13">{"'산출근거'!$B$4:$D$8"}</definedName>
    <definedName name="토적표1line" localSheetId="15">{"'산출근거'!$B$4:$D$8"}</definedName>
    <definedName name="토적표1line" localSheetId="14">{"'산출근거'!$B$4:$D$8"}</definedName>
    <definedName name="토적표1line">{"'산출근거'!$B$4:$D$8"}</definedName>
    <definedName name="토적표2" localSheetId="17">{"'견적서(갑지)'!$F$13"}</definedName>
    <definedName name="토적표2" localSheetId="18">{"'견적서(갑지)'!$F$13"}</definedName>
    <definedName name="토적표2" localSheetId="16">{"'견적서(갑지)'!$F$13"}</definedName>
    <definedName name="토적표2" localSheetId="62">{"'견적서(갑지)'!$F$13"}</definedName>
    <definedName name="토적표2" localSheetId="13">{"'견적서(갑지)'!$F$13"}</definedName>
    <definedName name="토적표2" localSheetId="15">{"'견적서(갑지)'!$F$13"}</definedName>
    <definedName name="토적표2" localSheetId="14">{"'견적서(갑지)'!$F$13"}</definedName>
    <definedName name="토적표2">{"'견적서(갑지)'!$F$13"}</definedName>
    <definedName name="통신" localSheetId="62">BlankMacro1</definedName>
    <definedName name="통신">BlankMacro1</definedName>
    <definedName name="통신관련기능사_통신기능사001" localSheetId="16">#REF!</definedName>
    <definedName name="통신관련기능사_통신기능사001" localSheetId="13">#REF!</definedName>
    <definedName name="통신관련기능사_통신기능사001" localSheetId="15">#REF!</definedName>
    <definedName name="통신관련기능사_통신기능사001" localSheetId="14">#REF!</definedName>
    <definedName name="통신관련기능사_통신기능사001">#REF!</definedName>
    <definedName name="통신관련기능사_통신기능사002" localSheetId="16">#REF!</definedName>
    <definedName name="통신관련기능사_통신기능사002" localSheetId="13">#REF!</definedName>
    <definedName name="통신관련기능사_통신기능사002" localSheetId="15">#REF!</definedName>
    <definedName name="통신관련기능사_통신기능사002" localSheetId="14">#REF!</definedName>
    <definedName name="통신관련기능사_통신기능사002">#REF!</definedName>
    <definedName name="통신관련기능사_통신기능사011" localSheetId="16">#REF!</definedName>
    <definedName name="통신관련기능사_통신기능사011" localSheetId="13">#REF!</definedName>
    <definedName name="통신관련기능사_통신기능사011" localSheetId="15">#REF!</definedName>
    <definedName name="통신관련기능사_통신기능사011" localSheetId="14">#REF!</definedName>
    <definedName name="통신관련기능사_통신기능사011">#REF!</definedName>
    <definedName name="통신관련기능사_통신기능사982" localSheetId="16">#REF!</definedName>
    <definedName name="통신관련기능사_통신기능사982" localSheetId="13">#REF!</definedName>
    <definedName name="통신관련기능사_통신기능사982" localSheetId="15">#REF!</definedName>
    <definedName name="통신관련기능사_통신기능사982" localSheetId="14">#REF!</definedName>
    <definedName name="통신관련기능사_통신기능사982">#REF!</definedName>
    <definedName name="통신관련기능사_통신기능사991" localSheetId="16">#REF!</definedName>
    <definedName name="통신관련기능사_통신기능사991" localSheetId="13">#REF!</definedName>
    <definedName name="통신관련기능사_통신기능사991" localSheetId="15">#REF!</definedName>
    <definedName name="통신관련기능사_통신기능사991" localSheetId="14">#REF!</definedName>
    <definedName name="통신관련기능사_통신기능사991">#REF!</definedName>
    <definedName name="통신관련기능사_통신기능사992" localSheetId="16">#REF!</definedName>
    <definedName name="통신관련기능사_통신기능사992" localSheetId="13">#REF!</definedName>
    <definedName name="통신관련기능사_통신기능사992" localSheetId="15">#REF!</definedName>
    <definedName name="통신관련기능사_통신기능사992" localSheetId="14">#REF!</definedName>
    <definedName name="통신관련기능사_통신기능사992">#REF!</definedName>
    <definedName name="통신관련기사_통신기사1급001" localSheetId="16">#REF!</definedName>
    <definedName name="통신관련기사_통신기사1급001" localSheetId="13">#REF!</definedName>
    <definedName name="통신관련기사_통신기사1급001" localSheetId="15">#REF!</definedName>
    <definedName name="통신관련기사_통신기사1급001" localSheetId="14">#REF!</definedName>
    <definedName name="통신관련기사_통신기사1급001">#REF!</definedName>
    <definedName name="통신관련기사_통신기사1급002" localSheetId="16">#REF!</definedName>
    <definedName name="통신관련기사_통신기사1급002" localSheetId="13">#REF!</definedName>
    <definedName name="통신관련기사_통신기사1급002" localSheetId="15">#REF!</definedName>
    <definedName name="통신관련기사_통신기사1급002" localSheetId="14">#REF!</definedName>
    <definedName name="통신관련기사_통신기사1급002">#REF!</definedName>
    <definedName name="통신관련기사_통신기사1급011" localSheetId="16">#REF!</definedName>
    <definedName name="통신관련기사_통신기사1급011" localSheetId="13">#REF!</definedName>
    <definedName name="통신관련기사_통신기사1급011" localSheetId="15">#REF!</definedName>
    <definedName name="통신관련기사_통신기사1급011" localSheetId="14">#REF!</definedName>
    <definedName name="통신관련기사_통신기사1급011">#REF!</definedName>
    <definedName name="통신관련기사_통신기사1급982" localSheetId="16">#REF!</definedName>
    <definedName name="통신관련기사_통신기사1급982" localSheetId="13">#REF!</definedName>
    <definedName name="통신관련기사_통신기사1급982" localSheetId="15">#REF!</definedName>
    <definedName name="통신관련기사_통신기사1급982" localSheetId="14">#REF!</definedName>
    <definedName name="통신관련기사_통신기사1급982">#REF!</definedName>
    <definedName name="통신관련기사_통신기사1급991" localSheetId="16">#REF!</definedName>
    <definedName name="통신관련기사_통신기사1급991" localSheetId="13">#REF!</definedName>
    <definedName name="통신관련기사_통신기사1급991" localSheetId="15">#REF!</definedName>
    <definedName name="통신관련기사_통신기사1급991" localSheetId="14">#REF!</definedName>
    <definedName name="통신관련기사_통신기사1급991">#REF!</definedName>
    <definedName name="통신관련기사_통신기사1급992" localSheetId="16">#REF!</definedName>
    <definedName name="통신관련기사_통신기사1급992" localSheetId="13">#REF!</definedName>
    <definedName name="통신관련기사_통신기사1급992" localSheetId="15">#REF!</definedName>
    <definedName name="통신관련기사_통신기사1급992" localSheetId="14">#REF!</definedName>
    <definedName name="통신관련기사_통신기사1급992">#REF!</definedName>
    <definedName name="통신관련산업기사_통신기사2급001" localSheetId="16">#REF!</definedName>
    <definedName name="통신관련산업기사_통신기사2급001" localSheetId="13">#REF!</definedName>
    <definedName name="통신관련산업기사_통신기사2급001" localSheetId="15">#REF!</definedName>
    <definedName name="통신관련산업기사_통신기사2급001" localSheetId="14">#REF!</definedName>
    <definedName name="통신관련산업기사_통신기사2급001">#REF!</definedName>
    <definedName name="통신관련산업기사_통신기사2급002" localSheetId="16">#REF!</definedName>
    <definedName name="통신관련산업기사_통신기사2급002" localSheetId="13">#REF!</definedName>
    <definedName name="통신관련산업기사_통신기사2급002" localSheetId="15">#REF!</definedName>
    <definedName name="통신관련산업기사_통신기사2급002" localSheetId="14">#REF!</definedName>
    <definedName name="통신관련산업기사_통신기사2급002">#REF!</definedName>
    <definedName name="통신관련산업기사_통신기사2급011" localSheetId="16">#REF!</definedName>
    <definedName name="통신관련산업기사_통신기사2급011" localSheetId="13">#REF!</definedName>
    <definedName name="통신관련산업기사_통신기사2급011" localSheetId="15">#REF!</definedName>
    <definedName name="통신관련산업기사_통신기사2급011" localSheetId="14">#REF!</definedName>
    <definedName name="통신관련산업기사_통신기사2급011">#REF!</definedName>
    <definedName name="통신관련산업기사_통신기사2급982" localSheetId="16">#REF!</definedName>
    <definedName name="통신관련산업기사_통신기사2급982" localSheetId="13">#REF!</definedName>
    <definedName name="통신관련산업기사_통신기사2급982" localSheetId="15">#REF!</definedName>
    <definedName name="통신관련산업기사_통신기사2급982" localSheetId="14">#REF!</definedName>
    <definedName name="통신관련산업기사_통신기사2급982">#REF!</definedName>
    <definedName name="통신관련산업기사_통신기사2급991" localSheetId="16">#REF!</definedName>
    <definedName name="통신관련산업기사_통신기사2급991" localSheetId="13">#REF!</definedName>
    <definedName name="통신관련산업기사_통신기사2급991" localSheetId="15">#REF!</definedName>
    <definedName name="통신관련산업기사_통신기사2급991" localSheetId="14">#REF!</definedName>
    <definedName name="통신관련산업기사_통신기사2급991">#REF!</definedName>
    <definedName name="통신관련산업기사_통신기사2급992" localSheetId="16">#REF!</definedName>
    <definedName name="통신관련산업기사_통신기사2급992" localSheetId="13">#REF!</definedName>
    <definedName name="통신관련산업기사_통신기사2급992" localSheetId="15">#REF!</definedName>
    <definedName name="통신관련산업기사_통신기사2급992" localSheetId="14">#REF!</definedName>
    <definedName name="통신관련산업기사_통신기사2급992">#REF!</definedName>
    <definedName name="통신내선공001" localSheetId="16">#REF!</definedName>
    <definedName name="통신내선공001" localSheetId="13">#REF!</definedName>
    <definedName name="통신내선공001" localSheetId="15">#REF!</definedName>
    <definedName name="통신내선공001" localSheetId="14">#REF!</definedName>
    <definedName name="통신내선공001">#REF!</definedName>
    <definedName name="통신내선공002" localSheetId="16">#REF!</definedName>
    <definedName name="통신내선공002" localSheetId="13">#REF!</definedName>
    <definedName name="통신내선공002" localSheetId="15">#REF!</definedName>
    <definedName name="통신내선공002" localSheetId="14">#REF!</definedName>
    <definedName name="통신내선공002">#REF!</definedName>
    <definedName name="통신내선공011" localSheetId="16">#REF!</definedName>
    <definedName name="통신내선공011" localSheetId="13">#REF!</definedName>
    <definedName name="통신내선공011" localSheetId="15">#REF!</definedName>
    <definedName name="통신내선공011" localSheetId="14">#REF!</definedName>
    <definedName name="통신내선공011">#REF!</definedName>
    <definedName name="통신내선공982" localSheetId="16">#REF!</definedName>
    <definedName name="통신내선공982" localSheetId="13">#REF!</definedName>
    <definedName name="통신내선공982" localSheetId="15">#REF!</definedName>
    <definedName name="통신내선공982" localSheetId="14">#REF!</definedName>
    <definedName name="통신내선공982">#REF!</definedName>
    <definedName name="통신내선공991" localSheetId="16">#REF!</definedName>
    <definedName name="통신내선공991" localSheetId="13">#REF!</definedName>
    <definedName name="통신내선공991" localSheetId="15">#REF!</definedName>
    <definedName name="통신내선공991" localSheetId="14">#REF!</definedName>
    <definedName name="통신내선공991">#REF!</definedName>
    <definedName name="통신내선공992" localSheetId="16">#REF!</definedName>
    <definedName name="통신내선공992" localSheetId="13">#REF!</definedName>
    <definedName name="통신내선공992" localSheetId="15">#REF!</definedName>
    <definedName name="통신내선공992" localSheetId="14">#REF!</definedName>
    <definedName name="통신내선공992">#REF!</definedName>
    <definedName name="통신설비공001" localSheetId="16">#REF!</definedName>
    <definedName name="통신설비공001" localSheetId="13">#REF!</definedName>
    <definedName name="통신설비공001" localSheetId="15">#REF!</definedName>
    <definedName name="통신설비공001" localSheetId="14">#REF!</definedName>
    <definedName name="통신설비공001">#REF!</definedName>
    <definedName name="통신설비공002" localSheetId="16">#REF!</definedName>
    <definedName name="통신설비공002" localSheetId="13">#REF!</definedName>
    <definedName name="통신설비공002" localSheetId="15">#REF!</definedName>
    <definedName name="통신설비공002" localSheetId="14">#REF!</definedName>
    <definedName name="통신설비공002">#REF!</definedName>
    <definedName name="통신설비공011" localSheetId="16">#REF!</definedName>
    <definedName name="통신설비공011" localSheetId="13">#REF!</definedName>
    <definedName name="통신설비공011" localSheetId="15">#REF!</definedName>
    <definedName name="통신설비공011" localSheetId="14">#REF!</definedName>
    <definedName name="통신설비공011">#REF!</definedName>
    <definedName name="통신설비공982" localSheetId="16">#REF!</definedName>
    <definedName name="통신설비공982" localSheetId="13">#REF!</definedName>
    <definedName name="통신설비공982" localSheetId="15">#REF!</definedName>
    <definedName name="통신설비공982" localSheetId="14">#REF!</definedName>
    <definedName name="통신설비공982">#REF!</definedName>
    <definedName name="통신설비공991" localSheetId="16">#REF!</definedName>
    <definedName name="통신설비공991" localSheetId="13">#REF!</definedName>
    <definedName name="통신설비공991" localSheetId="15">#REF!</definedName>
    <definedName name="통신설비공991" localSheetId="14">#REF!</definedName>
    <definedName name="통신설비공991">#REF!</definedName>
    <definedName name="통신설비공992" localSheetId="16">#REF!</definedName>
    <definedName name="통신설비공992" localSheetId="13">#REF!</definedName>
    <definedName name="통신설비공992" localSheetId="15">#REF!</definedName>
    <definedName name="통신설비공992" localSheetId="14">#REF!</definedName>
    <definedName name="통신설비공992">#REF!</definedName>
    <definedName name="통신외선공001" localSheetId="16">#REF!</definedName>
    <definedName name="통신외선공001" localSheetId="13">#REF!</definedName>
    <definedName name="통신외선공001" localSheetId="15">#REF!</definedName>
    <definedName name="통신외선공001" localSheetId="14">#REF!</definedName>
    <definedName name="통신외선공001">#REF!</definedName>
    <definedName name="통신외선공002" localSheetId="16">#REF!</definedName>
    <definedName name="통신외선공002" localSheetId="13">#REF!</definedName>
    <definedName name="통신외선공002" localSheetId="15">#REF!</definedName>
    <definedName name="통신외선공002" localSheetId="14">#REF!</definedName>
    <definedName name="통신외선공002">#REF!</definedName>
    <definedName name="통신외선공011" localSheetId="16">#REF!</definedName>
    <definedName name="통신외선공011" localSheetId="13">#REF!</definedName>
    <definedName name="통신외선공011" localSheetId="15">#REF!</definedName>
    <definedName name="통신외선공011" localSheetId="14">#REF!</definedName>
    <definedName name="통신외선공011">#REF!</definedName>
    <definedName name="통신외선공982" localSheetId="16">#REF!</definedName>
    <definedName name="통신외선공982" localSheetId="13">#REF!</definedName>
    <definedName name="통신외선공982" localSheetId="15">#REF!</definedName>
    <definedName name="통신외선공982" localSheetId="14">#REF!</definedName>
    <definedName name="통신외선공982">#REF!</definedName>
    <definedName name="통신외선공991" localSheetId="16">#REF!</definedName>
    <definedName name="통신외선공991" localSheetId="13">#REF!</definedName>
    <definedName name="통신외선공991" localSheetId="15">#REF!</definedName>
    <definedName name="통신외선공991" localSheetId="14">#REF!</definedName>
    <definedName name="통신외선공991">#REF!</definedName>
    <definedName name="통신외선공992" localSheetId="16">#REF!</definedName>
    <definedName name="통신외선공992" localSheetId="13">#REF!</definedName>
    <definedName name="통신외선공992" localSheetId="15">#REF!</definedName>
    <definedName name="통신외선공992" localSheetId="14">#REF!</definedName>
    <definedName name="통신외선공992">#REF!</definedName>
    <definedName name="통신일위대가" localSheetId="62">BlankMacro1</definedName>
    <definedName name="통신일위대가">BlankMacro1</definedName>
    <definedName name="통신집계" localSheetId="62">BlankMacro1</definedName>
    <definedName name="통신집계">BlankMacro1</definedName>
    <definedName name="통신케이블공001" localSheetId="16">#REF!</definedName>
    <definedName name="통신케이블공001" localSheetId="13">#REF!</definedName>
    <definedName name="통신케이블공001" localSheetId="15">#REF!</definedName>
    <definedName name="통신케이블공001" localSheetId="14">#REF!</definedName>
    <definedName name="통신케이블공001">#REF!</definedName>
    <definedName name="통신케이블공002" localSheetId="16">#REF!</definedName>
    <definedName name="통신케이블공002" localSheetId="13">#REF!</definedName>
    <definedName name="통신케이블공002" localSheetId="15">#REF!</definedName>
    <definedName name="통신케이블공002" localSheetId="14">#REF!</definedName>
    <definedName name="통신케이블공002">#REF!</definedName>
    <definedName name="통신케이블공011" localSheetId="16">#REF!</definedName>
    <definedName name="통신케이블공011" localSheetId="13">#REF!</definedName>
    <definedName name="통신케이블공011" localSheetId="15">#REF!</definedName>
    <definedName name="통신케이블공011" localSheetId="14">#REF!</definedName>
    <definedName name="통신케이블공011">#REF!</definedName>
    <definedName name="통신케이블공982" localSheetId="16">#REF!</definedName>
    <definedName name="통신케이블공982" localSheetId="13">#REF!</definedName>
    <definedName name="통신케이블공982" localSheetId="15">#REF!</definedName>
    <definedName name="통신케이블공982" localSheetId="14">#REF!</definedName>
    <definedName name="통신케이블공982">#REF!</definedName>
    <definedName name="통신케이블공991" localSheetId="16">#REF!</definedName>
    <definedName name="통신케이블공991" localSheetId="13">#REF!</definedName>
    <definedName name="통신케이블공991" localSheetId="15">#REF!</definedName>
    <definedName name="통신케이블공991" localSheetId="14">#REF!</definedName>
    <definedName name="통신케이블공991">#REF!</definedName>
    <definedName name="통신케이블공992" localSheetId="16">#REF!</definedName>
    <definedName name="통신케이블공992" localSheetId="13">#REF!</definedName>
    <definedName name="통신케이블공992" localSheetId="15">#REF!</definedName>
    <definedName name="통신케이블공992" localSheetId="14">#REF!</definedName>
    <definedName name="통신케이블공992">#REF!</definedName>
    <definedName name="통합소나무">#REF!</definedName>
    <definedName name="투찰표" localSheetId="16">#REF!</definedName>
    <definedName name="투찰표" localSheetId="13">#REF!</definedName>
    <definedName name="투찰표" localSheetId="15">#REF!</definedName>
    <definedName name="투찰표" localSheetId="14">#REF!</definedName>
    <definedName name="투찰표">#REF!</definedName>
    <definedName name="트랙터_지면끌기" localSheetId="62">[78]자료!$B$19</definedName>
    <definedName name="트랙터_지면끌기">[79]자료!$B$19</definedName>
    <definedName name="특고압케이블전공001" localSheetId="16">#REF!</definedName>
    <definedName name="특고압케이블전공001" localSheetId="13">#REF!</definedName>
    <definedName name="특고압케이블전공001" localSheetId="15">#REF!</definedName>
    <definedName name="특고압케이블전공001" localSheetId="14">#REF!</definedName>
    <definedName name="특고압케이블전공001">#REF!</definedName>
    <definedName name="특고압케이블전공002" localSheetId="16">#REF!</definedName>
    <definedName name="특고압케이블전공002" localSheetId="13">#REF!</definedName>
    <definedName name="특고압케이블전공002" localSheetId="15">#REF!</definedName>
    <definedName name="특고압케이블전공002" localSheetId="14">#REF!</definedName>
    <definedName name="특고압케이블전공002">#REF!</definedName>
    <definedName name="특고압케이블전공011" localSheetId="16">#REF!</definedName>
    <definedName name="특고압케이블전공011" localSheetId="13">#REF!</definedName>
    <definedName name="특고압케이블전공011" localSheetId="15">#REF!</definedName>
    <definedName name="특고압케이블전공011" localSheetId="14">#REF!</definedName>
    <definedName name="특고압케이블전공011">#REF!</definedName>
    <definedName name="특고압케이블전공982" localSheetId="16">#REF!</definedName>
    <definedName name="특고압케이블전공982" localSheetId="13">#REF!</definedName>
    <definedName name="특고압케이블전공982" localSheetId="15">#REF!</definedName>
    <definedName name="특고압케이블전공982" localSheetId="14">#REF!</definedName>
    <definedName name="특고압케이블전공982">#REF!</definedName>
    <definedName name="특고압케이블전공991" localSheetId="16">#REF!</definedName>
    <definedName name="특고압케이블전공991" localSheetId="13">#REF!</definedName>
    <definedName name="특고압케이블전공991" localSheetId="15">#REF!</definedName>
    <definedName name="특고압케이블전공991" localSheetId="14">#REF!</definedName>
    <definedName name="특고압케이블전공991">#REF!</definedName>
    <definedName name="특고압케이블전공992" localSheetId="16">#REF!</definedName>
    <definedName name="특고압케이블전공992" localSheetId="13">#REF!</definedName>
    <definedName name="특고압케이블전공992" localSheetId="15">#REF!</definedName>
    <definedName name="특고압케이블전공992" localSheetId="14">#REF!</definedName>
    <definedName name="특고압케이블전공992">#REF!</definedName>
    <definedName name="특급원자력비파괴시험공001" localSheetId="16">#REF!</definedName>
    <definedName name="특급원자력비파괴시험공001" localSheetId="13">#REF!</definedName>
    <definedName name="특급원자력비파괴시험공001" localSheetId="15">#REF!</definedName>
    <definedName name="특급원자력비파괴시험공001" localSheetId="14">#REF!</definedName>
    <definedName name="특급원자력비파괴시험공001">#REF!</definedName>
    <definedName name="특급원자력비파괴시험공002" localSheetId="16">#REF!</definedName>
    <definedName name="특급원자력비파괴시험공002" localSheetId="13">#REF!</definedName>
    <definedName name="특급원자력비파괴시험공002" localSheetId="15">#REF!</definedName>
    <definedName name="특급원자력비파괴시험공002" localSheetId="14">#REF!</definedName>
    <definedName name="특급원자력비파괴시험공002">#REF!</definedName>
    <definedName name="특급원자력비파괴시험공011" localSheetId="16">#REF!</definedName>
    <definedName name="특급원자력비파괴시험공011" localSheetId="13">#REF!</definedName>
    <definedName name="특급원자력비파괴시험공011" localSheetId="15">#REF!</definedName>
    <definedName name="특급원자력비파괴시험공011" localSheetId="14">#REF!</definedName>
    <definedName name="특급원자력비파괴시험공011">#REF!</definedName>
    <definedName name="특급원자력비파괴시험공982" localSheetId="16">#REF!</definedName>
    <definedName name="특급원자력비파괴시험공982" localSheetId="13">#REF!</definedName>
    <definedName name="특급원자력비파괴시험공982" localSheetId="15">#REF!</definedName>
    <definedName name="특급원자력비파괴시험공982" localSheetId="14">#REF!</definedName>
    <definedName name="특급원자력비파괴시험공982">#REF!</definedName>
    <definedName name="특급원자력비파괴시험공991" localSheetId="16">#REF!</definedName>
    <definedName name="특급원자력비파괴시험공991" localSheetId="13">#REF!</definedName>
    <definedName name="특급원자력비파괴시험공991" localSheetId="15">#REF!</definedName>
    <definedName name="특급원자력비파괴시험공991" localSheetId="14">#REF!</definedName>
    <definedName name="특급원자력비파괴시험공991">#REF!</definedName>
    <definedName name="특급원자력비파괴시험공992" localSheetId="16">#REF!</definedName>
    <definedName name="특급원자력비파괴시험공992" localSheetId="13">#REF!</definedName>
    <definedName name="특급원자력비파괴시험공992" localSheetId="15">#REF!</definedName>
    <definedName name="특급원자력비파괴시험공992" localSheetId="14">#REF!</definedName>
    <definedName name="특급원자력비파괴시험공992">#REF!</definedName>
    <definedName name="특별" localSheetId="17">[36]자료!$B$15</definedName>
    <definedName name="특별" localSheetId="18">[36]자료!$B$15</definedName>
    <definedName name="특별" localSheetId="16">[64]자료!$B$15</definedName>
    <definedName name="특별" localSheetId="62">#REF!</definedName>
    <definedName name="특별" localSheetId="13">[65]자료!$B$15</definedName>
    <definedName name="특별" localSheetId="15">[65]자료!$B$15</definedName>
    <definedName name="특별" localSheetId="14">[65]자료!$B$15</definedName>
    <definedName name="특별">[36]자료!$B$15</definedName>
    <definedName name="특별인부" localSheetId="17">[33]자료!$B$15</definedName>
    <definedName name="특별인부" localSheetId="18">[33]자료!$B$15</definedName>
    <definedName name="특별인부" localSheetId="16">[64]자료!$B$15</definedName>
    <definedName name="특별인부" localSheetId="62">#REF!</definedName>
    <definedName name="특별인부" localSheetId="13">[65]자료!$B$15</definedName>
    <definedName name="특별인부" localSheetId="15">[65]자료!$B$15</definedName>
    <definedName name="특별인부" localSheetId="14">[65]자료!$B$15</definedName>
    <definedName name="특별인부">[35]자료!$B$15</definedName>
    <definedName name="특별인부_단가" localSheetId="17">#REF!</definedName>
    <definedName name="특별인부_단가" localSheetId="18">#REF!</definedName>
    <definedName name="특별인부_단가" localSheetId="16">#REF!</definedName>
    <definedName name="특별인부_단가" localSheetId="13">#REF!</definedName>
    <definedName name="특별인부_단가" localSheetId="15">#REF!</definedName>
    <definedName name="특별인부_단가" localSheetId="14">#REF!</definedName>
    <definedName name="특별인부_단가">'3-1.기초자료'!$B$12</definedName>
    <definedName name="특별인부001" localSheetId="16">#REF!</definedName>
    <definedName name="특별인부001" localSheetId="13">#REF!</definedName>
    <definedName name="특별인부001" localSheetId="15">#REF!</definedName>
    <definedName name="특별인부001" localSheetId="14">#REF!</definedName>
    <definedName name="특별인부001">#REF!</definedName>
    <definedName name="특별인부002" localSheetId="16">#REF!</definedName>
    <definedName name="특별인부002" localSheetId="13">#REF!</definedName>
    <definedName name="특별인부002" localSheetId="15">#REF!</definedName>
    <definedName name="특별인부002" localSheetId="14">#REF!</definedName>
    <definedName name="특별인부002">#REF!</definedName>
    <definedName name="특별인부011" localSheetId="16">#REF!</definedName>
    <definedName name="특별인부011" localSheetId="13">#REF!</definedName>
    <definedName name="특별인부011" localSheetId="15">#REF!</definedName>
    <definedName name="특별인부011" localSheetId="14">#REF!</definedName>
    <definedName name="특별인부011">#REF!</definedName>
    <definedName name="특별인부982" localSheetId="16">#REF!</definedName>
    <definedName name="특별인부982" localSheetId="13">#REF!</definedName>
    <definedName name="특별인부982" localSheetId="15">#REF!</definedName>
    <definedName name="특별인부982" localSheetId="14">#REF!</definedName>
    <definedName name="특별인부982">#REF!</definedName>
    <definedName name="특별인부991" localSheetId="16">#REF!</definedName>
    <definedName name="특별인부991" localSheetId="13">#REF!</definedName>
    <definedName name="특별인부991" localSheetId="15">#REF!</definedName>
    <definedName name="특별인부991" localSheetId="14">#REF!</definedName>
    <definedName name="특별인부991">#REF!</definedName>
    <definedName name="특별인부992" localSheetId="16">#REF!</definedName>
    <definedName name="특별인부992" localSheetId="13">#REF!</definedName>
    <definedName name="특별인부992" localSheetId="15">#REF!</definedName>
    <definedName name="특별인부992" localSheetId="14">#REF!</definedName>
    <definedName name="특별인부992">#REF!</definedName>
    <definedName name="특수비계공001" localSheetId="16">#REF!</definedName>
    <definedName name="특수비계공001" localSheetId="13">#REF!</definedName>
    <definedName name="특수비계공001" localSheetId="15">#REF!</definedName>
    <definedName name="특수비계공001" localSheetId="14">#REF!</definedName>
    <definedName name="특수비계공001">#REF!</definedName>
    <definedName name="특수비계공002" localSheetId="16">#REF!</definedName>
    <definedName name="특수비계공002" localSheetId="13">#REF!</definedName>
    <definedName name="특수비계공002" localSheetId="15">#REF!</definedName>
    <definedName name="특수비계공002" localSheetId="14">#REF!</definedName>
    <definedName name="특수비계공002">#REF!</definedName>
    <definedName name="특수비계공011" localSheetId="16">#REF!</definedName>
    <definedName name="특수비계공011" localSheetId="13">#REF!</definedName>
    <definedName name="특수비계공011" localSheetId="15">#REF!</definedName>
    <definedName name="특수비계공011" localSheetId="14">#REF!</definedName>
    <definedName name="특수비계공011">#REF!</definedName>
    <definedName name="특수비계공982" localSheetId="16">#REF!</definedName>
    <definedName name="특수비계공982" localSheetId="13">#REF!</definedName>
    <definedName name="특수비계공982" localSheetId="15">#REF!</definedName>
    <definedName name="특수비계공982" localSheetId="14">#REF!</definedName>
    <definedName name="특수비계공982">#REF!</definedName>
    <definedName name="특수비계공991" localSheetId="16">#REF!</definedName>
    <definedName name="특수비계공991" localSheetId="13">#REF!</definedName>
    <definedName name="특수비계공991" localSheetId="15">#REF!</definedName>
    <definedName name="특수비계공991" localSheetId="14">#REF!</definedName>
    <definedName name="특수비계공991">#REF!</definedName>
    <definedName name="특수비계공992" localSheetId="16">#REF!</definedName>
    <definedName name="특수비계공992" localSheetId="13">#REF!</definedName>
    <definedName name="특수비계공992" localSheetId="15">#REF!</definedName>
    <definedName name="특수비계공992" localSheetId="14">#REF!</definedName>
    <definedName name="특수비계공992">#REF!</definedName>
    <definedName name="특수화공001" localSheetId="16">#REF!</definedName>
    <definedName name="특수화공001" localSheetId="13">#REF!</definedName>
    <definedName name="특수화공001" localSheetId="15">#REF!</definedName>
    <definedName name="특수화공001" localSheetId="14">#REF!</definedName>
    <definedName name="특수화공001">#REF!</definedName>
    <definedName name="특수화공002" localSheetId="16">#REF!</definedName>
    <definedName name="특수화공002" localSheetId="13">#REF!</definedName>
    <definedName name="특수화공002" localSheetId="15">#REF!</definedName>
    <definedName name="특수화공002" localSheetId="14">#REF!</definedName>
    <definedName name="특수화공002">#REF!</definedName>
    <definedName name="특수화공011" localSheetId="16">#REF!</definedName>
    <definedName name="특수화공011" localSheetId="13">#REF!</definedName>
    <definedName name="특수화공011" localSheetId="15">#REF!</definedName>
    <definedName name="특수화공011" localSheetId="14">#REF!</definedName>
    <definedName name="특수화공011">#REF!</definedName>
    <definedName name="특수화공982" localSheetId="16">#REF!</definedName>
    <definedName name="특수화공982" localSheetId="13">#REF!</definedName>
    <definedName name="특수화공982" localSheetId="15">#REF!</definedName>
    <definedName name="특수화공982" localSheetId="14">#REF!</definedName>
    <definedName name="특수화공982">#REF!</definedName>
    <definedName name="특수화공991" localSheetId="16">#REF!</definedName>
    <definedName name="특수화공991" localSheetId="13">#REF!</definedName>
    <definedName name="특수화공991" localSheetId="15">#REF!</definedName>
    <definedName name="특수화공991" localSheetId="14">#REF!</definedName>
    <definedName name="특수화공991">#REF!</definedName>
    <definedName name="특수화공992" localSheetId="16">#REF!</definedName>
    <definedName name="특수화공992" localSheetId="13">#REF!</definedName>
    <definedName name="특수화공992" localSheetId="15">#REF!</definedName>
    <definedName name="특수화공992" localSheetId="14">#REF!</definedName>
    <definedName name="특수화공992">#REF!</definedName>
    <definedName name="특인" localSheetId="49">[61]관급자재대!#REF!</definedName>
    <definedName name="특인" localSheetId="53">[61]관급자재대!#REF!</definedName>
    <definedName name="특인" localSheetId="55">[61]관급자재대!#REF!</definedName>
    <definedName name="특인" localSheetId="31">[61]관급자재대!#REF!</definedName>
    <definedName name="특인" localSheetId="35">[61]관급자재대!#REF!</definedName>
    <definedName name="특인" localSheetId="36">[61]관급자재대!#REF!</definedName>
    <definedName name="특인" localSheetId="34">[61]관급자재대!#REF!</definedName>
    <definedName name="특인" localSheetId="13">[61]관급자재대!#REF!</definedName>
    <definedName name="특인" localSheetId="15">[61]관급자재대!#REF!</definedName>
    <definedName name="특인" localSheetId="14">[61]관급자재대!#REF!</definedName>
    <definedName name="특인" localSheetId="1">[61]관급자재대!#REF!</definedName>
    <definedName name="특인">[61]관급자재대!#REF!</definedName>
    <definedName name="ㅍ" localSheetId="17" hidden="1">{#N/A,#N/A,FALSE,"2~8번"}</definedName>
    <definedName name="ㅍ" localSheetId="18" hidden="1">{#N/A,#N/A,FALSE,"2~8번"}</definedName>
    <definedName name="ㅍ" localSheetId="16" hidden="1">{#N/A,#N/A,FALSE,"2~8번"}</definedName>
    <definedName name="ㅍ" localSheetId="62" hidden="1">{#N/A,#N/A,FALSE,"2~8번"}</definedName>
    <definedName name="ㅍ" localSheetId="13" hidden="1">{#N/A,#N/A,FALSE,"2~8번"}</definedName>
    <definedName name="ㅍ" localSheetId="15" hidden="1">{#N/A,#N/A,FALSE,"2~8번"}</definedName>
    <definedName name="ㅍ" localSheetId="14" hidden="1">{#N/A,#N/A,FALSE,"2~8번"}</definedName>
    <definedName name="ㅍ" hidden="1">{#N/A,#N/A,FALSE,"2~8번"}</definedName>
    <definedName name="ㅍㄹ" localSheetId="6">BlankMacro1</definedName>
    <definedName name="ㅍㄹ" localSheetId="17">BlankMacro1</definedName>
    <definedName name="ㅍㄹ" localSheetId="18">BlankMacro1</definedName>
    <definedName name="ㅍㄹ" localSheetId="16">BlankMacro1</definedName>
    <definedName name="ㅍㄹ" localSheetId="62">BlankMacro1</definedName>
    <definedName name="ㅍㄹ" localSheetId="13">BlankMacro1</definedName>
    <definedName name="ㅍㄹ" localSheetId="15">BlankMacro1</definedName>
    <definedName name="ㅍㄹ" localSheetId="14">BlankMacro1</definedName>
    <definedName name="ㅍㄹ">BlankMacro1</definedName>
    <definedName name="파일" localSheetId="17" hidden="1">#REF!</definedName>
    <definedName name="파일" localSheetId="18" hidden="1">#REF!</definedName>
    <definedName name="파일" localSheetId="16" hidden="1">#REF!</definedName>
    <definedName name="파일" localSheetId="13" hidden="1">#REF!</definedName>
    <definedName name="파일" localSheetId="15" hidden="1">#REF!</definedName>
    <definedName name="파일" localSheetId="14" hidden="1">#REF!</definedName>
    <definedName name="파일" hidden="1">#REF!</definedName>
    <definedName name="판교" localSheetId="62">BlankMacro1</definedName>
    <definedName name="판교">BlankMacro1</definedName>
    <definedName name="판넬조립공001" localSheetId="16">#REF!</definedName>
    <definedName name="판넬조립공001" localSheetId="13">#REF!</definedName>
    <definedName name="판넬조립공001" localSheetId="15">#REF!</definedName>
    <definedName name="판넬조립공001" localSheetId="14">#REF!</definedName>
    <definedName name="판넬조립공001">#REF!</definedName>
    <definedName name="판넬조립공002" localSheetId="16">#REF!</definedName>
    <definedName name="판넬조립공002" localSheetId="13">#REF!</definedName>
    <definedName name="판넬조립공002" localSheetId="15">#REF!</definedName>
    <definedName name="판넬조립공002" localSheetId="14">#REF!</definedName>
    <definedName name="판넬조립공002">#REF!</definedName>
    <definedName name="판넬조립공011" localSheetId="16">#REF!</definedName>
    <definedName name="판넬조립공011" localSheetId="13">#REF!</definedName>
    <definedName name="판넬조립공011" localSheetId="15">#REF!</definedName>
    <definedName name="판넬조립공011" localSheetId="14">#REF!</definedName>
    <definedName name="판넬조립공011">#REF!</definedName>
    <definedName name="판넬조립공982" localSheetId="16">#REF!</definedName>
    <definedName name="판넬조립공982" localSheetId="13">#REF!</definedName>
    <definedName name="판넬조립공982" localSheetId="15">#REF!</definedName>
    <definedName name="판넬조립공982" localSheetId="14">#REF!</definedName>
    <definedName name="판넬조립공982">#REF!</definedName>
    <definedName name="판넬조립공991" localSheetId="16">#REF!</definedName>
    <definedName name="판넬조립공991" localSheetId="13">#REF!</definedName>
    <definedName name="판넬조립공991" localSheetId="15">#REF!</definedName>
    <definedName name="판넬조립공991" localSheetId="14">#REF!</definedName>
    <definedName name="판넬조립공991">#REF!</definedName>
    <definedName name="판넬조립공992" localSheetId="16">#REF!</definedName>
    <definedName name="판넬조립공992" localSheetId="13">#REF!</definedName>
    <definedName name="판넬조립공992" localSheetId="15">#REF!</definedName>
    <definedName name="판넬조립공992" localSheetId="14">#REF!</definedName>
    <definedName name="판넬조립공992">#REF!</definedName>
    <definedName name="팥배나무H3.0" localSheetId="16">#REF!</definedName>
    <definedName name="팥배나무H3.0" localSheetId="13">#REF!</definedName>
    <definedName name="팥배나무H3.0" localSheetId="15">#REF!</definedName>
    <definedName name="팥배나무H3.0" localSheetId="14">#REF!</definedName>
    <definedName name="팥배나무H3.0">#REF!</definedName>
    <definedName name="팽나무H4.0" localSheetId="16">#REF!</definedName>
    <definedName name="팽나무H4.0" localSheetId="13">#REF!</definedName>
    <definedName name="팽나무H4.0" localSheetId="15">#REF!</definedName>
    <definedName name="팽나무H4.0" localSheetId="14">#REF!</definedName>
    <definedName name="팽나무H4.0">#REF!</definedName>
    <definedName name="평" localSheetId="13">#REF!</definedName>
    <definedName name="평" localSheetId="15">#REF!</definedName>
    <definedName name="평" localSheetId="14">#REF!</definedName>
    <definedName name="평">#REF!</definedName>
    <definedName name="평k1" localSheetId="16">#REF!</definedName>
    <definedName name="평k1" localSheetId="13">#REF!</definedName>
    <definedName name="평k1" localSheetId="15">#REF!</definedName>
    <definedName name="평k1" localSheetId="14">#REF!</definedName>
    <definedName name="평k1">#REF!</definedName>
    <definedName name="평k2" localSheetId="16">#REF!</definedName>
    <definedName name="평k2" localSheetId="13">#REF!</definedName>
    <definedName name="평k2" localSheetId="15">#REF!</definedName>
    <definedName name="평k2" localSheetId="14">#REF!</definedName>
    <definedName name="평k2">#REF!</definedName>
    <definedName name="평k4" localSheetId="16">#REF!</definedName>
    <definedName name="평k4" localSheetId="13">#REF!</definedName>
    <definedName name="평k4" localSheetId="15">#REF!</definedName>
    <definedName name="평k4" localSheetId="14">#REF!</definedName>
    <definedName name="평k4">#REF!</definedName>
    <definedName name="평VI1" localSheetId="16">#REF!</definedName>
    <definedName name="평VI1" localSheetId="13">#REF!</definedName>
    <definedName name="평VI1" localSheetId="15">#REF!</definedName>
    <definedName name="평VI1" localSheetId="14">#REF!</definedName>
    <definedName name="평VI1">#REF!</definedName>
    <definedName name="평VI2" localSheetId="16">#REF!</definedName>
    <definedName name="평VI2" localSheetId="13">#REF!</definedName>
    <definedName name="평VI2" localSheetId="15">#REF!</definedName>
    <definedName name="평VI2" localSheetId="14">#REF!</definedName>
    <definedName name="평VI2">#REF!</definedName>
    <definedName name="평VI3" localSheetId="16">#REF!</definedName>
    <definedName name="평VI3" localSheetId="13">#REF!</definedName>
    <definedName name="평VI3" localSheetId="15">#REF!</definedName>
    <definedName name="평VI3" localSheetId="14">#REF!</definedName>
    <definedName name="평VI3">#REF!</definedName>
    <definedName name="평VI4" localSheetId="16">#REF!</definedName>
    <definedName name="평VI4" localSheetId="13">#REF!</definedName>
    <definedName name="평VI4" localSheetId="15">#REF!</definedName>
    <definedName name="평VI4" localSheetId="14">#REF!</definedName>
    <definedName name="평VI4">#REF!</definedName>
    <definedName name="평vi5" localSheetId="16">#REF!</definedName>
    <definedName name="평vi5" localSheetId="13">#REF!</definedName>
    <definedName name="평vi5" localSheetId="15">#REF!</definedName>
    <definedName name="평vi5" localSheetId="14">#REF!</definedName>
    <definedName name="평vi5">#REF!</definedName>
    <definedName name="평베타" localSheetId="16">#REF!</definedName>
    <definedName name="평베타" localSheetId="13">#REF!</definedName>
    <definedName name="평베타" localSheetId="15">#REF!</definedName>
    <definedName name="평베타" localSheetId="14">#REF!</definedName>
    <definedName name="평베타">#REF!</definedName>
    <definedName name="평힌k1" localSheetId="16">#REF!</definedName>
    <definedName name="평힌k1" localSheetId="13">#REF!</definedName>
    <definedName name="평힌k1" localSheetId="15">#REF!</definedName>
    <definedName name="평힌k1" localSheetId="14">#REF!</definedName>
    <definedName name="평힌k1">#REF!</definedName>
    <definedName name="평힌k2" localSheetId="16">#REF!</definedName>
    <definedName name="평힌k2" localSheetId="13">#REF!</definedName>
    <definedName name="평힌k2" localSheetId="15">#REF!</definedName>
    <definedName name="평힌k2" localSheetId="14">#REF!</definedName>
    <definedName name="평힌k2">#REF!</definedName>
    <definedName name="평힌k4" localSheetId="16">#REF!</definedName>
    <definedName name="평힌k4" localSheetId="13">#REF!</definedName>
    <definedName name="평힌k4" localSheetId="15">#REF!</definedName>
    <definedName name="평힌k4" localSheetId="14">#REF!</definedName>
    <definedName name="평힌k4">#REF!</definedName>
    <definedName name="평힌VI1" localSheetId="16">#REF!</definedName>
    <definedName name="평힌VI1" localSheetId="13">#REF!</definedName>
    <definedName name="평힌VI1" localSheetId="15">#REF!</definedName>
    <definedName name="평힌VI1" localSheetId="14">#REF!</definedName>
    <definedName name="평힌VI1">#REF!</definedName>
    <definedName name="평힌VI2" localSheetId="16">#REF!</definedName>
    <definedName name="평힌VI2" localSheetId="13">#REF!</definedName>
    <definedName name="평힌VI2" localSheetId="15">#REF!</definedName>
    <definedName name="평힌VI2" localSheetId="14">#REF!</definedName>
    <definedName name="평힌VI2">#REF!</definedName>
    <definedName name="평힌VI3" localSheetId="16">#REF!</definedName>
    <definedName name="평힌VI3" localSheetId="13">#REF!</definedName>
    <definedName name="평힌VI3" localSheetId="15">#REF!</definedName>
    <definedName name="평힌VI3" localSheetId="14">#REF!</definedName>
    <definedName name="평힌VI3">#REF!</definedName>
    <definedName name="평힌VI4" localSheetId="16">#REF!</definedName>
    <definedName name="평힌VI4" localSheetId="13">#REF!</definedName>
    <definedName name="평힌VI4" localSheetId="15">#REF!</definedName>
    <definedName name="평힌VI4" localSheetId="14">#REF!</definedName>
    <definedName name="평힌VI4">#REF!</definedName>
    <definedName name="평힌vi5" localSheetId="16">#REF!</definedName>
    <definedName name="평힌vi5" localSheetId="13">#REF!</definedName>
    <definedName name="평힌vi5" localSheetId="15">#REF!</definedName>
    <definedName name="평힌vi5" localSheetId="14">#REF!</definedName>
    <definedName name="평힌vi5">#REF!</definedName>
    <definedName name="폐기물집계표" localSheetId="62">예취기견적!집</definedName>
    <definedName name="폐기물집계표">집</definedName>
    <definedName name="폐기물처리3" localSheetId="49">#REF!</definedName>
    <definedName name="폐기물처리3" localSheetId="53">#REF!</definedName>
    <definedName name="폐기물처리3" localSheetId="55">#REF!</definedName>
    <definedName name="폐기물처리3" localSheetId="31">#REF!</definedName>
    <definedName name="폐기물처리3" localSheetId="35">#REF!</definedName>
    <definedName name="폐기물처리3" localSheetId="36">#REF!</definedName>
    <definedName name="폐기물처리3" localSheetId="34">#REF!</definedName>
    <definedName name="폐기물처리3" localSheetId="16">#REF!</definedName>
    <definedName name="폐기물처리3" localSheetId="13">#REF!</definedName>
    <definedName name="폐기물처리3" localSheetId="15">#REF!</definedName>
    <definedName name="폐기물처리3" localSheetId="14">#REF!</definedName>
    <definedName name="폐기물처리3" localSheetId="1">#REF!</definedName>
    <definedName name="폐기물처리3">#REF!</definedName>
    <definedName name="포" localSheetId="62">[146]수량산출서!$E$5</definedName>
    <definedName name="포">[147]수량산출서!$E$5</definedName>
    <definedName name="포설공" localSheetId="49">[61]관급자재대!#REF!</definedName>
    <definedName name="포설공" localSheetId="53">[61]관급자재대!#REF!</definedName>
    <definedName name="포설공" localSheetId="55">[61]관급자재대!#REF!</definedName>
    <definedName name="포설공" localSheetId="31">[61]관급자재대!#REF!</definedName>
    <definedName name="포설공" localSheetId="35">[61]관급자재대!#REF!</definedName>
    <definedName name="포설공" localSheetId="36">[61]관급자재대!#REF!</definedName>
    <definedName name="포설공" localSheetId="34">[61]관급자재대!#REF!</definedName>
    <definedName name="포설공" localSheetId="16">[61]관급자재대!#REF!</definedName>
    <definedName name="포설공" localSheetId="13">[61]관급자재대!#REF!</definedName>
    <definedName name="포설공" localSheetId="15">[61]관급자재대!#REF!</definedName>
    <definedName name="포설공" localSheetId="14">[61]관급자재대!#REF!</definedName>
    <definedName name="포설공" localSheetId="1">[61]관급자재대!#REF!</definedName>
    <definedName name="포설공">[61]관급자재대!#REF!</definedName>
    <definedName name="포설공001" localSheetId="16">#REF!</definedName>
    <definedName name="포설공001" localSheetId="13">#REF!</definedName>
    <definedName name="포설공001" localSheetId="15">#REF!</definedName>
    <definedName name="포설공001" localSheetId="14">#REF!</definedName>
    <definedName name="포설공001">#REF!</definedName>
    <definedName name="포설공002" localSheetId="16">#REF!</definedName>
    <definedName name="포설공002" localSheetId="13">#REF!</definedName>
    <definedName name="포설공002" localSheetId="15">#REF!</definedName>
    <definedName name="포설공002" localSheetId="14">#REF!</definedName>
    <definedName name="포설공002">#REF!</definedName>
    <definedName name="포설공011" localSheetId="16">#REF!</definedName>
    <definedName name="포설공011" localSheetId="13">#REF!</definedName>
    <definedName name="포설공011" localSheetId="15">#REF!</definedName>
    <definedName name="포설공011" localSheetId="14">#REF!</definedName>
    <definedName name="포설공011">#REF!</definedName>
    <definedName name="포설공982" localSheetId="16">#REF!</definedName>
    <definedName name="포설공982" localSheetId="13">#REF!</definedName>
    <definedName name="포설공982" localSheetId="15">#REF!</definedName>
    <definedName name="포설공982" localSheetId="14">#REF!</definedName>
    <definedName name="포설공982">#REF!</definedName>
    <definedName name="포설공991" localSheetId="16">#REF!</definedName>
    <definedName name="포설공991" localSheetId="13">#REF!</definedName>
    <definedName name="포설공991" localSheetId="15">#REF!</definedName>
    <definedName name="포설공991" localSheetId="14">#REF!</definedName>
    <definedName name="포설공991">#REF!</definedName>
    <definedName name="포설공992" localSheetId="16">#REF!</definedName>
    <definedName name="포설공992" localSheetId="13">#REF!</definedName>
    <definedName name="포설공992" localSheetId="15">#REF!</definedName>
    <definedName name="포설공992" localSheetId="14">#REF!</definedName>
    <definedName name="포설공992">#REF!</definedName>
    <definedName name="포장" localSheetId="17" hidden="1">#REF!</definedName>
    <definedName name="포장" localSheetId="18" hidden="1">#REF!</definedName>
    <definedName name="포장" localSheetId="16" hidden="1">#REF!</definedName>
    <definedName name="포장" localSheetId="13" hidden="1">#REF!</definedName>
    <definedName name="포장" localSheetId="15" hidden="1">#REF!</definedName>
    <definedName name="포장" localSheetId="14" hidden="1">#REF!</definedName>
    <definedName name="포장" hidden="1">#REF!</definedName>
    <definedName name="포장공" localSheetId="16">#REF!</definedName>
    <definedName name="포장공" localSheetId="13">#REF!</definedName>
    <definedName name="포장공" localSheetId="15">#REF!</definedName>
    <definedName name="포장공" localSheetId="14">#REF!</definedName>
    <definedName name="포장공">#REF!</definedName>
    <definedName name="포장공001" localSheetId="16">#REF!</definedName>
    <definedName name="포장공001" localSheetId="13">#REF!</definedName>
    <definedName name="포장공001" localSheetId="15">#REF!</definedName>
    <definedName name="포장공001" localSheetId="14">#REF!</definedName>
    <definedName name="포장공001">#REF!</definedName>
    <definedName name="포장공002" localSheetId="16">#REF!</definedName>
    <definedName name="포장공002" localSheetId="13">#REF!</definedName>
    <definedName name="포장공002" localSheetId="15">#REF!</definedName>
    <definedName name="포장공002" localSheetId="14">#REF!</definedName>
    <definedName name="포장공002">#REF!</definedName>
    <definedName name="포장공011" localSheetId="16">#REF!</definedName>
    <definedName name="포장공011" localSheetId="13">#REF!</definedName>
    <definedName name="포장공011" localSheetId="15">#REF!</definedName>
    <definedName name="포장공011" localSheetId="14">#REF!</definedName>
    <definedName name="포장공011">#REF!</definedName>
    <definedName name="포장공982" localSheetId="16">#REF!</definedName>
    <definedName name="포장공982" localSheetId="13">#REF!</definedName>
    <definedName name="포장공982" localSheetId="15">#REF!</definedName>
    <definedName name="포장공982" localSheetId="14">#REF!</definedName>
    <definedName name="포장공982">#REF!</definedName>
    <definedName name="포장공991" localSheetId="16">#REF!</definedName>
    <definedName name="포장공991" localSheetId="13">#REF!</definedName>
    <definedName name="포장공991" localSheetId="15">#REF!</definedName>
    <definedName name="포장공991" localSheetId="14">#REF!</definedName>
    <definedName name="포장공991">#REF!</definedName>
    <definedName name="포장공992" localSheetId="16">#REF!</definedName>
    <definedName name="포장공992" localSheetId="13">#REF!</definedName>
    <definedName name="포장공992" localSheetId="15">#REF!</definedName>
    <definedName name="포장공992" localSheetId="14">#REF!</definedName>
    <definedName name="포장공992">#REF!</definedName>
    <definedName name="포장공집계" localSheetId="17">{"'산출근거'!$B$4:$D$8"}</definedName>
    <definedName name="포장공집계" localSheetId="18">{"'산출근거'!$B$4:$D$8"}</definedName>
    <definedName name="포장공집계" localSheetId="16">{"'산출근거'!$B$4:$D$8"}</definedName>
    <definedName name="포장공집계" localSheetId="62">{"'산출근거'!$B$4:$D$8"}</definedName>
    <definedName name="포장공집계" localSheetId="13">{"'산출근거'!$B$4:$D$8"}</definedName>
    <definedName name="포장공집계" localSheetId="15">{"'산출근거'!$B$4:$D$8"}</definedName>
    <definedName name="포장공집계" localSheetId="14">{"'산출근거'!$B$4:$D$8"}</definedName>
    <definedName name="포장공집계">{"'산출근거'!$B$4:$D$8"}</definedName>
    <definedName name="포장깨기" localSheetId="17">{"'산출근거'!$B$4:$D$8"}</definedName>
    <definedName name="포장깨기" localSheetId="18">{"'산출근거'!$B$4:$D$8"}</definedName>
    <definedName name="포장깨기" localSheetId="16">{"'산출근거'!$B$4:$D$8"}</definedName>
    <definedName name="포장깨기" localSheetId="62">{"'산출근거'!$B$4:$D$8"}</definedName>
    <definedName name="포장깨기" localSheetId="13">{"'산출근거'!$B$4:$D$8"}</definedName>
    <definedName name="포장깨기" localSheetId="15">{"'산출근거'!$B$4:$D$8"}</definedName>
    <definedName name="포장깨기" localSheetId="14">{"'산출근거'!$B$4:$D$8"}</definedName>
    <definedName name="포장깨기">{"'산출근거'!$B$4:$D$8"}</definedName>
    <definedName name="폭">#REF!</definedName>
    <definedName name="폭원" localSheetId="16">#REF!</definedName>
    <definedName name="폭원" localSheetId="13">#REF!</definedName>
    <definedName name="폭원" localSheetId="15">#REF!</definedName>
    <definedName name="폭원" localSheetId="14">#REF!</definedName>
    <definedName name="폭원">#REF!</definedName>
    <definedName name="표석">[62]설계기준!#REF!</definedName>
    <definedName name="표준공종" localSheetId="13">#REF!</definedName>
    <definedName name="표준공종" localSheetId="15">#REF!</definedName>
    <definedName name="표준공종" localSheetId="14">#REF!</definedName>
    <definedName name="표준공종">#REF!</definedName>
    <definedName name="표준양식" localSheetId="13">#REF!</definedName>
    <definedName name="표준양식" localSheetId="15">#REF!</definedName>
    <definedName name="표준양식" localSheetId="14">#REF!</definedName>
    <definedName name="표준양식">#REF!</definedName>
    <definedName name="표준좌표" localSheetId="62">BlankMacro1</definedName>
    <definedName name="표준좌표">BlankMacro1</definedName>
    <definedName name="표준지" localSheetId="62">[148]단재적표!$B$1:$C$311</definedName>
    <definedName name="표준지">[149]단재적표!$B$1:$C$311</definedName>
    <definedName name="표준지좌표변경" localSheetId="62">BlankMacro1</definedName>
    <definedName name="표준지좌표변경">BlankMacro1</definedName>
    <definedName name="표층5경" localSheetId="49">[61]관급자재대!#REF!</definedName>
    <definedName name="표층5경" localSheetId="53">[61]관급자재대!#REF!</definedName>
    <definedName name="표층5경" localSheetId="55">[61]관급자재대!#REF!</definedName>
    <definedName name="표층5경" localSheetId="31">[61]관급자재대!#REF!</definedName>
    <definedName name="표층5경" localSheetId="35">[61]관급자재대!#REF!</definedName>
    <definedName name="표층5경" localSheetId="36">[61]관급자재대!#REF!</definedName>
    <definedName name="표층5경" localSheetId="34">[61]관급자재대!#REF!</definedName>
    <definedName name="표층5경" localSheetId="16">[61]관급자재대!#REF!</definedName>
    <definedName name="표층5경" localSheetId="13">[61]관급자재대!#REF!</definedName>
    <definedName name="표층5경" localSheetId="15">[61]관급자재대!#REF!</definedName>
    <definedName name="표층5경" localSheetId="14">[61]관급자재대!#REF!</definedName>
    <definedName name="표층5경" localSheetId="1">[61]관급자재대!#REF!</definedName>
    <definedName name="표층5경">[61]관급자재대!#REF!</definedName>
    <definedName name="표층5노" localSheetId="49">[61]관급자재대!#REF!</definedName>
    <definedName name="표층5노" localSheetId="53">[61]관급자재대!#REF!</definedName>
    <definedName name="표층5노" localSheetId="55">[61]관급자재대!#REF!</definedName>
    <definedName name="표층5노" localSheetId="31">[61]관급자재대!#REF!</definedName>
    <definedName name="표층5노" localSheetId="35">[61]관급자재대!#REF!</definedName>
    <definedName name="표층5노" localSheetId="36">[61]관급자재대!#REF!</definedName>
    <definedName name="표층5노" localSheetId="34">[61]관급자재대!#REF!</definedName>
    <definedName name="표층5노" localSheetId="16">[61]관급자재대!#REF!</definedName>
    <definedName name="표층5노" localSheetId="13">[61]관급자재대!#REF!</definedName>
    <definedName name="표층5노" localSheetId="15">[61]관급자재대!#REF!</definedName>
    <definedName name="표층5노" localSheetId="14">[61]관급자재대!#REF!</definedName>
    <definedName name="표층5노" localSheetId="1">[61]관급자재대!#REF!</definedName>
    <definedName name="표층5노">[61]관급자재대!#REF!</definedName>
    <definedName name="표층5재" localSheetId="49">[61]관급자재대!#REF!</definedName>
    <definedName name="표층5재" localSheetId="53">[61]관급자재대!#REF!</definedName>
    <definedName name="표층5재" localSheetId="55">[61]관급자재대!#REF!</definedName>
    <definedName name="표층5재" localSheetId="31">[61]관급자재대!#REF!</definedName>
    <definedName name="표층5재" localSheetId="35">[61]관급자재대!#REF!</definedName>
    <definedName name="표층5재" localSheetId="36">[61]관급자재대!#REF!</definedName>
    <definedName name="표층5재" localSheetId="34">[61]관급자재대!#REF!</definedName>
    <definedName name="표층5재" localSheetId="16">[61]관급자재대!#REF!</definedName>
    <definedName name="표층5재" localSheetId="1">[61]관급자재대!#REF!</definedName>
    <definedName name="표층5재">[61]관급자재대!#REF!</definedName>
    <definedName name="표층콘크리파괴" localSheetId="49">[72]일위대가!#REF!</definedName>
    <definedName name="표층콘크리파괴" localSheetId="53">[72]일위대가!#REF!</definedName>
    <definedName name="표층콘크리파괴" localSheetId="55">[72]일위대가!#REF!</definedName>
    <definedName name="표층콘크리파괴" localSheetId="31">[72]일위대가!#REF!</definedName>
    <definedName name="표층콘크리파괴" localSheetId="35">[72]일위대가!#REF!</definedName>
    <definedName name="표층콘크리파괴" localSheetId="36">[72]일위대가!#REF!</definedName>
    <definedName name="표층콘크리파괴" localSheetId="34">[72]일위대가!#REF!</definedName>
    <definedName name="표층콘크리파괴" localSheetId="16">[72]일위대가!#REF!</definedName>
    <definedName name="표층콘크리파괴" localSheetId="62">[73]일위대가!#REF!</definedName>
    <definedName name="표층콘크리파괴" localSheetId="1">[72]일위대가!#REF!</definedName>
    <definedName name="표층콘크리파괴">[72]일위대가!#REF!</definedName>
    <definedName name="푸른숲" hidden="1">#REF!</definedName>
    <definedName name="풀수량">'[87]11수량'!$A$1</definedName>
    <definedName name="품목">OFFSET([68]신고분기설정참고!$I$2,0,0,COUNTA([68]신고분기설정참고!$I$2:$I$1000),1)</definedName>
    <definedName name="품셈1" localSheetId="62">[150]별표집계!#REF!</definedName>
    <definedName name="품셈1" localSheetId="13">#REF!</definedName>
    <definedName name="품셈1" localSheetId="15">#REF!</definedName>
    <definedName name="품셈1" localSheetId="14">#REF!</definedName>
    <definedName name="품셈1">#REF!</definedName>
    <definedName name="품셈3" localSheetId="13">#REF!</definedName>
    <definedName name="품셈3" localSheetId="15">#REF!</definedName>
    <definedName name="품셈3" localSheetId="14">#REF!</definedName>
    <definedName name="품셈3">#REF!</definedName>
    <definedName name="품위내역서" localSheetId="62">BlankMacro1</definedName>
    <definedName name="품위내역서">BlankMacro1</definedName>
    <definedName name="프라임경" localSheetId="16">#REF!</definedName>
    <definedName name="프라임경" localSheetId="13">#REF!</definedName>
    <definedName name="프라임경" localSheetId="15">#REF!</definedName>
    <definedName name="프라임경" localSheetId="14">#REF!</definedName>
    <definedName name="프라임경">#REF!</definedName>
    <definedName name="프라임노" localSheetId="16">#REF!</definedName>
    <definedName name="프라임노" localSheetId="13">#REF!</definedName>
    <definedName name="프라임노" localSheetId="15">#REF!</definedName>
    <definedName name="프라임노" localSheetId="14">#REF!</definedName>
    <definedName name="프라임노">#REF!</definedName>
    <definedName name="프라임재" localSheetId="16">#REF!</definedName>
    <definedName name="프라임재" localSheetId="13">#REF!</definedName>
    <definedName name="프라임재" localSheetId="15">#REF!</definedName>
    <definedName name="프라임재" localSheetId="14">#REF!</definedName>
    <definedName name="프라임재">#REF!</definedName>
    <definedName name="플라타너스B8" localSheetId="62">[56]데이타!$E$552</definedName>
    <definedName name="플라타너스B8">[57]데이타!$E$552</definedName>
    <definedName name="플랜지접합노200" localSheetId="49">[61]관급자재대!#REF!</definedName>
    <definedName name="플랜지접합노200" localSheetId="53">[61]관급자재대!#REF!</definedName>
    <definedName name="플랜지접합노200" localSheetId="55">[61]관급자재대!#REF!</definedName>
    <definedName name="플랜지접합노200" localSheetId="31">[61]관급자재대!#REF!</definedName>
    <definedName name="플랜지접합노200" localSheetId="35">[61]관급자재대!#REF!</definedName>
    <definedName name="플랜지접합노200" localSheetId="36">[61]관급자재대!#REF!</definedName>
    <definedName name="플랜지접합노200" localSheetId="34">[61]관급자재대!#REF!</definedName>
    <definedName name="플랜지접합노200" localSheetId="16">[61]관급자재대!#REF!</definedName>
    <definedName name="플랜지접합노200" localSheetId="13">[61]관급자재대!#REF!</definedName>
    <definedName name="플랜지접합노200" localSheetId="15">[61]관급자재대!#REF!</definedName>
    <definedName name="플랜지접합노200" localSheetId="14">[61]관급자재대!#REF!</definedName>
    <definedName name="플랜지접합노200" localSheetId="1">[61]관급자재대!#REF!</definedName>
    <definedName name="플랜지접합노200">[61]관급자재대!#REF!</definedName>
    <definedName name="플랜지접합노80" localSheetId="49">[61]관급자재대!#REF!</definedName>
    <definedName name="플랜지접합노80" localSheetId="53">[61]관급자재대!#REF!</definedName>
    <definedName name="플랜지접합노80" localSheetId="55">[61]관급자재대!#REF!</definedName>
    <definedName name="플랜지접합노80" localSheetId="31">[61]관급자재대!#REF!</definedName>
    <definedName name="플랜지접합노80" localSheetId="35">[61]관급자재대!#REF!</definedName>
    <definedName name="플랜지접합노80" localSheetId="36">[61]관급자재대!#REF!</definedName>
    <definedName name="플랜지접합노80" localSheetId="34">[61]관급자재대!#REF!</definedName>
    <definedName name="플랜지접합노80" localSheetId="16">[61]관급자재대!#REF!</definedName>
    <definedName name="플랜지접합노80" localSheetId="13">[61]관급자재대!#REF!</definedName>
    <definedName name="플랜지접합노80" localSheetId="15">[61]관급자재대!#REF!</definedName>
    <definedName name="플랜지접합노80" localSheetId="14">[61]관급자재대!#REF!</definedName>
    <definedName name="플랜지접합노80" localSheetId="1">[61]관급자재대!#REF!</definedName>
    <definedName name="플랜지접합노80">[61]관급자재대!#REF!</definedName>
    <definedName name="플랜트기계설치공001" localSheetId="16">#REF!</definedName>
    <definedName name="플랜트기계설치공001" localSheetId="13">#REF!</definedName>
    <definedName name="플랜트기계설치공001" localSheetId="15">#REF!</definedName>
    <definedName name="플랜트기계설치공001" localSheetId="14">#REF!</definedName>
    <definedName name="플랜트기계설치공001">#REF!</definedName>
    <definedName name="플랜트기계설치공002" localSheetId="16">#REF!</definedName>
    <definedName name="플랜트기계설치공002" localSheetId="13">#REF!</definedName>
    <definedName name="플랜트기계설치공002" localSheetId="15">#REF!</definedName>
    <definedName name="플랜트기계설치공002" localSheetId="14">#REF!</definedName>
    <definedName name="플랜트기계설치공002">#REF!</definedName>
    <definedName name="플랜트기계설치공011" localSheetId="16">#REF!</definedName>
    <definedName name="플랜트기계설치공011" localSheetId="13">#REF!</definedName>
    <definedName name="플랜트기계설치공011" localSheetId="15">#REF!</definedName>
    <definedName name="플랜트기계설치공011" localSheetId="14">#REF!</definedName>
    <definedName name="플랜트기계설치공011">#REF!</definedName>
    <definedName name="플랜트기계설치공982" localSheetId="16">#REF!</definedName>
    <definedName name="플랜트기계설치공982" localSheetId="13">#REF!</definedName>
    <definedName name="플랜트기계설치공982" localSheetId="15">#REF!</definedName>
    <definedName name="플랜트기계설치공982" localSheetId="14">#REF!</definedName>
    <definedName name="플랜트기계설치공982">#REF!</definedName>
    <definedName name="플랜트기계설치공991" localSheetId="16">#REF!</definedName>
    <definedName name="플랜트기계설치공991" localSheetId="13">#REF!</definedName>
    <definedName name="플랜트기계설치공991" localSheetId="15">#REF!</definedName>
    <definedName name="플랜트기계설치공991" localSheetId="14">#REF!</definedName>
    <definedName name="플랜트기계설치공991">#REF!</definedName>
    <definedName name="플랜트기계설치공992" localSheetId="16">#REF!</definedName>
    <definedName name="플랜트기계설치공992" localSheetId="13">#REF!</definedName>
    <definedName name="플랜트기계설치공992" localSheetId="15">#REF!</definedName>
    <definedName name="플랜트기계설치공992" localSheetId="14">#REF!</definedName>
    <definedName name="플랜트기계설치공992">#REF!</definedName>
    <definedName name="플랜트배관공001" localSheetId="16">#REF!</definedName>
    <definedName name="플랜트배관공001" localSheetId="13">#REF!</definedName>
    <definedName name="플랜트배관공001" localSheetId="15">#REF!</definedName>
    <definedName name="플랜트배관공001" localSheetId="14">#REF!</definedName>
    <definedName name="플랜트배관공001">#REF!</definedName>
    <definedName name="플랜트배관공002" localSheetId="16">#REF!</definedName>
    <definedName name="플랜트배관공002" localSheetId="13">#REF!</definedName>
    <definedName name="플랜트배관공002" localSheetId="15">#REF!</definedName>
    <definedName name="플랜트배관공002" localSheetId="14">#REF!</definedName>
    <definedName name="플랜트배관공002">#REF!</definedName>
    <definedName name="플랜트배관공011" localSheetId="16">#REF!</definedName>
    <definedName name="플랜트배관공011" localSheetId="13">#REF!</definedName>
    <definedName name="플랜트배관공011" localSheetId="15">#REF!</definedName>
    <definedName name="플랜트배관공011" localSheetId="14">#REF!</definedName>
    <definedName name="플랜트배관공011">#REF!</definedName>
    <definedName name="플랜트배관공982" localSheetId="16">#REF!</definedName>
    <definedName name="플랜트배관공982" localSheetId="13">#REF!</definedName>
    <definedName name="플랜트배관공982" localSheetId="15">#REF!</definedName>
    <definedName name="플랜트배관공982" localSheetId="14">#REF!</definedName>
    <definedName name="플랜트배관공982">#REF!</definedName>
    <definedName name="플랜트배관공991" localSheetId="16">#REF!</definedName>
    <definedName name="플랜트배관공991" localSheetId="13">#REF!</definedName>
    <definedName name="플랜트배관공991" localSheetId="15">#REF!</definedName>
    <definedName name="플랜트배관공991" localSheetId="14">#REF!</definedName>
    <definedName name="플랜트배관공991">#REF!</definedName>
    <definedName name="플랜트배관공992" localSheetId="16">#REF!</definedName>
    <definedName name="플랜트배관공992" localSheetId="13">#REF!</definedName>
    <definedName name="플랜트배관공992" localSheetId="15">#REF!</definedName>
    <definedName name="플랜트배관공992" localSheetId="14">#REF!</definedName>
    <definedName name="플랜트배관공992">#REF!</definedName>
    <definedName name="플랜트용접공001" localSheetId="16">#REF!</definedName>
    <definedName name="플랜트용접공001" localSheetId="13">#REF!</definedName>
    <definedName name="플랜트용접공001" localSheetId="15">#REF!</definedName>
    <definedName name="플랜트용접공001" localSheetId="14">#REF!</definedName>
    <definedName name="플랜트용접공001">#REF!</definedName>
    <definedName name="플랜트용접공002" localSheetId="16">#REF!</definedName>
    <definedName name="플랜트용접공002" localSheetId="13">#REF!</definedName>
    <definedName name="플랜트용접공002" localSheetId="15">#REF!</definedName>
    <definedName name="플랜트용접공002" localSheetId="14">#REF!</definedName>
    <definedName name="플랜트용접공002">#REF!</definedName>
    <definedName name="플랜트용접공011" localSheetId="16">#REF!</definedName>
    <definedName name="플랜트용접공011" localSheetId="13">#REF!</definedName>
    <definedName name="플랜트용접공011" localSheetId="15">#REF!</definedName>
    <definedName name="플랜트용접공011" localSheetId="14">#REF!</definedName>
    <definedName name="플랜트용접공011">#REF!</definedName>
    <definedName name="플랜트용접공982" localSheetId="16">#REF!</definedName>
    <definedName name="플랜트용접공982" localSheetId="13">#REF!</definedName>
    <definedName name="플랜트용접공982" localSheetId="15">#REF!</definedName>
    <definedName name="플랜트용접공982" localSheetId="14">#REF!</definedName>
    <definedName name="플랜트용접공982">#REF!</definedName>
    <definedName name="플랜트용접공991" localSheetId="16">#REF!</definedName>
    <definedName name="플랜트용접공991" localSheetId="13">#REF!</definedName>
    <definedName name="플랜트용접공991" localSheetId="15">#REF!</definedName>
    <definedName name="플랜트용접공991" localSheetId="14">#REF!</definedName>
    <definedName name="플랜트용접공991">#REF!</definedName>
    <definedName name="플랜트용접공992" localSheetId="16">#REF!</definedName>
    <definedName name="플랜트용접공992" localSheetId="13">#REF!</definedName>
    <definedName name="플랜트용접공992" localSheetId="15">#REF!</definedName>
    <definedName name="플랜트용접공992" localSheetId="14">#REF!</definedName>
    <definedName name="플랜트용접공992">#REF!</definedName>
    <definedName name="플랜트전공001" localSheetId="16">#REF!</definedName>
    <definedName name="플랜트전공001" localSheetId="13">#REF!</definedName>
    <definedName name="플랜트전공001" localSheetId="15">#REF!</definedName>
    <definedName name="플랜트전공001" localSheetId="14">#REF!</definedName>
    <definedName name="플랜트전공001">#REF!</definedName>
    <definedName name="플랜트전공002" localSheetId="16">#REF!</definedName>
    <definedName name="플랜트전공002" localSheetId="13">#REF!</definedName>
    <definedName name="플랜트전공002" localSheetId="15">#REF!</definedName>
    <definedName name="플랜트전공002" localSheetId="14">#REF!</definedName>
    <definedName name="플랜트전공002">#REF!</definedName>
    <definedName name="플랜트전공011" localSheetId="16">#REF!</definedName>
    <definedName name="플랜트전공011" localSheetId="13">#REF!</definedName>
    <definedName name="플랜트전공011" localSheetId="15">#REF!</definedName>
    <definedName name="플랜트전공011" localSheetId="14">#REF!</definedName>
    <definedName name="플랜트전공011">#REF!</definedName>
    <definedName name="플랜트전공982" localSheetId="16">#REF!</definedName>
    <definedName name="플랜트전공982" localSheetId="13">#REF!</definedName>
    <definedName name="플랜트전공982" localSheetId="15">#REF!</definedName>
    <definedName name="플랜트전공982" localSheetId="14">#REF!</definedName>
    <definedName name="플랜트전공982">#REF!</definedName>
    <definedName name="플랜트전공991" localSheetId="16">#REF!</definedName>
    <definedName name="플랜트전공991" localSheetId="13">#REF!</definedName>
    <definedName name="플랜트전공991" localSheetId="15">#REF!</definedName>
    <definedName name="플랜트전공991" localSheetId="14">#REF!</definedName>
    <definedName name="플랜트전공991">#REF!</definedName>
    <definedName name="플랜트전공992" localSheetId="16">#REF!</definedName>
    <definedName name="플랜트전공992" localSheetId="13">#REF!</definedName>
    <definedName name="플랜트전공992" localSheetId="15">#REF!</definedName>
    <definedName name="플랜트전공992" localSheetId="14">#REF!</definedName>
    <definedName name="플랜트전공992">#REF!</definedName>
    <definedName name="플랜트제관공001" localSheetId="16">#REF!</definedName>
    <definedName name="플랜트제관공001" localSheetId="13">#REF!</definedName>
    <definedName name="플랜트제관공001" localSheetId="15">#REF!</definedName>
    <definedName name="플랜트제관공001" localSheetId="14">#REF!</definedName>
    <definedName name="플랜트제관공001">#REF!</definedName>
    <definedName name="플랜트제관공002" localSheetId="16">#REF!</definedName>
    <definedName name="플랜트제관공002" localSheetId="13">#REF!</definedName>
    <definedName name="플랜트제관공002" localSheetId="15">#REF!</definedName>
    <definedName name="플랜트제관공002" localSheetId="14">#REF!</definedName>
    <definedName name="플랜트제관공002">#REF!</definedName>
    <definedName name="플랜트제관공011" localSheetId="16">#REF!</definedName>
    <definedName name="플랜트제관공011" localSheetId="13">#REF!</definedName>
    <definedName name="플랜트제관공011" localSheetId="15">#REF!</definedName>
    <definedName name="플랜트제관공011" localSheetId="14">#REF!</definedName>
    <definedName name="플랜트제관공011">#REF!</definedName>
    <definedName name="플랜트제관공982" localSheetId="16">#REF!</definedName>
    <definedName name="플랜트제관공982" localSheetId="13">#REF!</definedName>
    <definedName name="플랜트제관공982" localSheetId="15">#REF!</definedName>
    <definedName name="플랜트제관공982" localSheetId="14">#REF!</definedName>
    <definedName name="플랜트제관공982">#REF!</definedName>
    <definedName name="플랜트제관공991" localSheetId="16">#REF!</definedName>
    <definedName name="플랜트제관공991" localSheetId="13">#REF!</definedName>
    <definedName name="플랜트제관공991" localSheetId="15">#REF!</definedName>
    <definedName name="플랜트제관공991" localSheetId="14">#REF!</definedName>
    <definedName name="플랜트제관공991">#REF!</definedName>
    <definedName name="플랜트제관공992" localSheetId="16">#REF!</definedName>
    <definedName name="플랜트제관공992" localSheetId="13">#REF!</definedName>
    <definedName name="플랜트제관공992" localSheetId="15">#REF!</definedName>
    <definedName name="플랜트제관공992" localSheetId="14">#REF!</definedName>
    <definedName name="플랜트제관공992">#REF!</definedName>
    <definedName name="플랜트특수용접공001" localSheetId="16">#REF!</definedName>
    <definedName name="플랜트특수용접공001" localSheetId="13">#REF!</definedName>
    <definedName name="플랜트특수용접공001" localSheetId="15">#REF!</definedName>
    <definedName name="플랜트특수용접공001" localSheetId="14">#REF!</definedName>
    <definedName name="플랜트특수용접공001">#REF!</definedName>
    <definedName name="플랜트특수용접공002" localSheetId="16">#REF!</definedName>
    <definedName name="플랜트특수용접공002" localSheetId="13">#REF!</definedName>
    <definedName name="플랜트특수용접공002" localSheetId="15">#REF!</definedName>
    <definedName name="플랜트특수용접공002" localSheetId="14">#REF!</definedName>
    <definedName name="플랜트특수용접공002">#REF!</definedName>
    <definedName name="플랜트특수용접공011" localSheetId="16">#REF!</definedName>
    <definedName name="플랜트특수용접공011" localSheetId="13">#REF!</definedName>
    <definedName name="플랜트특수용접공011" localSheetId="15">#REF!</definedName>
    <definedName name="플랜트특수용접공011" localSheetId="14">#REF!</definedName>
    <definedName name="플랜트특수용접공011">#REF!</definedName>
    <definedName name="플랜트특수용접공982" localSheetId="16">#REF!</definedName>
    <definedName name="플랜트특수용접공982" localSheetId="13">#REF!</definedName>
    <definedName name="플랜트특수용접공982" localSheetId="15">#REF!</definedName>
    <definedName name="플랜트특수용접공982" localSheetId="14">#REF!</definedName>
    <definedName name="플랜트특수용접공982">#REF!</definedName>
    <definedName name="플랜트특수용접공991" localSheetId="16">#REF!</definedName>
    <definedName name="플랜트특수용접공991" localSheetId="13">#REF!</definedName>
    <definedName name="플랜트특수용접공991" localSheetId="15">#REF!</definedName>
    <definedName name="플랜트특수용접공991" localSheetId="14">#REF!</definedName>
    <definedName name="플랜트특수용접공991">#REF!</definedName>
    <definedName name="플랜트특수용접공992" localSheetId="16">#REF!</definedName>
    <definedName name="플랜트특수용접공992" localSheetId="13">#REF!</definedName>
    <definedName name="플랜트특수용접공992" localSheetId="15">#REF!</definedName>
    <definedName name="플랜트특수용접공992" localSheetId="14">#REF!</definedName>
    <definedName name="플랜트특수용접공992">#REF!</definedName>
    <definedName name="플륨관" localSheetId="17">{"'산출근거'!$B$4:$D$8"}</definedName>
    <definedName name="플륨관" localSheetId="18">{"'산출근거'!$B$4:$D$8"}</definedName>
    <definedName name="플륨관" localSheetId="16">{"'산출근거'!$B$4:$D$8"}</definedName>
    <definedName name="플륨관" localSheetId="62">{"'산출근거'!$B$4:$D$8"}</definedName>
    <definedName name="플륨관" localSheetId="13">{"'산출근거'!$B$4:$D$8"}</definedName>
    <definedName name="플륨관" localSheetId="15">{"'산출근거'!$B$4:$D$8"}</definedName>
    <definedName name="플륨관" localSheetId="14">{"'산출근거'!$B$4:$D$8"}</definedName>
    <definedName name="플륨관">{"'산출근거'!$B$4:$D$8"}</definedName>
    <definedName name="피라칸사스H1.5" localSheetId="16">#REF!</definedName>
    <definedName name="피라칸사스H1.5" localSheetId="13">#REF!</definedName>
    <definedName name="피라칸사스H1.5" localSheetId="15">#REF!</definedName>
    <definedName name="피라칸사스H1.5" localSheetId="14">#REF!</definedName>
    <definedName name="피라칸사스H1.5">#REF!</definedName>
    <definedName name="피복도">#REF!</definedName>
    <definedName name="필지내역">'[98]7-1임소반'!$A$6:$J$39</definedName>
    <definedName name="필지별내역_" localSheetId="17" hidden="1">{#N/A,#N/A,FALSE,"현장 NCR 분석";#N/A,#N/A,FALSE,"현장품질감사";#N/A,#N/A,FALSE,"현장품질감사"}</definedName>
    <definedName name="필지별내역_" localSheetId="18" hidden="1">{#N/A,#N/A,FALSE,"현장 NCR 분석";#N/A,#N/A,FALSE,"현장품질감사";#N/A,#N/A,FALSE,"현장품질감사"}</definedName>
    <definedName name="필지별내역_" localSheetId="16" hidden="1">{#N/A,#N/A,FALSE,"현장 NCR 분석";#N/A,#N/A,FALSE,"현장품질감사";#N/A,#N/A,FALSE,"현장품질감사"}</definedName>
    <definedName name="필지별내역_" localSheetId="62" hidden="1">{#N/A,#N/A,FALSE,"현장 NCR 분석";#N/A,#N/A,FALSE,"현장품질감사";#N/A,#N/A,FALSE,"현장품질감사"}</definedName>
    <definedName name="필지별내역_" localSheetId="13" hidden="1">{#N/A,#N/A,FALSE,"현장 NCR 분석";#N/A,#N/A,FALSE,"현장품질감사";#N/A,#N/A,FALSE,"현장품질감사"}</definedName>
    <definedName name="필지별내역_" localSheetId="15" hidden="1">{#N/A,#N/A,FALSE,"현장 NCR 분석";#N/A,#N/A,FALSE,"현장품질감사";#N/A,#N/A,FALSE,"현장품질감사"}</definedName>
    <definedName name="필지별내역_" localSheetId="14" hidden="1">{#N/A,#N/A,FALSE,"현장 NCR 분석";#N/A,#N/A,FALSE,"현장품질감사";#N/A,#N/A,FALSE,"현장품질감사"}</definedName>
    <definedName name="필지별내역_" hidden="1">{#N/A,#N/A,FALSE,"현장 NCR 분석";#N/A,#N/A,FALSE,"현장품질감사";#N/A,#N/A,FALSE,"현장품질감사"}</definedName>
    <definedName name="ㅎ314">#REF!</definedName>
    <definedName name="ㅎ384" localSheetId="16">#REF!</definedName>
    <definedName name="ㅎ384" localSheetId="13">#REF!</definedName>
    <definedName name="ㅎ384" localSheetId="15">#REF!</definedName>
    <definedName name="ㅎ384" localSheetId="14">#REF!</definedName>
    <definedName name="ㅎ384">#REF!</definedName>
    <definedName name="ㅎ5" localSheetId="17" hidden="1">{#N/A,#N/A,FALSE,"골재소요량";#N/A,#N/A,FALSE,"골재소요량"}</definedName>
    <definedName name="ㅎ5" localSheetId="18" hidden="1">{#N/A,#N/A,FALSE,"골재소요량";#N/A,#N/A,FALSE,"골재소요량"}</definedName>
    <definedName name="ㅎ5" localSheetId="16" hidden="1">{#N/A,#N/A,FALSE,"골재소요량";#N/A,#N/A,FALSE,"골재소요량"}</definedName>
    <definedName name="ㅎ5" localSheetId="62" hidden="1">{#N/A,#N/A,FALSE,"골재소요량";#N/A,#N/A,FALSE,"골재소요량"}</definedName>
    <definedName name="ㅎ5" localSheetId="13" hidden="1">{#N/A,#N/A,FALSE,"골재소요량";#N/A,#N/A,FALSE,"골재소요량"}</definedName>
    <definedName name="ㅎ5" localSheetId="15" hidden="1">{#N/A,#N/A,FALSE,"골재소요량";#N/A,#N/A,FALSE,"골재소요량"}</definedName>
    <definedName name="ㅎ5" localSheetId="14" hidden="1">{#N/A,#N/A,FALSE,"골재소요량";#N/A,#N/A,FALSE,"골재소요량"}</definedName>
    <definedName name="ㅎ5" hidden="1">{#N/A,#N/A,FALSE,"골재소요량";#N/A,#N/A,FALSE,"골재소요량"}</definedName>
    <definedName name="ㅎㄱㄱ" localSheetId="17" hidden="1">{#N/A,#N/A,FALSE,"현장 NCR 분석";#N/A,#N/A,FALSE,"현장품질감사";#N/A,#N/A,FALSE,"현장품질감사"}</definedName>
    <definedName name="ㅎㄱㄱ" localSheetId="18" hidden="1">{#N/A,#N/A,FALSE,"현장 NCR 분석";#N/A,#N/A,FALSE,"현장품질감사";#N/A,#N/A,FALSE,"현장품질감사"}</definedName>
    <definedName name="ㅎㄱㄱ" localSheetId="16" hidden="1">{#N/A,#N/A,FALSE,"현장 NCR 분석";#N/A,#N/A,FALSE,"현장품질감사";#N/A,#N/A,FALSE,"현장품질감사"}</definedName>
    <definedName name="ㅎㄱㄱ" localSheetId="62" hidden="1">{#N/A,#N/A,FALSE,"현장 NCR 분석";#N/A,#N/A,FALSE,"현장품질감사";#N/A,#N/A,FALSE,"현장품질감사"}</definedName>
    <definedName name="ㅎㄱㄱ" localSheetId="13" hidden="1">{#N/A,#N/A,FALSE,"현장 NCR 분석";#N/A,#N/A,FALSE,"현장품질감사";#N/A,#N/A,FALSE,"현장품질감사"}</definedName>
    <definedName name="ㅎㄱㄱ" localSheetId="15" hidden="1">{#N/A,#N/A,FALSE,"현장 NCR 분석";#N/A,#N/A,FALSE,"현장품질감사";#N/A,#N/A,FALSE,"현장품질감사"}</definedName>
    <definedName name="ㅎㄱㄱ" localSheetId="14" hidden="1">{#N/A,#N/A,FALSE,"현장 NCR 분석";#N/A,#N/A,FALSE,"현장품질감사";#N/A,#N/A,FALSE,"현장품질감사"}</definedName>
    <definedName name="ㅎㄱㄱ" hidden="1">{#N/A,#N/A,FALSE,"현장 NCR 분석";#N/A,#N/A,FALSE,"현장품질감사";#N/A,#N/A,FALSE,"현장품질감사"}</definedName>
    <definedName name="ㅎ롱ㄹ호ㅗ" localSheetId="17">{"'산출근거'!$B$4:$D$8"}</definedName>
    <definedName name="ㅎ롱ㄹ호ㅗ" localSheetId="18">{"'산출근거'!$B$4:$D$8"}</definedName>
    <definedName name="ㅎ롱ㄹ호ㅗ" localSheetId="16">{"'산출근거'!$B$4:$D$8"}</definedName>
    <definedName name="ㅎ롱ㄹ호ㅗ" localSheetId="62">{"'산출근거'!$B$4:$D$8"}</definedName>
    <definedName name="ㅎ롱ㄹ호ㅗ" localSheetId="13">{"'산출근거'!$B$4:$D$8"}</definedName>
    <definedName name="ㅎ롱ㄹ호ㅗ" localSheetId="15">{"'산출근거'!$B$4:$D$8"}</definedName>
    <definedName name="ㅎ롱ㄹ호ㅗ" localSheetId="14">{"'산출근거'!$B$4:$D$8"}</definedName>
    <definedName name="ㅎ롱ㄹ호ㅗ">{"'산출근거'!$B$4:$D$8"}</definedName>
    <definedName name="ㅎㅁㅎ" localSheetId="49">BlankMacro1</definedName>
    <definedName name="ㅎㅁㅎ" localSheetId="53">BlankMacro1</definedName>
    <definedName name="ㅎㅁㅎ" localSheetId="6">BlankMacro1</definedName>
    <definedName name="ㅎㅁㅎ" localSheetId="55">BlankMacro1</definedName>
    <definedName name="ㅎㅁㅎ" localSheetId="31">BlankMacro1</definedName>
    <definedName name="ㅎㅁㅎ" localSheetId="17">BlankMacro1</definedName>
    <definedName name="ㅎㅁㅎ" localSheetId="18">BlankMacro1</definedName>
    <definedName name="ㅎㅁㅎ" localSheetId="35">BlankMacro1</definedName>
    <definedName name="ㅎㅁㅎ" localSheetId="36">BlankMacro1</definedName>
    <definedName name="ㅎㅁㅎ" localSheetId="34">BlankMacro1</definedName>
    <definedName name="ㅎㅁㅎ" localSheetId="16">BlankMacro1</definedName>
    <definedName name="ㅎㅁㅎ" localSheetId="62">BlankMacro1</definedName>
    <definedName name="ㅎㅁㅎ" localSheetId="13">BlankMacro1</definedName>
    <definedName name="ㅎㅁㅎ" localSheetId="15">BlankMacro1</definedName>
    <definedName name="ㅎㅁㅎ" localSheetId="14">BlankMacro1</definedName>
    <definedName name="ㅎㅁㅎ" localSheetId="1">BlankMacro1</definedName>
    <definedName name="ㅎㅁㅎ">BlankMacro1</definedName>
    <definedName name="ㅎㅎ">#REF!</definedName>
    <definedName name="ㅎㅎㅎㅎ">#REF!</definedName>
    <definedName name="ㅎㅎㅎㅎㅎㅎ">#REF!</definedName>
    <definedName name="ㅎㅎㅎㅎㅎㅎㅎㅎㅎㅎㅎㅎㅎ">#REF!</definedName>
    <definedName name="하진이보" localSheetId="62">BlankMacro1</definedName>
    <definedName name="하진이보">BlankMacro1</definedName>
    <definedName name="하하" localSheetId="17" hidden="1">[102]날개벽수량표!#REF!</definedName>
    <definedName name="하하" localSheetId="18" hidden="1">[102]날개벽수량표!#REF!</definedName>
    <definedName name="하하" localSheetId="16" hidden="1">[102]날개벽수량표!#REF!</definedName>
    <definedName name="하하" localSheetId="13" hidden="1">[102]날개벽수량표!#REF!</definedName>
    <definedName name="하하" localSheetId="15" hidden="1">[102]날개벽수량표!#REF!</definedName>
    <definedName name="하하" localSheetId="14" hidden="1">[102]날개벽수량표!#REF!</definedName>
    <definedName name="하하" hidden="1">[102]날개벽수량표!#REF!</definedName>
    <definedName name="한" localSheetId="17" hidden="1">{#N/A,#N/A,FALSE,"조골재"}</definedName>
    <definedName name="한" localSheetId="18" hidden="1">{#N/A,#N/A,FALSE,"조골재"}</definedName>
    <definedName name="한" localSheetId="16" hidden="1">{#N/A,#N/A,FALSE,"조골재"}</definedName>
    <definedName name="한" localSheetId="62" hidden="1">{#N/A,#N/A,FALSE,"조골재"}</definedName>
    <definedName name="한" localSheetId="13" hidden="1">{#N/A,#N/A,FALSE,"조골재"}</definedName>
    <definedName name="한" localSheetId="15" hidden="1">{#N/A,#N/A,FALSE,"조골재"}</definedName>
    <definedName name="한" localSheetId="14" hidden="1">{#N/A,#N/A,FALSE,"조골재"}</definedName>
    <definedName name="한" hidden="1">{#N/A,#N/A,FALSE,"조골재"}</definedName>
    <definedName name="한국" localSheetId="6">BlankMacro1</definedName>
    <definedName name="한국" localSheetId="17">BlankMacro1</definedName>
    <definedName name="한국" localSheetId="18">BlankMacro1</definedName>
    <definedName name="한국" localSheetId="16">BlankMacro1</definedName>
    <definedName name="한국" localSheetId="62">BlankMacro1</definedName>
    <definedName name="한국" localSheetId="13">BlankMacro1</definedName>
    <definedName name="한국" localSheetId="15">BlankMacro1</definedName>
    <definedName name="한국" localSheetId="14">BlankMacro1</definedName>
    <definedName name="한국">BlankMacro1</definedName>
    <definedName name="한국003" localSheetId="6">BlankMacro1</definedName>
    <definedName name="한국003" localSheetId="17">BlankMacro1</definedName>
    <definedName name="한국003" localSheetId="18">BlankMacro1</definedName>
    <definedName name="한국003" localSheetId="16">BlankMacro1</definedName>
    <definedName name="한국003" localSheetId="62">BlankMacro1</definedName>
    <definedName name="한국003" localSheetId="13">BlankMacro1</definedName>
    <definedName name="한국003" localSheetId="15">BlankMacro1</definedName>
    <definedName name="한국003" localSheetId="14">BlankMacro1</definedName>
    <definedName name="한국003">BlankMacro1</definedName>
    <definedName name="한국006" hidden="1">#REF!</definedName>
    <definedName name="한국007" localSheetId="6">BlankMacro1</definedName>
    <definedName name="한국007" localSheetId="17">BlankMacro1</definedName>
    <definedName name="한국007" localSheetId="18">BlankMacro1</definedName>
    <definedName name="한국007" localSheetId="16">BlankMacro1</definedName>
    <definedName name="한국007" localSheetId="62">BlankMacro1</definedName>
    <definedName name="한국007" localSheetId="13">BlankMacro1</definedName>
    <definedName name="한국007" localSheetId="15">BlankMacro1</definedName>
    <definedName name="한국007" localSheetId="14">BlankMacro1</definedName>
    <definedName name="한국007">BlankMacro1</definedName>
    <definedName name="한국01" hidden="1">#REF!</definedName>
    <definedName name="한국02" localSheetId="6">BlankMacro1</definedName>
    <definedName name="한국02" localSheetId="17">BlankMacro1</definedName>
    <definedName name="한국02" localSheetId="18">BlankMacro1</definedName>
    <definedName name="한국02" localSheetId="16">BlankMacro1</definedName>
    <definedName name="한국02" localSheetId="62">BlankMacro1</definedName>
    <definedName name="한국02" localSheetId="13">BlankMacro1</definedName>
    <definedName name="한국02" localSheetId="15">BlankMacro1</definedName>
    <definedName name="한국02" localSheetId="14">BlankMacro1</definedName>
    <definedName name="한국02">BlankMacro1</definedName>
    <definedName name="한국023" localSheetId="62">BlankMacro1</definedName>
    <definedName name="한국023">BlankMacro1</definedName>
    <definedName name="한국04" localSheetId="6">BlankMacro1</definedName>
    <definedName name="한국04" localSheetId="17">BlankMacro1</definedName>
    <definedName name="한국04" localSheetId="18">BlankMacro1</definedName>
    <definedName name="한국04" localSheetId="16">BlankMacro1</definedName>
    <definedName name="한국04" localSheetId="62">BlankMacro1</definedName>
    <definedName name="한국04" localSheetId="13">BlankMacro1</definedName>
    <definedName name="한국04" localSheetId="15">BlankMacro1</definedName>
    <definedName name="한국04" localSheetId="14">BlankMacro1</definedName>
    <definedName name="한국04">BlankMacro1</definedName>
    <definedName name="한국05" localSheetId="6">BlankMacro1</definedName>
    <definedName name="한국05" localSheetId="17">BlankMacro1</definedName>
    <definedName name="한국05" localSheetId="18">BlankMacro1</definedName>
    <definedName name="한국05" localSheetId="16">BlankMacro1</definedName>
    <definedName name="한국05" localSheetId="62">BlankMacro1</definedName>
    <definedName name="한국05" localSheetId="13">BlankMacro1</definedName>
    <definedName name="한국05" localSheetId="15">BlankMacro1</definedName>
    <definedName name="한국05" localSheetId="14">BlankMacro1</definedName>
    <definedName name="한국05">BlankMacro1</definedName>
    <definedName name="한국06" localSheetId="6">BlankMacro1</definedName>
    <definedName name="한국06" localSheetId="17">BlankMacro1</definedName>
    <definedName name="한국06" localSheetId="18">BlankMacro1</definedName>
    <definedName name="한국06" localSheetId="16">BlankMacro1</definedName>
    <definedName name="한국06" localSheetId="62">BlankMacro1</definedName>
    <definedName name="한국06" localSheetId="13">BlankMacro1</definedName>
    <definedName name="한국06" localSheetId="15">BlankMacro1</definedName>
    <definedName name="한국06" localSheetId="14">BlankMacro1</definedName>
    <definedName name="한국06">BlankMacro1</definedName>
    <definedName name="한국07" localSheetId="6">BlankMacro1</definedName>
    <definedName name="한국07" localSheetId="17">BlankMacro1</definedName>
    <definedName name="한국07" localSheetId="18">BlankMacro1</definedName>
    <definedName name="한국07" localSheetId="16">BlankMacro1</definedName>
    <definedName name="한국07" localSheetId="62">#REF!</definedName>
    <definedName name="한국07" localSheetId="13">BlankMacro1</definedName>
    <definedName name="한국07" localSheetId="15">BlankMacro1</definedName>
    <definedName name="한국07" localSheetId="14">BlankMacro1</definedName>
    <definedName name="한국07">BlankMacro1</definedName>
    <definedName name="한국1">#REF!</definedName>
    <definedName name="한국101">#REF!</definedName>
    <definedName name="한국11" localSheetId="6">BlankMacro1</definedName>
    <definedName name="한국11" localSheetId="17">BlankMacro1</definedName>
    <definedName name="한국11" localSheetId="18">BlankMacro1</definedName>
    <definedName name="한국11" localSheetId="16">BlankMacro1</definedName>
    <definedName name="한국11" localSheetId="62">BlankMacro1</definedName>
    <definedName name="한국11" localSheetId="13">BlankMacro1</definedName>
    <definedName name="한국11" localSheetId="15">BlankMacro1</definedName>
    <definedName name="한국11" localSheetId="14">BlankMacro1</definedName>
    <definedName name="한국11">BlankMacro1</definedName>
    <definedName name="한국12" hidden="1">#REF!</definedName>
    <definedName name="한국1234" hidden="1">#REF!</definedName>
    <definedName name="한국15" localSheetId="6">BlankMacro1</definedName>
    <definedName name="한국15" localSheetId="17">BlankMacro1</definedName>
    <definedName name="한국15" localSheetId="18">BlankMacro1</definedName>
    <definedName name="한국15" localSheetId="16">BlankMacro1</definedName>
    <definedName name="한국15" localSheetId="62">BlankMacro1</definedName>
    <definedName name="한국15" localSheetId="13">BlankMacro1</definedName>
    <definedName name="한국15" localSheetId="15">BlankMacro1</definedName>
    <definedName name="한국15" localSheetId="14">BlankMacro1</definedName>
    <definedName name="한국15">BlankMacro1</definedName>
    <definedName name="한국17" hidden="1">#REF!</definedName>
    <definedName name="한국18" hidden="1">#REF!</definedName>
    <definedName name="한국2" localSheetId="62">BlankMacro1</definedName>
    <definedName name="한국2">BlankMacro1</definedName>
    <definedName name="한국3" hidden="1">#REF!</definedName>
    <definedName name="한국4" localSheetId="62">BlankMacro1</definedName>
    <definedName name="한국4">BlankMacro1</definedName>
    <definedName name="한국5" localSheetId="62">BlankMacro1</definedName>
    <definedName name="한국5">BlankMacro1</definedName>
    <definedName name="한국51" hidden="1">#REF!</definedName>
    <definedName name="한국7">"★★"</definedName>
    <definedName name="한국70" hidden="1">#REF!</definedName>
    <definedName name="한국8">#REF!</definedName>
    <definedName name="한국81" localSheetId="6">BlankMacro1</definedName>
    <definedName name="한국81" localSheetId="17">BlankMacro1</definedName>
    <definedName name="한국81" localSheetId="18">BlankMacro1</definedName>
    <definedName name="한국81" localSheetId="16">BlankMacro1</definedName>
    <definedName name="한국81" localSheetId="62">BlankMacro1</definedName>
    <definedName name="한국81" localSheetId="13">BlankMacro1</definedName>
    <definedName name="한국81" localSheetId="15">BlankMacro1</definedName>
    <definedName name="한국81" localSheetId="14">BlankMacro1</definedName>
    <definedName name="한국81">BlankMacro1</definedName>
    <definedName name="한국82" hidden="1">#REF!</definedName>
    <definedName name="한국85" localSheetId="62">BlankMacro1</definedName>
    <definedName name="한국85">BlankMacro1</definedName>
    <definedName name="한국86" hidden="1">#REF!</definedName>
    <definedName name="한국87" localSheetId="62">BlankMacro1</definedName>
    <definedName name="한국87">BlankMacro1</definedName>
    <definedName name="한국88" hidden="1">#REF!</definedName>
    <definedName name="한국89" localSheetId="62">BlankMacro1</definedName>
    <definedName name="한국89">BlankMacro1</definedName>
    <definedName name="한국98" hidden="1">#REF!</definedName>
    <definedName name="한국99" localSheetId="6">BlankMacro1</definedName>
    <definedName name="한국99" localSheetId="17">BlankMacro1</definedName>
    <definedName name="한국99" localSheetId="18">BlankMacro1</definedName>
    <definedName name="한국99" localSheetId="16">BlankMacro1</definedName>
    <definedName name="한국99" localSheetId="62">BlankMacro1</definedName>
    <definedName name="한국99" localSheetId="13">BlankMacro1</definedName>
    <definedName name="한국99" localSheetId="15">BlankMacro1</definedName>
    <definedName name="한국99" localSheetId="14">BlankMacro1</definedName>
    <definedName name="한국99">BlankMacro1</definedName>
    <definedName name="한독" localSheetId="16">#REF!</definedName>
    <definedName name="한독" localSheetId="13">#REF!</definedName>
    <definedName name="한독" localSheetId="15">#REF!</definedName>
    <definedName name="한독" localSheetId="14">#REF!</definedName>
    <definedName name="한독">#REF!</definedName>
    <definedName name="한동" localSheetId="17" hidden="1">{#N/A,#N/A,FALSE,"단가표지"}</definedName>
    <definedName name="한동" localSheetId="18" hidden="1">{#N/A,#N/A,FALSE,"단가표지"}</definedName>
    <definedName name="한동" localSheetId="16" hidden="1">{#N/A,#N/A,FALSE,"단가표지"}</definedName>
    <definedName name="한동" localSheetId="62" hidden="1">{#N/A,#N/A,FALSE,"단가표지"}</definedName>
    <definedName name="한동" localSheetId="13" hidden="1">{#N/A,#N/A,FALSE,"단가표지"}</definedName>
    <definedName name="한동" localSheetId="15" hidden="1">{#N/A,#N/A,FALSE,"단가표지"}</definedName>
    <definedName name="한동" localSheetId="14" hidden="1">{#N/A,#N/A,FALSE,"단가표지"}</definedName>
    <definedName name="한동" hidden="1">{#N/A,#N/A,FALSE,"단가표지"}</definedName>
    <definedName name="한라구절초" localSheetId="49">#REF!</definedName>
    <definedName name="한라구절초" localSheetId="53">#REF!</definedName>
    <definedName name="한라구절초" localSheetId="55">#REF!</definedName>
    <definedName name="한라구절초" localSheetId="31">#REF!</definedName>
    <definedName name="한라구절초" localSheetId="35">#REF!</definedName>
    <definedName name="한라구절초" localSheetId="36">#REF!</definedName>
    <definedName name="한라구절초" localSheetId="34">#REF!</definedName>
    <definedName name="한라구절초" localSheetId="16">#REF!</definedName>
    <definedName name="한라구절초" localSheetId="13">#REF!</definedName>
    <definedName name="한라구절초" localSheetId="15">#REF!</definedName>
    <definedName name="한라구절초" localSheetId="14">#REF!</definedName>
    <definedName name="한라구절초" localSheetId="1">#REF!</definedName>
    <definedName name="한라구절초">#REF!</definedName>
    <definedName name="한식목공001" localSheetId="16">#REF!</definedName>
    <definedName name="한식목공001" localSheetId="13">#REF!</definedName>
    <definedName name="한식목공001" localSheetId="15">#REF!</definedName>
    <definedName name="한식목공001" localSheetId="14">#REF!</definedName>
    <definedName name="한식목공001">#REF!</definedName>
    <definedName name="한식목공002" localSheetId="16">#REF!</definedName>
    <definedName name="한식목공002" localSheetId="13">#REF!</definedName>
    <definedName name="한식목공002" localSheetId="15">#REF!</definedName>
    <definedName name="한식목공002" localSheetId="14">#REF!</definedName>
    <definedName name="한식목공002">#REF!</definedName>
    <definedName name="한식목공011" localSheetId="16">#REF!</definedName>
    <definedName name="한식목공011" localSheetId="13">#REF!</definedName>
    <definedName name="한식목공011" localSheetId="15">#REF!</definedName>
    <definedName name="한식목공011" localSheetId="14">#REF!</definedName>
    <definedName name="한식목공011">#REF!</definedName>
    <definedName name="한식목공982" localSheetId="16">#REF!</definedName>
    <definedName name="한식목공982" localSheetId="13">#REF!</definedName>
    <definedName name="한식목공982" localSheetId="15">#REF!</definedName>
    <definedName name="한식목공982" localSheetId="14">#REF!</definedName>
    <definedName name="한식목공982">#REF!</definedName>
    <definedName name="한식목공991" localSheetId="16">#REF!</definedName>
    <definedName name="한식목공991" localSheetId="13">#REF!</definedName>
    <definedName name="한식목공991" localSheetId="15">#REF!</definedName>
    <definedName name="한식목공991" localSheetId="14">#REF!</definedName>
    <definedName name="한식목공991">#REF!</definedName>
    <definedName name="한식목공992" localSheetId="16">#REF!</definedName>
    <definedName name="한식목공992" localSheetId="13">#REF!</definedName>
    <definedName name="한식목공992" localSheetId="15">#REF!</definedName>
    <definedName name="한식목공992" localSheetId="14">#REF!</definedName>
    <definedName name="한식목공992">#REF!</definedName>
    <definedName name="한식목공조공001" localSheetId="16">#REF!</definedName>
    <definedName name="한식목공조공001" localSheetId="13">#REF!</definedName>
    <definedName name="한식목공조공001" localSheetId="15">#REF!</definedName>
    <definedName name="한식목공조공001" localSheetId="14">#REF!</definedName>
    <definedName name="한식목공조공001">#REF!</definedName>
    <definedName name="한식목공조공002" localSheetId="16">#REF!</definedName>
    <definedName name="한식목공조공002" localSheetId="13">#REF!</definedName>
    <definedName name="한식목공조공002" localSheetId="15">#REF!</definedName>
    <definedName name="한식목공조공002" localSheetId="14">#REF!</definedName>
    <definedName name="한식목공조공002">#REF!</definedName>
    <definedName name="한식목공조공011" localSheetId="16">#REF!</definedName>
    <definedName name="한식목공조공011" localSheetId="13">#REF!</definedName>
    <definedName name="한식목공조공011" localSheetId="15">#REF!</definedName>
    <definedName name="한식목공조공011" localSheetId="14">#REF!</definedName>
    <definedName name="한식목공조공011">#REF!</definedName>
    <definedName name="한식목공조공982" localSheetId="16">#REF!</definedName>
    <definedName name="한식목공조공982" localSheetId="13">#REF!</definedName>
    <definedName name="한식목공조공982" localSheetId="15">#REF!</definedName>
    <definedName name="한식목공조공982" localSheetId="14">#REF!</definedName>
    <definedName name="한식목공조공982">#REF!</definedName>
    <definedName name="한식목공조공991" localSheetId="16">#REF!</definedName>
    <definedName name="한식목공조공991" localSheetId="13">#REF!</definedName>
    <definedName name="한식목공조공991" localSheetId="15">#REF!</definedName>
    <definedName name="한식목공조공991" localSheetId="14">#REF!</definedName>
    <definedName name="한식목공조공991">#REF!</definedName>
    <definedName name="한식목공조공992" localSheetId="16">#REF!</definedName>
    <definedName name="한식목공조공992" localSheetId="13">#REF!</definedName>
    <definedName name="한식목공조공992" localSheetId="15">#REF!</definedName>
    <definedName name="한식목공조공992" localSheetId="14">#REF!</definedName>
    <definedName name="한식목공조공992">#REF!</definedName>
    <definedName name="한식미장공001" localSheetId="16">#REF!</definedName>
    <definedName name="한식미장공001" localSheetId="13">#REF!</definedName>
    <definedName name="한식미장공001" localSheetId="15">#REF!</definedName>
    <definedName name="한식미장공001" localSheetId="14">#REF!</definedName>
    <definedName name="한식미장공001">#REF!</definedName>
    <definedName name="한식미장공002" localSheetId="16">#REF!</definedName>
    <definedName name="한식미장공002" localSheetId="13">#REF!</definedName>
    <definedName name="한식미장공002" localSheetId="15">#REF!</definedName>
    <definedName name="한식미장공002" localSheetId="14">#REF!</definedName>
    <definedName name="한식미장공002">#REF!</definedName>
    <definedName name="한식미장공011" localSheetId="16">#REF!</definedName>
    <definedName name="한식미장공011" localSheetId="13">#REF!</definedName>
    <definedName name="한식미장공011" localSheetId="15">#REF!</definedName>
    <definedName name="한식미장공011" localSheetId="14">#REF!</definedName>
    <definedName name="한식미장공011">#REF!</definedName>
    <definedName name="한식미장공982" localSheetId="16">#REF!</definedName>
    <definedName name="한식미장공982" localSheetId="13">#REF!</definedName>
    <definedName name="한식미장공982" localSheetId="15">#REF!</definedName>
    <definedName name="한식미장공982" localSheetId="14">#REF!</definedName>
    <definedName name="한식미장공982">#REF!</definedName>
    <definedName name="한식미장공991" localSheetId="16">#REF!</definedName>
    <definedName name="한식미장공991" localSheetId="13">#REF!</definedName>
    <definedName name="한식미장공991" localSheetId="15">#REF!</definedName>
    <definedName name="한식미장공991" localSheetId="14">#REF!</definedName>
    <definedName name="한식미장공991">#REF!</definedName>
    <definedName name="한식미장공992" localSheetId="16">#REF!</definedName>
    <definedName name="한식미장공992" localSheetId="13">#REF!</definedName>
    <definedName name="한식미장공992" localSheetId="15">#REF!</definedName>
    <definedName name="한식미장공992" localSheetId="14">#REF!</definedName>
    <definedName name="한식미장공992">#REF!</definedName>
    <definedName name="한식와공001" localSheetId="16">#REF!</definedName>
    <definedName name="한식와공001" localSheetId="13">#REF!</definedName>
    <definedName name="한식와공001" localSheetId="15">#REF!</definedName>
    <definedName name="한식와공001" localSheetId="14">#REF!</definedName>
    <definedName name="한식와공001">#REF!</definedName>
    <definedName name="한식와공002" localSheetId="16">#REF!</definedName>
    <definedName name="한식와공002" localSheetId="13">#REF!</definedName>
    <definedName name="한식와공002" localSheetId="15">#REF!</definedName>
    <definedName name="한식와공002" localSheetId="14">#REF!</definedName>
    <definedName name="한식와공002">#REF!</definedName>
    <definedName name="한식와공011" localSheetId="16">#REF!</definedName>
    <definedName name="한식와공011" localSheetId="13">#REF!</definedName>
    <definedName name="한식와공011" localSheetId="15">#REF!</definedName>
    <definedName name="한식와공011" localSheetId="14">#REF!</definedName>
    <definedName name="한식와공011">#REF!</definedName>
    <definedName name="한식와공982" localSheetId="16">#REF!</definedName>
    <definedName name="한식와공982" localSheetId="13">#REF!</definedName>
    <definedName name="한식와공982" localSheetId="15">#REF!</definedName>
    <definedName name="한식와공982" localSheetId="14">#REF!</definedName>
    <definedName name="한식와공982">#REF!</definedName>
    <definedName name="한식와공991" localSheetId="16">#REF!</definedName>
    <definedName name="한식와공991" localSheetId="13">#REF!</definedName>
    <definedName name="한식와공991" localSheetId="15">#REF!</definedName>
    <definedName name="한식와공991" localSheetId="14">#REF!</definedName>
    <definedName name="한식와공991">#REF!</definedName>
    <definedName name="한식와공992" localSheetId="16">#REF!</definedName>
    <definedName name="한식와공992" localSheetId="13">#REF!</definedName>
    <definedName name="한식와공992" localSheetId="15">#REF!</definedName>
    <definedName name="한식와공992" localSheetId="14">#REF!</definedName>
    <definedName name="한식와공992">#REF!</definedName>
    <definedName name="한식와공조공001" localSheetId="16">#REF!</definedName>
    <definedName name="한식와공조공001" localSheetId="13">#REF!</definedName>
    <definedName name="한식와공조공001" localSheetId="15">#REF!</definedName>
    <definedName name="한식와공조공001" localSheetId="14">#REF!</definedName>
    <definedName name="한식와공조공001">#REF!</definedName>
    <definedName name="한식와공조공002" localSheetId="16">#REF!</definedName>
    <definedName name="한식와공조공002" localSheetId="13">#REF!</definedName>
    <definedName name="한식와공조공002" localSheetId="15">#REF!</definedName>
    <definedName name="한식와공조공002" localSheetId="14">#REF!</definedName>
    <definedName name="한식와공조공002">#REF!</definedName>
    <definedName name="한식와공조공011" localSheetId="16">#REF!</definedName>
    <definedName name="한식와공조공011" localSheetId="13">#REF!</definedName>
    <definedName name="한식와공조공011" localSheetId="15">#REF!</definedName>
    <definedName name="한식와공조공011" localSheetId="14">#REF!</definedName>
    <definedName name="한식와공조공011">#REF!</definedName>
    <definedName name="한식와공조공982" localSheetId="16">#REF!</definedName>
    <definedName name="한식와공조공982" localSheetId="13">#REF!</definedName>
    <definedName name="한식와공조공982" localSheetId="15">#REF!</definedName>
    <definedName name="한식와공조공982" localSheetId="14">#REF!</definedName>
    <definedName name="한식와공조공982">#REF!</definedName>
    <definedName name="한식와공조공991" localSheetId="16">#REF!</definedName>
    <definedName name="한식와공조공991" localSheetId="13">#REF!</definedName>
    <definedName name="한식와공조공991" localSheetId="15">#REF!</definedName>
    <definedName name="한식와공조공991" localSheetId="14">#REF!</definedName>
    <definedName name="한식와공조공991">#REF!</definedName>
    <definedName name="한식와공조공992" localSheetId="16">#REF!</definedName>
    <definedName name="한식와공조공992" localSheetId="13">#REF!</definedName>
    <definedName name="한식와공조공992" localSheetId="15">#REF!</definedName>
    <definedName name="한식와공조공992" localSheetId="14">#REF!</definedName>
    <definedName name="한식와공조공992">#REF!</definedName>
    <definedName name="한ㅇㅇㄹㅇ" localSheetId="62">[120]단재적표!$B$239:$AY$273</definedName>
    <definedName name="한ㅇㅇㄹㅇ">[121]단재적표!$B$239:$AY$273</definedName>
    <definedName name="한苝미장공982" localSheetId="16">#REF!</definedName>
    <definedName name="한苝미장공982" localSheetId="13">#REF!</definedName>
    <definedName name="한苝미장공982" localSheetId="15">#REF!</definedName>
    <definedName name="한苝미장공982" localSheetId="14">#REF!</definedName>
    <definedName name="한苝미장공982">#REF!</definedName>
    <definedName name="할석공" localSheetId="49">#REF!</definedName>
    <definedName name="할석공" localSheetId="53">#REF!</definedName>
    <definedName name="할석공" localSheetId="55">#REF!</definedName>
    <definedName name="할석공" localSheetId="31">#REF!</definedName>
    <definedName name="할석공" localSheetId="35">#REF!</definedName>
    <definedName name="할석공" localSheetId="36">#REF!</definedName>
    <definedName name="할석공" localSheetId="34">#REF!</definedName>
    <definedName name="할석공" localSheetId="16">#REF!</definedName>
    <definedName name="할석공" localSheetId="13">#REF!</definedName>
    <definedName name="할석공" localSheetId="15">#REF!</definedName>
    <definedName name="할석공" localSheetId="14">#REF!</definedName>
    <definedName name="할석공" localSheetId="1">#REF!</definedName>
    <definedName name="할석공">#REF!</definedName>
    <definedName name="할석공001" localSheetId="16">#REF!</definedName>
    <definedName name="할석공001" localSheetId="13">#REF!</definedName>
    <definedName name="할석공001" localSheetId="15">#REF!</definedName>
    <definedName name="할석공001" localSheetId="14">#REF!</definedName>
    <definedName name="할석공001">#REF!</definedName>
    <definedName name="할석공002" localSheetId="16">#REF!</definedName>
    <definedName name="할석공002" localSheetId="13">#REF!</definedName>
    <definedName name="할석공002" localSheetId="15">#REF!</definedName>
    <definedName name="할석공002" localSheetId="14">#REF!</definedName>
    <definedName name="할석공002">#REF!</definedName>
    <definedName name="할석공982" localSheetId="16">#REF!</definedName>
    <definedName name="할석공982" localSheetId="13">#REF!</definedName>
    <definedName name="할석공982" localSheetId="15">#REF!</definedName>
    <definedName name="할석공982" localSheetId="14">#REF!</definedName>
    <definedName name="할석공982">#REF!</definedName>
    <definedName name="할석공991" localSheetId="16">#REF!</definedName>
    <definedName name="할석공991" localSheetId="13">#REF!</definedName>
    <definedName name="할석공991" localSheetId="15">#REF!</definedName>
    <definedName name="할석공991" localSheetId="14">#REF!</definedName>
    <definedName name="할석공991">#REF!</definedName>
    <definedName name="할석공992" localSheetId="16">#REF!</definedName>
    <definedName name="할석공992" localSheetId="13">#REF!</definedName>
    <definedName name="할석공992" localSheetId="15">#REF!</definedName>
    <definedName name="할석공992" localSheetId="14">#REF!</definedName>
    <definedName name="할석공992">#REF!</definedName>
    <definedName name="할증목록">[66]설계요소!$B$10:$K$18</definedName>
    <definedName name="함계" localSheetId="49">#REF!</definedName>
    <definedName name="함계" localSheetId="53">#REF!</definedName>
    <definedName name="함계" localSheetId="55">#REF!</definedName>
    <definedName name="함계" localSheetId="31">#REF!</definedName>
    <definedName name="함계" localSheetId="35">#REF!</definedName>
    <definedName name="함계" localSheetId="36">#REF!</definedName>
    <definedName name="함계" localSheetId="34">#REF!</definedName>
    <definedName name="함계" localSheetId="16">#REF!</definedName>
    <definedName name="함계" localSheetId="13">#REF!</definedName>
    <definedName name="함계" localSheetId="15">#REF!</definedName>
    <definedName name="함계" localSheetId="14">#REF!</definedName>
    <definedName name="함계" localSheetId="1">#REF!</definedName>
    <definedName name="함계">#REF!</definedName>
    <definedName name="함석공001" localSheetId="16">#REF!</definedName>
    <definedName name="함석공001" localSheetId="13">#REF!</definedName>
    <definedName name="함석공001" localSheetId="15">#REF!</definedName>
    <definedName name="함석공001" localSheetId="14">#REF!</definedName>
    <definedName name="함석공001">#REF!</definedName>
    <definedName name="함석공002" localSheetId="16">#REF!</definedName>
    <definedName name="함석공002" localSheetId="13">#REF!</definedName>
    <definedName name="함석공002" localSheetId="15">#REF!</definedName>
    <definedName name="함석공002" localSheetId="14">#REF!</definedName>
    <definedName name="함석공002">#REF!</definedName>
    <definedName name="함석공011" localSheetId="16">#REF!</definedName>
    <definedName name="함석공011" localSheetId="13">#REF!</definedName>
    <definedName name="함석공011" localSheetId="15">#REF!</definedName>
    <definedName name="함석공011" localSheetId="14">#REF!</definedName>
    <definedName name="함석공011">#REF!</definedName>
    <definedName name="함석공982" localSheetId="16">#REF!</definedName>
    <definedName name="함석공982" localSheetId="13">#REF!</definedName>
    <definedName name="함석공982" localSheetId="15">#REF!</definedName>
    <definedName name="함석공982" localSheetId="14">#REF!</definedName>
    <definedName name="함석공982">#REF!</definedName>
    <definedName name="함석공991" localSheetId="16">#REF!</definedName>
    <definedName name="함석공991" localSheetId="13">#REF!</definedName>
    <definedName name="함석공991" localSheetId="15">#REF!</definedName>
    <definedName name="함석공991" localSheetId="14">#REF!</definedName>
    <definedName name="함석공991">#REF!</definedName>
    <definedName name="함석공992" localSheetId="16">#REF!</definedName>
    <definedName name="함석공992" localSheetId="13">#REF!</definedName>
    <definedName name="함석공992" localSheetId="15">#REF!</definedName>
    <definedName name="함석공992" localSheetId="14">#REF!</definedName>
    <definedName name="함석공992">#REF!</definedName>
    <definedName name="합계" localSheetId="49">#REF!</definedName>
    <definedName name="합계" localSheetId="53">#REF!</definedName>
    <definedName name="합계" localSheetId="55">#REF!</definedName>
    <definedName name="합계" localSheetId="31">#REF!</definedName>
    <definedName name="합계" localSheetId="35">#REF!</definedName>
    <definedName name="합계" localSheetId="36">#REF!</definedName>
    <definedName name="합계" localSheetId="34">#REF!</definedName>
    <definedName name="합계" localSheetId="16">#REF!</definedName>
    <definedName name="합계" localSheetId="13">#REF!</definedName>
    <definedName name="합계" localSheetId="15">#REF!</definedName>
    <definedName name="합계" localSheetId="14">#REF!</definedName>
    <definedName name="합계" localSheetId="1">#REF!</definedName>
    <definedName name="합계">#REF!</definedName>
    <definedName name="합판거푸집1회" localSheetId="49">[63]산출1!#REF!</definedName>
    <definedName name="합판거푸집1회" localSheetId="53">[63]산출1!#REF!</definedName>
    <definedName name="합판거푸집1회" localSheetId="55">[63]산출1!#REF!</definedName>
    <definedName name="합판거푸집1회" localSheetId="31">[63]산출1!#REF!</definedName>
    <definedName name="합판거푸집1회" localSheetId="35">[63]산출1!#REF!</definedName>
    <definedName name="합판거푸집1회" localSheetId="36">[63]산출1!#REF!</definedName>
    <definedName name="합판거푸집1회" localSheetId="34">[63]산출1!#REF!</definedName>
    <definedName name="합판거푸집1회" localSheetId="13">[63]산출1!#REF!</definedName>
    <definedName name="합판거푸집1회" localSheetId="15">[63]산출1!#REF!</definedName>
    <definedName name="합판거푸집1회" localSheetId="14">[63]산출1!#REF!</definedName>
    <definedName name="합판거푸집1회" localSheetId="1">[63]산출1!#REF!</definedName>
    <definedName name="합판거푸집1회">[63]산출1!#REF!</definedName>
    <definedName name="합판거푸집2회" localSheetId="49">[63]산출1!#REF!</definedName>
    <definedName name="합판거푸집2회" localSheetId="53">[63]산출1!#REF!</definedName>
    <definedName name="합판거푸집2회" localSheetId="55">[63]산출1!#REF!</definedName>
    <definedName name="합판거푸집2회" localSheetId="31">[63]산출1!#REF!</definedName>
    <definedName name="합판거푸집2회" localSheetId="35">[63]산출1!#REF!</definedName>
    <definedName name="합판거푸집2회" localSheetId="36">[63]산출1!#REF!</definedName>
    <definedName name="합판거푸집2회" localSheetId="34">[63]산출1!#REF!</definedName>
    <definedName name="합판거푸집2회" localSheetId="13">[63]산출1!#REF!</definedName>
    <definedName name="합판거푸집2회" localSheetId="15">[63]산출1!#REF!</definedName>
    <definedName name="합판거푸집2회" localSheetId="14">[63]산출1!#REF!</definedName>
    <definedName name="합판거푸집2회" localSheetId="1">[63]산출1!#REF!</definedName>
    <definedName name="합판거푸집2회">[63]산출1!#REF!</definedName>
    <definedName name="합판거푸집3회" localSheetId="16">#REF!</definedName>
    <definedName name="합판거푸집3회" localSheetId="13">#REF!</definedName>
    <definedName name="합판거푸집3회" localSheetId="15">#REF!</definedName>
    <definedName name="합판거푸집3회" localSheetId="14">#REF!</definedName>
    <definedName name="합판거푸집3회">#REF!</definedName>
    <definedName name="합판거푸집4회" localSheetId="49">[63]산출1!#REF!</definedName>
    <definedName name="합판거푸집4회" localSheetId="53">[63]산출1!#REF!</definedName>
    <definedName name="합판거푸집4회" localSheetId="55">[63]산출1!#REF!</definedName>
    <definedName name="합판거푸집4회" localSheetId="31">[63]산출1!#REF!</definedName>
    <definedName name="합판거푸집4회" localSheetId="35">[63]산출1!#REF!</definedName>
    <definedName name="합판거푸집4회" localSheetId="36">[63]산출1!#REF!</definedName>
    <definedName name="합판거푸집4회" localSheetId="34">[63]산출1!#REF!</definedName>
    <definedName name="합판거푸집4회" localSheetId="13">[63]산출1!#REF!</definedName>
    <definedName name="합판거푸집4회" localSheetId="15">[63]산출1!#REF!</definedName>
    <definedName name="합판거푸집4회" localSheetId="14">[63]산출1!#REF!</definedName>
    <definedName name="합판거푸집4회" localSheetId="1">[63]산출1!#REF!</definedName>
    <definedName name="합판거푸집4회">[63]산출1!#REF!</definedName>
    <definedName name="합판거푸집5회" localSheetId="49">[63]산출1!#REF!</definedName>
    <definedName name="합판거푸집5회" localSheetId="53">[63]산출1!#REF!</definedName>
    <definedName name="합판거푸집5회" localSheetId="55">[63]산출1!#REF!</definedName>
    <definedName name="합판거푸집5회" localSheetId="31">[63]산출1!#REF!</definedName>
    <definedName name="합판거푸집5회" localSheetId="35">[63]산출1!#REF!</definedName>
    <definedName name="합판거푸집5회" localSheetId="36">[63]산출1!#REF!</definedName>
    <definedName name="합판거푸집5회" localSheetId="34">[63]산출1!#REF!</definedName>
    <definedName name="합판거푸집5회" localSheetId="13">[63]산출1!#REF!</definedName>
    <definedName name="합판거푸집5회" localSheetId="15">[63]산출1!#REF!</definedName>
    <definedName name="합판거푸집5회" localSheetId="14">[63]산출1!#REF!</definedName>
    <definedName name="합판거푸집5회" localSheetId="1">[63]산출1!#REF!</definedName>
    <definedName name="합판거푸집5회">[63]산출1!#REF!</definedName>
    <definedName name="합판거푸집6회" localSheetId="16">#REF!</definedName>
    <definedName name="합판거푸집6회" localSheetId="13">#REF!</definedName>
    <definedName name="합판거푸집6회" localSheetId="15">#REF!</definedName>
    <definedName name="합판거푸집6회" localSheetId="14">#REF!</definedName>
    <definedName name="합판거푸집6회">#REF!</definedName>
    <definedName name="항공장애구" localSheetId="17" hidden="1">{#N/A,#N/A,FALSE,"현장 NCR 분석";#N/A,#N/A,FALSE,"현장품질감사";#N/A,#N/A,FALSE,"현장품질감사"}</definedName>
    <definedName name="항공장애구" localSheetId="18" hidden="1">{#N/A,#N/A,FALSE,"현장 NCR 분석";#N/A,#N/A,FALSE,"현장품질감사";#N/A,#N/A,FALSE,"현장품질감사"}</definedName>
    <definedName name="항공장애구" localSheetId="16" hidden="1">{#N/A,#N/A,FALSE,"현장 NCR 분석";#N/A,#N/A,FALSE,"현장품질감사";#N/A,#N/A,FALSE,"현장품질감사"}</definedName>
    <definedName name="항공장애구" localSheetId="62" hidden="1">{#N/A,#N/A,FALSE,"현장 NCR 분석";#N/A,#N/A,FALSE,"현장품질감사";#N/A,#N/A,FALSE,"현장품질감사"}</definedName>
    <definedName name="항공장애구" localSheetId="13" hidden="1">{#N/A,#N/A,FALSE,"현장 NCR 분석";#N/A,#N/A,FALSE,"현장품질감사";#N/A,#N/A,FALSE,"현장품질감사"}</definedName>
    <definedName name="항공장애구" localSheetId="15" hidden="1">{#N/A,#N/A,FALSE,"현장 NCR 분석";#N/A,#N/A,FALSE,"현장품질감사";#N/A,#N/A,FALSE,"현장품질감사"}</definedName>
    <definedName name="항공장애구" localSheetId="14" hidden="1">{#N/A,#N/A,FALSE,"현장 NCR 분석";#N/A,#N/A,FALSE,"현장품질감사";#N/A,#N/A,FALSE,"현장품질감사"}</definedName>
    <definedName name="항공장애구" hidden="1">{#N/A,#N/A,FALSE,"현장 NCR 분석";#N/A,#N/A,FALSE,"현장품질감사";#N/A,#N/A,FALSE,"현장품질감사"}</definedName>
    <definedName name="항나" localSheetId="17">{"'급수관로수리계산서'!$A$1:$V$45"}</definedName>
    <definedName name="항나" localSheetId="18">{"'급수관로수리계산서'!$A$1:$V$45"}</definedName>
    <definedName name="항나" localSheetId="16">{"'급수관로수리계산서'!$A$1:$V$45"}</definedName>
    <definedName name="항나" localSheetId="62">{"'급수관로수리계산서'!$A$1:$V$45"}</definedName>
    <definedName name="항나" localSheetId="13">{"'급수관로수리계산서'!$A$1:$V$45"}</definedName>
    <definedName name="항나" localSheetId="15">{"'급수관로수리계산서'!$A$1:$V$45"}</definedName>
    <definedName name="항나" localSheetId="14">{"'급수관로수리계산서'!$A$1:$V$45"}</definedName>
    <definedName name="항나">{"'급수관로수리계산서'!$A$1:$V$45"}</definedName>
    <definedName name="해" localSheetId="13">#REF!</definedName>
    <definedName name="해" localSheetId="15">#REF!</definedName>
    <definedName name="해" localSheetId="14">#REF!</definedName>
    <definedName name="해">#REF!</definedName>
    <definedName name="해당화" localSheetId="49">#REF!</definedName>
    <definedName name="해당화" localSheetId="53">#REF!</definedName>
    <definedName name="해당화" localSheetId="55">#REF!</definedName>
    <definedName name="해당화" localSheetId="31">#REF!</definedName>
    <definedName name="해당화" localSheetId="35">#REF!</definedName>
    <definedName name="해당화" localSheetId="36">#REF!</definedName>
    <definedName name="해당화" localSheetId="34">#REF!</definedName>
    <definedName name="해당화" localSheetId="16">#REF!</definedName>
    <definedName name="해당화" localSheetId="13">#REF!</definedName>
    <definedName name="해당화" localSheetId="15">#REF!</definedName>
    <definedName name="해당화" localSheetId="14">#REF!</definedName>
    <definedName name="해당화" localSheetId="1">#REF!</definedName>
    <definedName name="해당화">#REF!</definedName>
    <definedName name="해송H3.0xW1.2xR10" localSheetId="16">#REF!</definedName>
    <definedName name="해송H3.0xW1.2xR10" localSheetId="13">#REF!</definedName>
    <definedName name="해송H3.0xW1.2xR10" localSheetId="15">#REF!</definedName>
    <definedName name="해송H3.0xW1.2xR10" localSheetId="14">#REF!</definedName>
    <definedName name="해송H3.0xW1.2xR10">#REF!</definedName>
    <definedName name="해송H3.5xW1.5xR12" localSheetId="16">#REF!</definedName>
    <definedName name="해송H3.5xW1.5xR12" localSheetId="13">#REF!</definedName>
    <definedName name="해송H3.5xW1.5xR12" localSheetId="15">#REF!</definedName>
    <definedName name="해송H3.5xW1.5xR12" localSheetId="14">#REF!</definedName>
    <definedName name="해송H3.5xW1.5xR12">#REF!</definedName>
    <definedName name="혀" localSheetId="17" hidden="1">{#N/A,#N/A,FALSE,"현장 NCR 분석";#N/A,#N/A,FALSE,"현장품질감사";#N/A,#N/A,FALSE,"현장품질감사"}</definedName>
    <definedName name="혀" localSheetId="18" hidden="1">{#N/A,#N/A,FALSE,"현장 NCR 분석";#N/A,#N/A,FALSE,"현장품질감사";#N/A,#N/A,FALSE,"현장품질감사"}</definedName>
    <definedName name="혀" localSheetId="16" hidden="1">{#N/A,#N/A,FALSE,"현장 NCR 분석";#N/A,#N/A,FALSE,"현장품질감사";#N/A,#N/A,FALSE,"현장품질감사"}</definedName>
    <definedName name="혀" localSheetId="62" hidden="1">{#N/A,#N/A,FALSE,"현장 NCR 분석";#N/A,#N/A,FALSE,"현장품질감사";#N/A,#N/A,FALSE,"현장품질감사"}</definedName>
    <definedName name="혀" localSheetId="13" hidden="1">{#N/A,#N/A,FALSE,"현장 NCR 분석";#N/A,#N/A,FALSE,"현장품질감사";#N/A,#N/A,FALSE,"현장품질감사"}</definedName>
    <definedName name="혀" localSheetId="15" hidden="1">{#N/A,#N/A,FALSE,"현장 NCR 분석";#N/A,#N/A,FALSE,"현장품질감사";#N/A,#N/A,FALSE,"현장품질감사"}</definedName>
    <definedName name="혀" localSheetId="14" hidden="1">{#N/A,#N/A,FALSE,"현장 NCR 분석";#N/A,#N/A,FALSE,"현장품질감사";#N/A,#N/A,FALSE,"현장품질감사"}</definedName>
    <definedName name="혀" hidden="1">{#N/A,#N/A,FALSE,"현장 NCR 분석";#N/A,#N/A,FALSE,"현장품질감사";#N/A,#N/A,FALSE,"현장품질감사"}</definedName>
    <definedName name="현대내역서" localSheetId="17" hidden="1">{"'Sheet1'!$A$4","'Sheet1'!$A$9:$G$28"}</definedName>
    <definedName name="현대내역서" localSheetId="18" hidden="1">{"'Sheet1'!$A$4","'Sheet1'!$A$9:$G$28"}</definedName>
    <definedName name="현대내역서" localSheetId="16" hidden="1">{"'Sheet1'!$A$4","'Sheet1'!$A$9:$G$28"}</definedName>
    <definedName name="현대내역서" localSheetId="62" hidden="1">{"'Sheet1'!$A$4","'Sheet1'!$A$9:$G$28"}</definedName>
    <definedName name="현대내역서" localSheetId="13" hidden="1">{"'Sheet1'!$A$4","'Sheet1'!$A$9:$G$28"}</definedName>
    <definedName name="현대내역서" localSheetId="15" hidden="1">{"'Sheet1'!$A$4","'Sheet1'!$A$9:$G$28"}</definedName>
    <definedName name="현대내역서" localSheetId="14" hidden="1">{"'Sheet1'!$A$4","'Sheet1'!$A$9:$G$28"}</definedName>
    <definedName name="현대내역서" hidden="1">{"'Sheet1'!$A$4","'Sheet1'!$A$9:$G$28"}</definedName>
    <definedName name="현도사" localSheetId="49">#REF!</definedName>
    <definedName name="현도사" localSheetId="53">#REF!</definedName>
    <definedName name="현도사" localSheetId="55">#REF!</definedName>
    <definedName name="현도사" localSheetId="31">#REF!</definedName>
    <definedName name="현도사" localSheetId="35">#REF!</definedName>
    <definedName name="현도사" localSheetId="36">#REF!</definedName>
    <definedName name="현도사" localSheetId="34">#REF!</definedName>
    <definedName name="현도사" localSheetId="16">#REF!</definedName>
    <definedName name="현도사" localSheetId="13">#REF!</definedName>
    <definedName name="현도사" localSheetId="15">#REF!</definedName>
    <definedName name="현도사" localSheetId="14">#REF!</definedName>
    <definedName name="현도사" localSheetId="1">#REF!</definedName>
    <definedName name="현도사">#REF!</definedName>
    <definedName name="현도사001" localSheetId="16">#REF!</definedName>
    <definedName name="현도사001" localSheetId="13">#REF!</definedName>
    <definedName name="현도사001" localSheetId="15">#REF!</definedName>
    <definedName name="현도사001" localSheetId="14">#REF!</definedName>
    <definedName name="현도사001">#REF!</definedName>
    <definedName name="현도사002" localSheetId="16">#REF!</definedName>
    <definedName name="현도사002" localSheetId="13">#REF!</definedName>
    <definedName name="현도사002" localSheetId="15">#REF!</definedName>
    <definedName name="현도사002" localSheetId="14">#REF!</definedName>
    <definedName name="현도사002">#REF!</definedName>
    <definedName name="현도사011" localSheetId="16">#REF!</definedName>
    <definedName name="현도사011" localSheetId="13">#REF!</definedName>
    <definedName name="현도사011" localSheetId="15">#REF!</definedName>
    <definedName name="현도사011" localSheetId="14">#REF!</definedName>
    <definedName name="현도사011">#REF!</definedName>
    <definedName name="현도사982" localSheetId="16">#REF!</definedName>
    <definedName name="현도사982" localSheetId="13">#REF!</definedName>
    <definedName name="현도사982" localSheetId="15">#REF!</definedName>
    <definedName name="현도사982" localSheetId="14">#REF!</definedName>
    <definedName name="현도사982">#REF!</definedName>
    <definedName name="현도사991" localSheetId="16">#REF!</definedName>
    <definedName name="현도사991" localSheetId="13">#REF!</definedName>
    <definedName name="현도사991" localSheetId="15">#REF!</definedName>
    <definedName name="현도사991" localSheetId="14">#REF!</definedName>
    <definedName name="현도사991">#REF!</definedName>
    <definedName name="현도사992" localSheetId="16">#REF!</definedName>
    <definedName name="현도사992" localSheetId="13">#REF!</definedName>
    <definedName name="현도사992" localSheetId="15">#REF!</definedName>
    <definedName name="현도사992" localSheetId="14">#REF!</definedName>
    <definedName name="현도사992">#REF!</definedName>
    <definedName name="현산" localSheetId="13">#REF!</definedName>
    <definedName name="현산" localSheetId="15">#REF!</definedName>
    <definedName name="현산" localSheetId="14">#REF!</definedName>
    <definedName name="현산">#REF!</definedName>
    <definedName name="현야" localSheetId="13">#REF!</definedName>
    <definedName name="현야" localSheetId="15">#REF!</definedName>
    <definedName name="현야" localSheetId="14">#REF!</definedName>
    <definedName name="현야">#REF!</definedName>
    <definedName name="현장명" localSheetId="16">#REF!</definedName>
    <definedName name="현장명" localSheetId="13">#REF!</definedName>
    <definedName name="현장명" localSheetId="15">#REF!</definedName>
    <definedName name="현장명" localSheetId="14">#REF!</definedName>
    <definedName name="현장명">#REF!</definedName>
    <definedName name="현장현황">'[151]1'!$A$1:$O$51</definedName>
    <definedName name="현지교통비">[62]설계기준!#REF!</definedName>
    <definedName name="현천기자재비" localSheetId="16">#REF!</definedName>
    <definedName name="현천기자재비" localSheetId="13">#REF!</definedName>
    <definedName name="현천기자재비" localSheetId="15">#REF!</definedName>
    <definedName name="현천기자재비" localSheetId="14">#REF!</definedName>
    <definedName name="현천기자재비">#REF!</definedName>
    <definedName name="현평" localSheetId="13">#REF!</definedName>
    <definedName name="현평" localSheetId="15">#REF!</definedName>
    <definedName name="현평" localSheetId="14">#REF!</definedName>
    <definedName name="현평">#REF!</definedName>
    <definedName name="형틀목공" localSheetId="16">#REF!</definedName>
    <definedName name="형틀목공" localSheetId="13">#REF!</definedName>
    <definedName name="형틀목공" localSheetId="15">#REF!</definedName>
    <definedName name="형틀목공" localSheetId="14">#REF!</definedName>
    <definedName name="형틀목공">#REF!</definedName>
    <definedName name="형틀목공001" localSheetId="16">#REF!</definedName>
    <definedName name="형틀목공001" localSheetId="13">#REF!</definedName>
    <definedName name="형틀목공001" localSheetId="15">#REF!</definedName>
    <definedName name="형틀목공001" localSheetId="14">#REF!</definedName>
    <definedName name="형틀목공001">#REF!</definedName>
    <definedName name="형틀목공002" localSheetId="16">#REF!</definedName>
    <definedName name="형틀목공002" localSheetId="13">#REF!</definedName>
    <definedName name="형틀목공002" localSheetId="15">#REF!</definedName>
    <definedName name="형틀목공002" localSheetId="14">#REF!</definedName>
    <definedName name="형틀목공002">#REF!</definedName>
    <definedName name="형틀목공011" localSheetId="16">#REF!</definedName>
    <definedName name="형틀목공011" localSheetId="13">#REF!</definedName>
    <definedName name="형틀목공011" localSheetId="15">#REF!</definedName>
    <definedName name="형틀목공011" localSheetId="14">#REF!</definedName>
    <definedName name="형틀목공011">#REF!</definedName>
    <definedName name="형틀목공982" localSheetId="16">#REF!</definedName>
    <definedName name="형틀목공982" localSheetId="13">#REF!</definedName>
    <definedName name="형틀목공982" localSheetId="15">#REF!</definedName>
    <definedName name="형틀목공982" localSheetId="14">#REF!</definedName>
    <definedName name="형틀목공982">#REF!</definedName>
    <definedName name="형틀목공991" localSheetId="16">#REF!</definedName>
    <definedName name="형틀목공991" localSheetId="13">#REF!</definedName>
    <definedName name="형틀목공991" localSheetId="15">#REF!</definedName>
    <definedName name="형틀목공991" localSheetId="14">#REF!</definedName>
    <definedName name="형틀목공991">#REF!</definedName>
    <definedName name="형틀목공992" localSheetId="16">#REF!</definedName>
    <definedName name="형틀목공992" localSheetId="13">#REF!</definedName>
    <definedName name="형틀목공992" localSheetId="15">#REF!</definedName>
    <definedName name="형틀목공992" localSheetId="14">#REF!</definedName>
    <definedName name="형틀목공992">#REF!</definedName>
    <definedName name="호" localSheetId="62">BlankMacro1</definedName>
    <definedName name="호">BlankMacro1</definedName>
    <definedName name="호안방호벽" localSheetId="17">{"'견적서(갑지)'!$F$13"}</definedName>
    <definedName name="호안방호벽" localSheetId="18">{"'견적서(갑지)'!$F$13"}</definedName>
    <definedName name="호안방호벽" localSheetId="16">{"'견적서(갑지)'!$F$13"}</definedName>
    <definedName name="호안방호벽" localSheetId="62">{"'견적서(갑지)'!$F$13"}</definedName>
    <definedName name="호안방호벽" localSheetId="13">{"'견적서(갑지)'!$F$13"}</definedName>
    <definedName name="호안방호벽" localSheetId="15">{"'견적서(갑지)'!$F$13"}</definedName>
    <definedName name="호안방호벽" localSheetId="14">{"'견적서(갑지)'!$F$13"}</definedName>
    <definedName name="호안방호벽">{"'견적서(갑지)'!$F$13"}</definedName>
    <definedName name="호지" localSheetId="13">#REF!</definedName>
    <definedName name="호지" localSheetId="15">#REF!</definedName>
    <definedName name="호지" localSheetId="14">#REF!</definedName>
    <definedName name="호지">#REF!</definedName>
    <definedName name="호지별번호" localSheetId="16">#REF!</definedName>
    <definedName name="호지별번호" localSheetId="13">#REF!</definedName>
    <definedName name="호지별번호" localSheetId="15">#REF!</definedName>
    <definedName name="호지별번호" localSheetId="14">#REF!</definedName>
    <definedName name="호지별번호">#REF!</definedName>
    <definedName name="호지별번호1">#REF!</definedName>
    <definedName name="호호호" localSheetId="17" hidden="1">{#N/A,#N/A,FALSE,"현장 NCR 분석";#N/A,#N/A,FALSE,"현장품질감사";#N/A,#N/A,FALSE,"현장품질감사"}</definedName>
    <definedName name="호호호" localSheetId="18" hidden="1">{#N/A,#N/A,FALSE,"현장 NCR 분석";#N/A,#N/A,FALSE,"현장품질감사";#N/A,#N/A,FALSE,"현장품질감사"}</definedName>
    <definedName name="호호호" localSheetId="16" hidden="1">{#N/A,#N/A,FALSE,"현장 NCR 분석";#N/A,#N/A,FALSE,"현장품질감사";#N/A,#N/A,FALSE,"현장품질감사"}</definedName>
    <definedName name="호호호" localSheetId="62" hidden="1">{#N/A,#N/A,FALSE,"현장 NCR 분석";#N/A,#N/A,FALSE,"현장품질감사";#N/A,#N/A,FALSE,"현장품질감사"}</definedName>
    <definedName name="호호호" localSheetId="13" hidden="1">{#N/A,#N/A,FALSE,"현장 NCR 분석";#N/A,#N/A,FALSE,"현장품질감사";#N/A,#N/A,FALSE,"현장품질감사"}</definedName>
    <definedName name="호호호" localSheetId="15" hidden="1">{#N/A,#N/A,FALSE,"현장 NCR 분석";#N/A,#N/A,FALSE,"현장품질감사";#N/A,#N/A,FALSE,"현장품질감사"}</definedName>
    <definedName name="호호호" localSheetId="14" hidden="1">{#N/A,#N/A,FALSE,"현장 NCR 분석";#N/A,#N/A,FALSE,"현장품질감사";#N/A,#N/A,FALSE,"현장품질감사"}</definedName>
    <definedName name="호호호" hidden="1">{#N/A,#N/A,FALSE,"현장 NCR 분석";#N/A,#N/A,FALSE,"현장품질감사";#N/A,#N/A,FALSE,"현장품질감사"}</definedName>
    <definedName name="홍단풍" localSheetId="49">#REF!</definedName>
    <definedName name="홍단풍" localSheetId="53">#REF!</definedName>
    <definedName name="홍단풍" localSheetId="55">#REF!</definedName>
    <definedName name="홍단풍" localSheetId="31">#REF!</definedName>
    <definedName name="홍단풍" localSheetId="35">#REF!</definedName>
    <definedName name="홍단풍" localSheetId="36">#REF!</definedName>
    <definedName name="홍단풍" localSheetId="34">#REF!</definedName>
    <definedName name="홍단풍" localSheetId="16">#REF!</definedName>
    <definedName name="홍단풍" localSheetId="13">#REF!</definedName>
    <definedName name="홍단풍" localSheetId="15">#REF!</definedName>
    <definedName name="홍단풍" localSheetId="14">#REF!</definedName>
    <definedName name="홍단풍" localSheetId="1">#REF!</definedName>
    <definedName name="홍단풍">#REF!</definedName>
    <definedName name="홍단풍H3.5xR12" localSheetId="16">#REF!</definedName>
    <definedName name="홍단풍H3.5xR12" localSheetId="13">#REF!</definedName>
    <definedName name="홍단풍H3.5xR12" localSheetId="15">#REF!</definedName>
    <definedName name="홍단풍H3.5xR12" localSheetId="14">#REF!</definedName>
    <definedName name="홍단풍H3.5xR12">#REF!</definedName>
    <definedName name="화" localSheetId="16">#REF!</definedName>
    <definedName name="화" localSheetId="13">#REF!</definedName>
    <definedName name="화" localSheetId="15">#REF!</definedName>
    <definedName name="화" localSheetId="14">#REF!</definedName>
    <definedName name="화">#REF!</definedName>
    <definedName name="화공001" localSheetId="16">#REF!</definedName>
    <definedName name="화공001" localSheetId="13">#REF!</definedName>
    <definedName name="화공001" localSheetId="15">#REF!</definedName>
    <definedName name="화공001" localSheetId="14">#REF!</definedName>
    <definedName name="화공001">#REF!</definedName>
    <definedName name="화공002" localSheetId="16">#REF!</definedName>
    <definedName name="화공002" localSheetId="13">#REF!</definedName>
    <definedName name="화공002" localSheetId="15">#REF!</definedName>
    <definedName name="화공002" localSheetId="14">#REF!</definedName>
    <definedName name="화공002">#REF!</definedName>
    <definedName name="화공011" localSheetId="16">#REF!</definedName>
    <definedName name="화공011" localSheetId="13">#REF!</definedName>
    <definedName name="화공011" localSheetId="15">#REF!</definedName>
    <definedName name="화공011" localSheetId="14">#REF!</definedName>
    <definedName name="화공011">#REF!</definedName>
    <definedName name="화공982" localSheetId="16">#REF!</definedName>
    <definedName name="화공982" localSheetId="13">#REF!</definedName>
    <definedName name="화공982" localSheetId="15">#REF!</definedName>
    <definedName name="화공982" localSheetId="14">#REF!</definedName>
    <definedName name="화공982">#REF!</definedName>
    <definedName name="화공991" localSheetId="16">#REF!</definedName>
    <definedName name="화공991" localSheetId="13">#REF!</definedName>
    <definedName name="화공991" localSheetId="15">#REF!</definedName>
    <definedName name="화공991" localSheetId="14">#REF!</definedName>
    <definedName name="화공991">#REF!</definedName>
    <definedName name="화공992" localSheetId="16">#REF!</definedName>
    <definedName name="화공992" localSheetId="13">#REF!</definedName>
    <definedName name="화공992" localSheetId="15">#REF!</definedName>
    <definedName name="화공992" localSheetId="14">#REF!</definedName>
    <definedName name="화공992">#REF!</definedName>
    <definedName name="화물차운전기사" localSheetId="62">[78]자료!$B$28</definedName>
    <definedName name="화물차운전기사">[79]자료!$B$28</definedName>
    <definedName name="화약취급공001" localSheetId="16">#REF!</definedName>
    <definedName name="화약취급공001" localSheetId="13">#REF!</definedName>
    <definedName name="화약취급공001" localSheetId="15">#REF!</definedName>
    <definedName name="화약취급공001" localSheetId="14">#REF!</definedName>
    <definedName name="화약취급공001">#REF!</definedName>
    <definedName name="화약취급공002" localSheetId="16">#REF!</definedName>
    <definedName name="화약취급공002" localSheetId="13">#REF!</definedName>
    <definedName name="화약취급공002" localSheetId="15">#REF!</definedName>
    <definedName name="화약취급공002" localSheetId="14">#REF!</definedName>
    <definedName name="화약취급공002">#REF!</definedName>
    <definedName name="화약취급공011" localSheetId="16">#REF!</definedName>
    <definedName name="화약취급공011" localSheetId="13">#REF!</definedName>
    <definedName name="화약취급공011" localSheetId="15">#REF!</definedName>
    <definedName name="화약취급공011" localSheetId="14">#REF!</definedName>
    <definedName name="화약취급공011">#REF!</definedName>
    <definedName name="화약취급공982" localSheetId="16">#REF!</definedName>
    <definedName name="화약취급공982" localSheetId="13">#REF!</definedName>
    <definedName name="화약취급공982" localSheetId="15">#REF!</definedName>
    <definedName name="화약취급공982" localSheetId="14">#REF!</definedName>
    <definedName name="화약취급공982">#REF!</definedName>
    <definedName name="화약취급공991" localSheetId="16">#REF!</definedName>
    <definedName name="화약취급공991" localSheetId="13">#REF!</definedName>
    <definedName name="화약취급공991" localSheetId="15">#REF!</definedName>
    <definedName name="화약취급공991" localSheetId="14">#REF!</definedName>
    <definedName name="화약취급공991">#REF!</definedName>
    <definedName name="화약취급공992" localSheetId="16">#REF!</definedName>
    <definedName name="화약취급공992" localSheetId="13">#REF!</definedName>
    <definedName name="화약취급공992" localSheetId="15">#REF!</definedName>
    <definedName name="화약취급공992" localSheetId="14">#REF!</definedName>
    <definedName name="화약취급공992">#REF!</definedName>
    <definedName name="확약서1" localSheetId="49">[6]낙찰표!#REF!</definedName>
    <definedName name="확약서1" localSheetId="53">[6]낙찰표!#REF!</definedName>
    <definedName name="확약서1" localSheetId="55">[6]낙찰표!#REF!</definedName>
    <definedName name="확약서1" localSheetId="31">[6]낙찰표!#REF!</definedName>
    <definedName name="확약서1" localSheetId="35">[6]낙찰표!#REF!</definedName>
    <definedName name="확약서1" localSheetId="36">[6]낙찰표!#REF!</definedName>
    <definedName name="확약서1" localSheetId="34">[6]낙찰표!#REF!</definedName>
    <definedName name="확약서1" localSheetId="62">[14]낙찰표!#REF!</definedName>
    <definedName name="확약서1" localSheetId="13">[6]낙찰표!#REF!</definedName>
    <definedName name="확약서1" localSheetId="15">[6]낙찰표!#REF!</definedName>
    <definedName name="확약서1" localSheetId="14">[6]낙찰표!#REF!</definedName>
    <definedName name="확약서1" localSheetId="1">[6]낙찰표!#REF!</definedName>
    <definedName name="확약서1">[6]낙찰표!#REF!</definedName>
    <definedName name="활석공011" localSheetId="16">#REF!</definedName>
    <definedName name="활석공011" localSheetId="13">#REF!</definedName>
    <definedName name="활석공011" localSheetId="15">#REF!</definedName>
    <definedName name="활석공011" localSheetId="14">#REF!</definedName>
    <definedName name="활석공011">#REF!</definedName>
    <definedName name="활하중계수" localSheetId="16">#REF!</definedName>
    <definedName name="활하중계수" localSheetId="13">#REF!</definedName>
    <definedName name="활하중계수" localSheetId="15">#REF!</definedName>
    <definedName name="활하중계수" localSheetId="14">#REF!</definedName>
    <definedName name="활하중계수">#REF!</definedName>
    <definedName name="황색페인트">[37]자료!$B$21</definedName>
    <definedName name="회양목H0.3" localSheetId="16">#REF!</definedName>
    <definedName name="회양목H0.3" localSheetId="13">#REF!</definedName>
    <definedName name="회양목H0.3" localSheetId="15">#REF!</definedName>
    <definedName name="회양목H0.3" localSheetId="14">#REF!</definedName>
    <definedName name="회양목H0.3">#REF!</definedName>
    <definedName name="후박나무H4.0" localSheetId="16">#REF!</definedName>
    <definedName name="후박나무H4.0" localSheetId="13">#REF!</definedName>
    <definedName name="후박나무H4.0" localSheetId="15">#REF!</definedName>
    <definedName name="후박나무H4.0" localSheetId="14">#REF!</definedName>
    <definedName name="후박나무H4.0">#REF!</definedName>
    <definedName name="후피향나무H1.8" localSheetId="16">#REF!</definedName>
    <definedName name="후피향나무H1.8" localSheetId="13">#REF!</definedName>
    <definedName name="후피향나무H1.8" localSheetId="15">#REF!</definedName>
    <definedName name="후피향나무H1.8" localSheetId="14">#REF!</definedName>
    <definedName name="후피향나무H1.8">#REF!</definedName>
    <definedName name="휘발류">[152]설계설명서!#REF!</definedName>
    <definedName name="휘발유" localSheetId="17">'[98]3설명'!$D$24</definedName>
    <definedName name="휘발유" localSheetId="18">'[98]3설명'!$D$24</definedName>
    <definedName name="휘발유" localSheetId="16">'[98]3설명'!$D$24</definedName>
    <definedName name="휘발유_거래_단가" localSheetId="17">#REF!</definedName>
    <definedName name="휘발유_거래_단가" localSheetId="18">#REF!</definedName>
    <definedName name="휘발유_거래_단가" localSheetId="16">#REF!</definedName>
    <definedName name="휘발유_거래_단가" localSheetId="13">#REF!</definedName>
    <definedName name="휘발유_거래_단가" localSheetId="15">#REF!</definedName>
    <definedName name="휘발유_거래_단가" localSheetId="14">#REF!</definedName>
    <definedName name="휘발유_거래_단가">'3-1.기초자료'!$B$15</definedName>
    <definedName name="흄관깨기" localSheetId="17" hidden="1">{#N/A,#N/A,FALSE,"포장1";#N/A,#N/A,FALSE,"포장1"}</definedName>
    <definedName name="흄관깨기" localSheetId="18" hidden="1">{#N/A,#N/A,FALSE,"포장1";#N/A,#N/A,FALSE,"포장1"}</definedName>
    <definedName name="흄관깨기" localSheetId="37" hidden="1">{#N/A,#N/A,FALSE,"포장1";#N/A,#N/A,FALSE,"포장1"}</definedName>
    <definedName name="흄관깨기" localSheetId="46" hidden="1">{#N/A,#N/A,FALSE,"포장1";#N/A,#N/A,FALSE,"포장1"}</definedName>
    <definedName name="흄관깨기" localSheetId="47" hidden="1">{#N/A,#N/A,FALSE,"포장1";#N/A,#N/A,FALSE,"포장1"}</definedName>
    <definedName name="흄관깨기" localSheetId="38" hidden="1">{#N/A,#N/A,FALSE,"포장1";#N/A,#N/A,FALSE,"포장1"}</definedName>
    <definedName name="흄관깨기" localSheetId="39" hidden="1">{#N/A,#N/A,FALSE,"포장1";#N/A,#N/A,FALSE,"포장1"}</definedName>
    <definedName name="흄관깨기" localSheetId="40" hidden="1">{#N/A,#N/A,FALSE,"포장1";#N/A,#N/A,FALSE,"포장1"}</definedName>
    <definedName name="흄관깨기" localSheetId="41" hidden="1">{#N/A,#N/A,FALSE,"포장1";#N/A,#N/A,FALSE,"포장1"}</definedName>
    <definedName name="흄관깨기" localSheetId="42" hidden="1">{#N/A,#N/A,FALSE,"포장1";#N/A,#N/A,FALSE,"포장1"}</definedName>
    <definedName name="흄관깨기" localSheetId="43" hidden="1">{#N/A,#N/A,FALSE,"포장1";#N/A,#N/A,FALSE,"포장1"}</definedName>
    <definedName name="흄관깨기" localSheetId="44" hidden="1">{#N/A,#N/A,FALSE,"포장1";#N/A,#N/A,FALSE,"포장1"}</definedName>
    <definedName name="흄관깨기" localSheetId="45" hidden="1">{#N/A,#N/A,FALSE,"포장1";#N/A,#N/A,FALSE,"포장1"}</definedName>
    <definedName name="흄관깨기" localSheetId="16" hidden="1">{#N/A,#N/A,FALSE,"포장1";#N/A,#N/A,FALSE,"포장1"}</definedName>
    <definedName name="흄관깨기" localSheetId="51" hidden="1">{#N/A,#N/A,FALSE,"포장1";#N/A,#N/A,FALSE,"포장1"}</definedName>
    <definedName name="흄관깨기" localSheetId="66" hidden="1">{#N/A,#N/A,FALSE,"포장1";#N/A,#N/A,FALSE,"포장1"}</definedName>
    <definedName name="흄관깨기" localSheetId="67" hidden="1">{#N/A,#N/A,FALSE,"포장1";#N/A,#N/A,FALSE,"포장1"}</definedName>
    <definedName name="흄관깨기" localSheetId="57" hidden="1">{#N/A,#N/A,FALSE,"포장1";#N/A,#N/A,FALSE,"포장1"}</definedName>
    <definedName name="흄관깨기" localSheetId="58" hidden="1">{#N/A,#N/A,FALSE,"포장1";#N/A,#N/A,FALSE,"포장1"}</definedName>
    <definedName name="흄관깨기" localSheetId="59" hidden="1">{#N/A,#N/A,FALSE,"포장1";#N/A,#N/A,FALSE,"포장1"}</definedName>
    <definedName name="흄관깨기" localSheetId="60" hidden="1">{#N/A,#N/A,FALSE,"포장1";#N/A,#N/A,FALSE,"포장1"}</definedName>
    <definedName name="흄관깨기" localSheetId="61" hidden="1">{#N/A,#N/A,FALSE,"포장1";#N/A,#N/A,FALSE,"포장1"}</definedName>
    <definedName name="흄관깨기" localSheetId="63" hidden="1">{#N/A,#N/A,FALSE,"포장1";#N/A,#N/A,FALSE,"포장1"}</definedName>
    <definedName name="흄관깨기" localSheetId="64" hidden="1">{#N/A,#N/A,FALSE,"포장1";#N/A,#N/A,FALSE,"포장1"}</definedName>
    <definedName name="흄관깨기" localSheetId="65" hidden="1">{#N/A,#N/A,FALSE,"포장1";#N/A,#N/A,FALSE,"포장1"}</definedName>
    <definedName name="흄관깨기" localSheetId="62" hidden="1">{#N/A,#N/A,FALSE,"포장1";#N/A,#N/A,FALSE,"포장1"}</definedName>
    <definedName name="흄관깨기" localSheetId="13" hidden="1">{#N/A,#N/A,FALSE,"포장1";#N/A,#N/A,FALSE,"포장1"}</definedName>
    <definedName name="흄관깨기" localSheetId="15" hidden="1">{#N/A,#N/A,FALSE,"포장1";#N/A,#N/A,FALSE,"포장1"}</definedName>
    <definedName name="흄관깨기" localSheetId="14" hidden="1">{#N/A,#N/A,FALSE,"포장1";#N/A,#N/A,FALSE,"포장1"}</definedName>
    <definedName name="흄관깨기" hidden="1">{#N/A,#N/A,FALSE,"포장1";#N/A,#N/A,FALSE,"포장1"}</definedName>
    <definedName name="흄관단위수량" hidden="1">[16]날개벽수량표!#REF!</definedName>
    <definedName name="흄관접합1000mm" localSheetId="49">#REF!</definedName>
    <definedName name="흄관접합1000mm" localSheetId="53">#REF!</definedName>
    <definedName name="흄관접합1000mm" localSheetId="55">#REF!</definedName>
    <definedName name="흄관접합1000mm" localSheetId="31">#REF!</definedName>
    <definedName name="흄관접합1000mm" localSheetId="35">#REF!</definedName>
    <definedName name="흄관접합1000mm" localSheetId="36">#REF!</definedName>
    <definedName name="흄관접합1000mm" localSheetId="34">#REF!</definedName>
    <definedName name="흄관접합1000mm" localSheetId="16">#REF!</definedName>
    <definedName name="흄관접합1000mm" localSheetId="13">#REF!</definedName>
    <definedName name="흄관접합1000mm" localSheetId="15">#REF!</definedName>
    <definedName name="흄관접합1000mm" localSheetId="14">#REF!</definedName>
    <definedName name="흄관접합1000mm" localSheetId="1">#REF!</definedName>
    <definedName name="흄관접합1000mm">#REF!</definedName>
    <definedName name="흄관접합1200mm" localSheetId="49">#REF!</definedName>
    <definedName name="흄관접합1200mm" localSheetId="53">#REF!</definedName>
    <definedName name="흄관접합1200mm" localSheetId="55">#REF!</definedName>
    <definedName name="흄관접합1200mm" localSheetId="31">#REF!</definedName>
    <definedName name="흄관접합1200mm" localSheetId="35">#REF!</definedName>
    <definedName name="흄관접합1200mm" localSheetId="36">#REF!</definedName>
    <definedName name="흄관접합1200mm" localSheetId="34">#REF!</definedName>
    <definedName name="흄관접합1200mm" localSheetId="16">#REF!</definedName>
    <definedName name="흄관접합1200mm" localSheetId="13">#REF!</definedName>
    <definedName name="흄관접합1200mm" localSheetId="15">#REF!</definedName>
    <definedName name="흄관접합1200mm" localSheetId="14">#REF!</definedName>
    <definedName name="흄관접합1200mm" localSheetId="1">#REF!</definedName>
    <definedName name="흄관접합1200mm">#REF!</definedName>
    <definedName name="흄관접합1200mm2련" localSheetId="49">#REF!</definedName>
    <definedName name="흄관접합1200mm2련" localSheetId="53">#REF!</definedName>
    <definedName name="흄관접합1200mm2련" localSheetId="55">#REF!</definedName>
    <definedName name="흄관접합1200mm2련" localSheetId="31">#REF!</definedName>
    <definedName name="흄관접합1200mm2련" localSheetId="35">#REF!</definedName>
    <definedName name="흄관접합1200mm2련" localSheetId="36">#REF!</definedName>
    <definedName name="흄관접합1200mm2련" localSheetId="34">#REF!</definedName>
    <definedName name="흄관접합1200mm2련" localSheetId="16">#REF!</definedName>
    <definedName name="흄관접합1200mm2련" localSheetId="13">#REF!</definedName>
    <definedName name="흄관접합1200mm2련" localSheetId="15">#REF!</definedName>
    <definedName name="흄관접합1200mm2련" localSheetId="14">#REF!</definedName>
    <definedName name="흄관접합1200mm2련" localSheetId="1">#REF!</definedName>
    <definedName name="흄관접합1200mm2련">#REF!</definedName>
    <definedName name="흄관접합300mm" localSheetId="49">#REF!</definedName>
    <definedName name="흄관접합300mm" localSheetId="53">#REF!</definedName>
    <definedName name="흄관접합300mm" localSheetId="55">#REF!</definedName>
    <definedName name="흄관접합300mm" localSheetId="31">#REF!</definedName>
    <definedName name="흄관접합300mm" localSheetId="35">#REF!</definedName>
    <definedName name="흄관접합300mm" localSheetId="36">#REF!</definedName>
    <definedName name="흄관접합300mm" localSheetId="34">#REF!</definedName>
    <definedName name="흄관접합300mm" localSheetId="16">#REF!</definedName>
    <definedName name="흄관접합300mm" localSheetId="13">#REF!</definedName>
    <definedName name="흄관접합300mm" localSheetId="15">#REF!</definedName>
    <definedName name="흄관접합300mm" localSheetId="14">#REF!</definedName>
    <definedName name="흄관접합300mm" localSheetId="1">#REF!</definedName>
    <definedName name="흄관접합300mm">#REF!</definedName>
    <definedName name="흄관접합450mm" localSheetId="49">#REF!</definedName>
    <definedName name="흄관접합450mm" localSheetId="53">#REF!</definedName>
    <definedName name="흄관접합450mm" localSheetId="55">#REF!</definedName>
    <definedName name="흄관접합450mm" localSheetId="31">#REF!</definedName>
    <definedName name="흄관접합450mm" localSheetId="35">#REF!</definedName>
    <definedName name="흄관접합450mm" localSheetId="36">#REF!</definedName>
    <definedName name="흄관접합450mm" localSheetId="34">#REF!</definedName>
    <definedName name="흄관접합450mm" localSheetId="16">#REF!</definedName>
    <definedName name="흄관접합450mm" localSheetId="13">#REF!</definedName>
    <definedName name="흄관접합450mm" localSheetId="15">#REF!</definedName>
    <definedName name="흄관접합450mm" localSheetId="14">#REF!</definedName>
    <definedName name="흄관접합450mm" localSheetId="1">#REF!</definedName>
    <definedName name="흄관접합450mm">#REF!</definedName>
    <definedName name="흄관접합600mm" localSheetId="49">#REF!</definedName>
    <definedName name="흄관접합600mm" localSheetId="53">#REF!</definedName>
    <definedName name="흄관접합600mm" localSheetId="55">#REF!</definedName>
    <definedName name="흄관접합600mm" localSheetId="31">#REF!</definedName>
    <definedName name="흄관접합600mm" localSheetId="35">#REF!</definedName>
    <definedName name="흄관접합600mm" localSheetId="36">#REF!</definedName>
    <definedName name="흄관접합600mm" localSheetId="34">#REF!</definedName>
    <definedName name="흄관접합600mm" localSheetId="16">#REF!</definedName>
    <definedName name="흄관접합600mm" localSheetId="13">#REF!</definedName>
    <definedName name="흄관접합600mm" localSheetId="15">#REF!</definedName>
    <definedName name="흄관접합600mm" localSheetId="14">#REF!</definedName>
    <definedName name="흄관접합600mm" localSheetId="1">#REF!</definedName>
    <definedName name="흄관접합600mm">#REF!</definedName>
    <definedName name="흄관접합800mm" localSheetId="49">#REF!</definedName>
    <definedName name="흄관접합800mm" localSheetId="53">#REF!</definedName>
    <definedName name="흄관접합800mm" localSheetId="55">#REF!</definedName>
    <definedName name="흄관접합800mm" localSheetId="31">#REF!</definedName>
    <definedName name="흄관접합800mm" localSheetId="35">#REF!</definedName>
    <definedName name="흄관접합800mm" localSheetId="36">#REF!</definedName>
    <definedName name="흄관접합800mm" localSheetId="34">#REF!</definedName>
    <definedName name="흄관접합800mm" localSheetId="16">#REF!</definedName>
    <definedName name="흄관접합800mm" localSheetId="13">#REF!</definedName>
    <definedName name="흄관접합800mm" localSheetId="15">#REF!</definedName>
    <definedName name="흄관접합800mm" localSheetId="14">#REF!</definedName>
    <definedName name="흄관접합800mm" localSheetId="1">#REF!</definedName>
    <definedName name="흄관접합800mm">#REF!</definedName>
    <definedName name="흄관헐기" localSheetId="17">{"'산출근거'!$B$4:$D$8"}</definedName>
    <definedName name="흄관헐기" localSheetId="18">{"'산출근거'!$B$4:$D$8"}</definedName>
    <definedName name="흄관헐기" localSheetId="16">{"'산출근거'!$B$4:$D$8"}</definedName>
    <definedName name="흄관헐기" localSheetId="62">{"'산출근거'!$B$4:$D$8"}</definedName>
    <definedName name="흄관헐기" localSheetId="13">{"'산출근거'!$B$4:$D$8"}</definedName>
    <definedName name="흄관헐기" localSheetId="15">{"'산출근거'!$B$4:$D$8"}</definedName>
    <definedName name="흄관헐기" localSheetId="14">{"'산출근거'!$B$4:$D$8"}</definedName>
    <definedName name="흄관헐기">{"'산출근거'!$B$4:$D$8"}</definedName>
    <definedName name="흙쌓기노체" localSheetId="16">#REF!</definedName>
    <definedName name="흙쌓기노체" localSheetId="13">#REF!</definedName>
    <definedName name="흙쌓기노체" localSheetId="15">#REF!</definedName>
    <definedName name="흙쌓기노체" localSheetId="14">#REF!</definedName>
    <definedName name="흙쌓기노체">#REF!</definedName>
    <definedName name="희선" localSheetId="49">#REF!,#REF!,#REF!,#REF!,#REF!,#REF!,#REF!,#REF!,#REF!,#REF!,#REF!,#REF!,#REF!,#REF!,#REF!,#REF!,#REF!,#REF!,#REF!</definedName>
    <definedName name="희선" localSheetId="53">#REF!,#REF!,#REF!,#REF!,#REF!,#REF!,#REF!,#REF!,#REF!,#REF!,#REF!,#REF!,#REF!,#REF!,#REF!,#REF!,#REF!,#REF!,#REF!</definedName>
    <definedName name="희선" localSheetId="55">#REF!,#REF!,#REF!,#REF!,#REF!,#REF!,#REF!,#REF!,#REF!,#REF!,#REF!,#REF!,#REF!,#REF!,#REF!,#REF!,#REF!,#REF!,#REF!</definedName>
    <definedName name="희선" localSheetId="31">#REF!,#REF!,#REF!,#REF!,#REF!,#REF!,#REF!,#REF!,#REF!,#REF!,#REF!,#REF!,#REF!,#REF!,#REF!,#REF!,#REF!,#REF!,#REF!</definedName>
    <definedName name="희선" localSheetId="35">#REF!,#REF!,#REF!,#REF!,#REF!,#REF!,#REF!,#REF!,#REF!,#REF!,#REF!,#REF!,#REF!,#REF!,#REF!,#REF!,#REF!,#REF!,#REF!</definedName>
    <definedName name="희선" localSheetId="36">#REF!,#REF!,#REF!,#REF!,#REF!,#REF!,#REF!,#REF!,#REF!,#REF!,#REF!,#REF!,#REF!,#REF!,#REF!,#REF!,#REF!,#REF!,#REF!</definedName>
    <definedName name="희선" localSheetId="34">#REF!,#REF!,#REF!,#REF!,#REF!,#REF!,#REF!,#REF!,#REF!,#REF!,#REF!,#REF!,#REF!,#REF!,#REF!,#REF!,#REF!,#REF!,#REF!</definedName>
    <definedName name="희선" localSheetId="16">#REF!,#REF!,#REF!,#REF!,#REF!,#REF!,#REF!,#REF!,#REF!,#REF!,#REF!,#REF!,#REF!,#REF!,#REF!,#REF!,#REF!,#REF!,#REF!</definedName>
    <definedName name="희선" localSheetId="13">#REF!,#REF!,#REF!,#REF!,#REF!,#REF!,#REF!,#REF!,#REF!,#REF!,#REF!,#REF!,#REF!,#REF!,#REF!,#REF!,#REF!,#REF!,#REF!</definedName>
    <definedName name="희선" localSheetId="15">#REF!,#REF!,#REF!,#REF!,#REF!,#REF!,#REF!,#REF!,#REF!,#REF!,#REF!,#REF!,#REF!,#REF!,#REF!,#REF!,#REF!,#REF!,#REF!</definedName>
    <definedName name="희선" localSheetId="14">#REF!,#REF!,#REF!,#REF!,#REF!,#REF!,#REF!,#REF!,#REF!,#REF!,#REF!,#REF!,#REF!,#REF!,#REF!,#REF!,#REF!,#REF!,#REF!</definedName>
    <definedName name="희선" localSheetId="1">#REF!,#REF!,#REF!,#REF!,#REF!,#REF!,#REF!,#REF!,#REF!,#REF!,#REF!,#REF!,#REF!,#REF!,#REF!,#REF!,#REF!,#REF!,#REF!</definedName>
    <definedName name="희선">#REF!,#REF!,#REF!,#REF!,#REF!,#REF!,#REF!,#REF!,#REF!,#REF!,#REF!,#REF!,#REF!,#REF!,#REF!,#REF!,#REF!,#REF!,#REF!</definedName>
    <definedName name="ㅏ" localSheetId="17" hidden="1">{#N/A,#N/A,FALSE,"운반시간"}</definedName>
    <definedName name="ㅏ" localSheetId="18" hidden="1">{#N/A,#N/A,FALSE,"운반시간"}</definedName>
    <definedName name="ㅏ" localSheetId="16">#REF!</definedName>
    <definedName name="ㅏ" localSheetId="13">#REF!</definedName>
    <definedName name="ㅏ" localSheetId="15">#REF!</definedName>
    <definedName name="ㅏ" localSheetId="14">#REF!</definedName>
    <definedName name="ㅏ">#REF!</definedName>
    <definedName name="ㅏ310">#REF!</definedName>
    <definedName name="ㅏㅏ" localSheetId="17" hidden="1">{#N/A,#N/A,FALSE,"현장 NCR 분석";#N/A,#N/A,FALSE,"현장품질감사";#N/A,#N/A,FALSE,"현장품질감사"}</definedName>
    <definedName name="ㅏㅏ" localSheetId="18" hidden="1">{#N/A,#N/A,FALSE,"현장 NCR 분석";#N/A,#N/A,FALSE,"현장품질감사";#N/A,#N/A,FALSE,"현장품질감사"}</definedName>
    <definedName name="ㅏㅏ" localSheetId="16" hidden="1">{#N/A,#N/A,FALSE,"현장 NCR 분석";#N/A,#N/A,FALSE,"현장품질감사";#N/A,#N/A,FALSE,"현장품질감사"}</definedName>
    <definedName name="ㅏㅏ" localSheetId="62" hidden="1">{#N/A,#N/A,FALSE,"현장 NCR 분석";#N/A,#N/A,FALSE,"현장품질감사";#N/A,#N/A,FALSE,"현장품질감사"}</definedName>
    <definedName name="ㅏㅏ" localSheetId="13" hidden="1">{#N/A,#N/A,FALSE,"현장 NCR 분석";#N/A,#N/A,FALSE,"현장품질감사";#N/A,#N/A,FALSE,"현장품질감사"}</definedName>
    <definedName name="ㅏㅏ" localSheetId="15" hidden="1">{#N/A,#N/A,FALSE,"현장 NCR 분석";#N/A,#N/A,FALSE,"현장품질감사";#N/A,#N/A,FALSE,"현장품질감사"}</definedName>
    <definedName name="ㅏㅏ" localSheetId="14" hidden="1">{#N/A,#N/A,FALSE,"현장 NCR 분석";#N/A,#N/A,FALSE,"현장품질감사";#N/A,#N/A,FALSE,"현장품질감사"}</definedName>
    <definedName name="ㅏㅏ" hidden="1">{#N/A,#N/A,FALSE,"현장 NCR 분석";#N/A,#N/A,FALSE,"현장품질감사";#N/A,#N/A,FALSE,"현장품질감사"}</definedName>
    <definedName name="ㅏㅣㅗㄹ" localSheetId="16">#REF!</definedName>
    <definedName name="ㅏㅣㅗㄹ" localSheetId="13">#REF!</definedName>
    <definedName name="ㅏㅣㅗㄹ" localSheetId="15">#REF!</definedName>
    <definedName name="ㅏㅣㅗㄹ" localSheetId="14">#REF!</definedName>
    <definedName name="ㅏㅣㅗㄹ">#REF!</definedName>
    <definedName name="ㅐ" localSheetId="17" hidden="1">{#N/A,#N/A,FALSE,"현장 NCR 분석";#N/A,#N/A,FALSE,"현장품질감사";#N/A,#N/A,FALSE,"현장품질감사"}</definedName>
    <definedName name="ㅐ" localSheetId="18" hidden="1">{#N/A,#N/A,FALSE,"현장 NCR 분석";#N/A,#N/A,FALSE,"현장품질감사";#N/A,#N/A,FALSE,"현장품질감사"}</definedName>
    <definedName name="ㅐ" localSheetId="16" hidden="1">{#N/A,#N/A,FALSE,"현장 NCR 분석";#N/A,#N/A,FALSE,"현장품질감사";#N/A,#N/A,FALSE,"현장품질감사"}</definedName>
    <definedName name="ㅐ" localSheetId="62" hidden="1">{#N/A,#N/A,FALSE,"현장 NCR 분석";#N/A,#N/A,FALSE,"현장품질감사";#N/A,#N/A,FALSE,"현장품질감사"}</definedName>
    <definedName name="ㅐ" localSheetId="13" hidden="1">{#N/A,#N/A,FALSE,"현장 NCR 분석";#N/A,#N/A,FALSE,"현장품질감사";#N/A,#N/A,FALSE,"현장품질감사"}</definedName>
    <definedName name="ㅐ" localSheetId="15" hidden="1">{#N/A,#N/A,FALSE,"현장 NCR 분석";#N/A,#N/A,FALSE,"현장품질감사";#N/A,#N/A,FALSE,"현장품질감사"}</definedName>
    <definedName name="ㅐ" localSheetId="14" hidden="1">{#N/A,#N/A,FALSE,"현장 NCR 분석";#N/A,#N/A,FALSE,"현장품질감사";#N/A,#N/A,FALSE,"현장품질감사"}</definedName>
    <definedName name="ㅐ" hidden="1">{#N/A,#N/A,FALSE,"현장 NCR 분석";#N/A,#N/A,FALSE,"현장품질감사";#N/A,#N/A,FALSE,"현장품질감사"}</definedName>
    <definedName name="ㅐㅐ">#REF!</definedName>
    <definedName name="ㅐㅐㅐ">'[46]ABUT수량-A1'!$T$25</definedName>
    <definedName name="ㅐㅓㅐ" localSheetId="17">{"Book1"}</definedName>
    <definedName name="ㅐㅓㅐ" localSheetId="18">{"Book1"}</definedName>
    <definedName name="ㅐㅓㅐ" localSheetId="16">{"Book1"}</definedName>
    <definedName name="ㅐㅓㅐ" localSheetId="62">{"Book1"}</definedName>
    <definedName name="ㅐㅓㅐ" localSheetId="13">{"Book1"}</definedName>
    <definedName name="ㅐㅓㅐ" localSheetId="15">{"Book1"}</definedName>
    <definedName name="ㅐㅓㅐ" localSheetId="14">{"Book1"}</definedName>
    <definedName name="ㅐㅓㅐ">{"Book1"}</definedName>
    <definedName name="ㅑ" localSheetId="17" hidden="1">{#N/A,#N/A,FALSE,"조골재"}</definedName>
    <definedName name="ㅑ" localSheetId="18" hidden="1">{#N/A,#N/A,FALSE,"조골재"}</definedName>
    <definedName name="ㅑ" localSheetId="16" hidden="1">{#N/A,#N/A,FALSE,"현장 NCR 분석";#N/A,#N/A,FALSE,"현장품질감사";#N/A,#N/A,FALSE,"현장품질감사"}</definedName>
    <definedName name="ㅑ" localSheetId="62" hidden="1">{#N/A,#N/A,FALSE,"조골재"}</definedName>
    <definedName name="ㅑ" localSheetId="13" hidden="1">{#N/A,#N/A,FALSE,"현장 NCR 분석";#N/A,#N/A,FALSE,"현장품질감사";#N/A,#N/A,FALSE,"현장품질감사"}</definedName>
    <definedName name="ㅑ" localSheetId="15" hidden="1">{#N/A,#N/A,FALSE,"현장 NCR 분석";#N/A,#N/A,FALSE,"현장품질감사";#N/A,#N/A,FALSE,"현장품질감사"}</definedName>
    <definedName name="ㅑ" localSheetId="14" hidden="1">{#N/A,#N/A,FALSE,"현장 NCR 분석";#N/A,#N/A,FALSE,"현장품질감사";#N/A,#N/A,FALSE,"현장품질감사"}</definedName>
    <definedName name="ㅑ" hidden="1">{#N/A,#N/A,FALSE,"현장 NCR 분석";#N/A,#N/A,FALSE,"현장품질감사";#N/A,#N/A,FALSE,"현장품질감사"}</definedName>
    <definedName name="ㅑㅑㅑ" localSheetId="17" hidden="1">{#N/A,#N/A,FALSE,"현장 NCR 분석";#N/A,#N/A,FALSE,"현장품질감사";#N/A,#N/A,FALSE,"현장품질감사"}</definedName>
    <definedName name="ㅑㅑㅑ" localSheetId="18" hidden="1">{#N/A,#N/A,FALSE,"현장 NCR 분석";#N/A,#N/A,FALSE,"현장품질감사";#N/A,#N/A,FALSE,"현장품질감사"}</definedName>
    <definedName name="ㅑㅑㅑ" localSheetId="16" hidden="1">{#N/A,#N/A,FALSE,"현장 NCR 분석";#N/A,#N/A,FALSE,"현장품질감사";#N/A,#N/A,FALSE,"현장품질감사"}</definedName>
    <definedName name="ㅑㅑㅑ" localSheetId="62" hidden="1">{#N/A,#N/A,FALSE,"현장 NCR 분석";#N/A,#N/A,FALSE,"현장품질감사";#N/A,#N/A,FALSE,"현장품질감사"}</definedName>
    <definedName name="ㅑㅑㅑ" localSheetId="13" hidden="1">{#N/A,#N/A,FALSE,"현장 NCR 분석";#N/A,#N/A,FALSE,"현장품질감사";#N/A,#N/A,FALSE,"현장품질감사"}</definedName>
    <definedName name="ㅑㅑㅑ" localSheetId="15" hidden="1">{#N/A,#N/A,FALSE,"현장 NCR 분석";#N/A,#N/A,FALSE,"현장품질감사";#N/A,#N/A,FALSE,"현장품질감사"}</definedName>
    <definedName name="ㅑㅑㅑ" localSheetId="14" hidden="1">{#N/A,#N/A,FALSE,"현장 NCR 분석";#N/A,#N/A,FALSE,"현장품질감사";#N/A,#N/A,FALSE,"현장품질감사"}</definedName>
    <definedName name="ㅑㅑㅑ" hidden="1">{#N/A,#N/A,FALSE,"현장 NCR 분석";#N/A,#N/A,FALSE,"현장품질감사";#N/A,#N/A,FALSE,"현장품질감사"}</definedName>
    <definedName name="ㅓ7" localSheetId="17" hidden="1">{#N/A,#N/A,FALSE,"단가표지"}</definedName>
    <definedName name="ㅓ7" localSheetId="18" hidden="1">{#N/A,#N/A,FALSE,"단가표지"}</definedName>
    <definedName name="ㅓ7" localSheetId="16" hidden="1">{#N/A,#N/A,FALSE,"단가표지"}</definedName>
    <definedName name="ㅓ7" localSheetId="62" hidden="1">{#N/A,#N/A,FALSE,"단가표지"}</definedName>
    <definedName name="ㅓ7" localSheetId="13" hidden="1">{#N/A,#N/A,FALSE,"단가표지"}</definedName>
    <definedName name="ㅓ7" localSheetId="15" hidden="1">{#N/A,#N/A,FALSE,"단가표지"}</definedName>
    <definedName name="ㅓ7" localSheetId="14" hidden="1">{#N/A,#N/A,FALSE,"단가표지"}</definedName>
    <definedName name="ㅓ7" hidden="1">{#N/A,#N/A,FALSE,"단가표지"}</definedName>
    <definedName name="ㅓ허" localSheetId="17">{"Book1"}</definedName>
    <definedName name="ㅓ허" localSheetId="18">{"Book1"}</definedName>
    <definedName name="ㅓ허" localSheetId="16">{"Book1"}</definedName>
    <definedName name="ㅓ허" localSheetId="62">{"Book1"}</definedName>
    <definedName name="ㅓ허" localSheetId="13">{"Book1"}</definedName>
    <definedName name="ㅓ허" localSheetId="15">{"Book1"}</definedName>
    <definedName name="ㅓ허" localSheetId="14">{"Book1"}</definedName>
    <definedName name="ㅓ허">{"Book1"}</definedName>
    <definedName name="ㅓㅓㅓㅓ" localSheetId="17" hidden="1">{#N/A,#N/A,FALSE,"2~8번"}</definedName>
    <definedName name="ㅓㅓㅓㅓ" localSheetId="18" hidden="1">{#N/A,#N/A,FALSE,"2~8번"}</definedName>
    <definedName name="ㅓㅓㅓㅓ" localSheetId="16" hidden="1">{#N/A,#N/A,FALSE,"2~8번"}</definedName>
    <definedName name="ㅓㅓㅓㅓ" localSheetId="62" hidden="1">{#N/A,#N/A,FALSE,"2~8번"}</definedName>
    <definedName name="ㅓㅓㅓㅓ" localSheetId="13" hidden="1">{#N/A,#N/A,FALSE,"2~8번"}</definedName>
    <definedName name="ㅓㅓㅓㅓ" localSheetId="15" hidden="1">{#N/A,#N/A,FALSE,"2~8번"}</definedName>
    <definedName name="ㅓㅓㅓㅓ" localSheetId="14" hidden="1">{#N/A,#N/A,FALSE,"2~8번"}</definedName>
    <definedName name="ㅓㅓㅓㅓ" hidden="1">{#N/A,#N/A,FALSE,"2~8번"}</definedName>
    <definedName name="ㅔ" localSheetId="17" hidden="1">{#N/A,#N/A,FALSE,"골재소요량";#N/A,#N/A,FALSE,"골재소요량"}</definedName>
    <definedName name="ㅔ" localSheetId="18" hidden="1">{#N/A,#N/A,FALSE,"골재소요량";#N/A,#N/A,FALSE,"골재소요량"}</definedName>
    <definedName name="ㅔ" localSheetId="16" hidden="1">{#N/A,#N/A,FALSE,"골재소요량";#N/A,#N/A,FALSE,"골재소요량"}</definedName>
    <definedName name="ㅔ" localSheetId="62" hidden="1">{#N/A,#N/A,FALSE,"골재소요량";#N/A,#N/A,FALSE,"골재소요량"}</definedName>
    <definedName name="ㅔ" localSheetId="13" hidden="1">{#N/A,#N/A,FALSE,"골재소요량";#N/A,#N/A,FALSE,"골재소요량"}</definedName>
    <definedName name="ㅔ" localSheetId="15" hidden="1">{#N/A,#N/A,FALSE,"골재소요량";#N/A,#N/A,FALSE,"골재소요량"}</definedName>
    <definedName name="ㅔ" localSheetId="14" hidden="1">{#N/A,#N/A,FALSE,"골재소요량";#N/A,#N/A,FALSE,"골재소요량"}</definedName>
    <definedName name="ㅔ" hidden="1">{#N/A,#N/A,FALSE,"골재소요량";#N/A,#N/A,FALSE,"골재소요량"}</definedName>
    <definedName name="ㅔㅔㅔ" localSheetId="17" hidden="1">#REF!</definedName>
    <definedName name="ㅔㅔㅔ" localSheetId="18" hidden="1">#REF!</definedName>
    <definedName name="ㅔㅔㅔ" localSheetId="16" hidden="1">#REF!</definedName>
    <definedName name="ㅔㅔㅔ" localSheetId="13" hidden="1">#REF!</definedName>
    <definedName name="ㅔㅔㅔ" localSheetId="15" hidden="1">#REF!</definedName>
    <definedName name="ㅔㅔㅔ" localSheetId="14" hidden="1">#REF!</definedName>
    <definedName name="ㅔㅔㅔ" hidden="1">#REF!</definedName>
    <definedName name="ㅕ">#REF!</definedName>
    <definedName name="ㅕ130">[153]콘크리트댐수량산출!#REF!</definedName>
    <definedName name="ㅕ25">#REF!</definedName>
    <definedName name="ㅕ422" localSheetId="49">[24]대치판정!#REF!</definedName>
    <definedName name="ㅕ422" localSheetId="53">[24]대치판정!#REF!</definedName>
    <definedName name="ㅕ422" localSheetId="55">[24]대치판정!#REF!</definedName>
    <definedName name="ㅕ422" localSheetId="31">[24]대치판정!#REF!</definedName>
    <definedName name="ㅕ422" localSheetId="35">[24]대치판정!#REF!</definedName>
    <definedName name="ㅕ422" localSheetId="36">[24]대치판정!#REF!</definedName>
    <definedName name="ㅕ422" localSheetId="34">[24]대치판정!#REF!</definedName>
    <definedName name="ㅕ422" localSheetId="13">[24]대치판정!#REF!</definedName>
    <definedName name="ㅕ422" localSheetId="15">[24]대치판정!#REF!</definedName>
    <definedName name="ㅕ422" localSheetId="14">[24]대치판정!#REF!</definedName>
    <definedName name="ㅕ422" localSheetId="1">[24]대치판정!#REF!</definedName>
    <definedName name="ㅕ422">[24]대치판정!#REF!</definedName>
    <definedName name="ㅕㅑㅕㅕ" localSheetId="62">BlankMacro1</definedName>
    <definedName name="ㅕㅑㅕㅕ">BlankMacro1</definedName>
    <definedName name="ㅕㅕ" localSheetId="62">BlankMacro1</definedName>
    <definedName name="ㅕㅕ">BlankMacro1</definedName>
    <definedName name="ㅗ115">#REF!</definedName>
    <definedName name="ㅗ60">#REF!</definedName>
    <definedName name="ㅗㄹ">#REF!</definedName>
    <definedName name="ㅗㅗ" localSheetId="17" hidden="1">#REF!</definedName>
    <definedName name="ㅗㅗ" localSheetId="18" hidden="1">#REF!</definedName>
    <definedName name="ㅗㅗ" localSheetId="16" hidden="1">{#N/A,#N/A,FALSE,"현장 NCR 분석";#N/A,#N/A,FALSE,"현장품질감사";#N/A,#N/A,FALSE,"현장품질감사"}</definedName>
    <definedName name="ㅗㅗ" localSheetId="62" hidden="1">{#N/A,#N/A,FALSE,"현장 NCR 분석";#N/A,#N/A,FALSE,"현장품질감사";#N/A,#N/A,FALSE,"현장품질감사"}</definedName>
    <definedName name="ㅗㅗ" localSheetId="13" hidden="1">{#N/A,#N/A,FALSE,"현장 NCR 분석";#N/A,#N/A,FALSE,"현장품질감사";#N/A,#N/A,FALSE,"현장품질감사"}</definedName>
    <definedName name="ㅗㅗ" localSheetId="15" hidden="1">{#N/A,#N/A,FALSE,"현장 NCR 분석";#N/A,#N/A,FALSE,"현장품질감사";#N/A,#N/A,FALSE,"현장품질감사"}</definedName>
    <definedName name="ㅗㅗ" localSheetId="14" hidden="1">{#N/A,#N/A,FALSE,"현장 NCR 분석";#N/A,#N/A,FALSE,"현장품질감사";#N/A,#N/A,FALSE,"현장품질감사"}</definedName>
    <definedName name="ㅗㅗ" hidden="1">{#N/A,#N/A,FALSE,"현장 NCR 분석";#N/A,#N/A,FALSE,"현장품질감사";#N/A,#N/A,FALSE,"현장품질감사"}</definedName>
    <definedName name="ㅗㅗㅗ" localSheetId="17" hidden="1">{#N/A,#N/A,FALSE,"현장 NCR 분석";#N/A,#N/A,FALSE,"현장품질감사";#N/A,#N/A,FALSE,"현장품질감사"}</definedName>
    <definedName name="ㅗㅗㅗ" localSheetId="18" hidden="1">{#N/A,#N/A,FALSE,"현장 NCR 분석";#N/A,#N/A,FALSE,"현장품질감사";#N/A,#N/A,FALSE,"현장품질감사"}</definedName>
    <definedName name="ㅗㅗㅗ" localSheetId="16" hidden="1">{#N/A,#N/A,FALSE,"현장 NCR 분석";#N/A,#N/A,FALSE,"현장품질감사";#N/A,#N/A,FALSE,"현장품질감사"}</definedName>
    <definedName name="ㅗㅗㅗ" localSheetId="62" hidden="1">{#N/A,#N/A,FALSE,"현장 NCR 분석";#N/A,#N/A,FALSE,"현장품질감사";#N/A,#N/A,FALSE,"현장품질감사"}</definedName>
    <definedName name="ㅗㅗㅗ" localSheetId="13" hidden="1">{#N/A,#N/A,FALSE,"현장 NCR 분석";#N/A,#N/A,FALSE,"현장품질감사";#N/A,#N/A,FALSE,"현장품질감사"}</definedName>
    <definedName name="ㅗㅗㅗ" localSheetId="15" hidden="1">{#N/A,#N/A,FALSE,"현장 NCR 분석";#N/A,#N/A,FALSE,"현장품질감사";#N/A,#N/A,FALSE,"현장품질감사"}</definedName>
    <definedName name="ㅗㅗㅗ" localSheetId="14" hidden="1">{#N/A,#N/A,FALSE,"현장 NCR 분석";#N/A,#N/A,FALSE,"현장품질감사";#N/A,#N/A,FALSE,"현장품질감사"}</definedName>
    <definedName name="ㅗㅗㅗ" hidden="1">{#N/A,#N/A,FALSE,"현장 NCR 분석";#N/A,#N/A,FALSE,"현장품질감사";#N/A,#N/A,FALSE,"현장품질감사"}</definedName>
    <definedName name="ㅗㅗㅗㅗㅗㅗ" localSheetId="17">{"'산출근거'!$B$4:$D$8"}</definedName>
    <definedName name="ㅗㅗㅗㅗㅗㅗ" localSheetId="18">{"'산출근거'!$B$4:$D$8"}</definedName>
    <definedName name="ㅗㅗㅗㅗㅗㅗ" localSheetId="16">{"'산출근거'!$B$4:$D$8"}</definedName>
    <definedName name="ㅗㅗㅗㅗㅗㅗ" localSheetId="62">{"'산출근거'!$B$4:$D$8"}</definedName>
    <definedName name="ㅗㅗㅗㅗㅗㅗ" localSheetId="13">{"'산출근거'!$B$4:$D$8"}</definedName>
    <definedName name="ㅗㅗㅗㅗㅗㅗ" localSheetId="15">{"'산출근거'!$B$4:$D$8"}</definedName>
    <definedName name="ㅗㅗㅗㅗㅗㅗ" localSheetId="14">{"'산출근거'!$B$4:$D$8"}</definedName>
    <definedName name="ㅗㅗㅗㅗㅗㅗ">{"'산출근거'!$B$4:$D$8"}</definedName>
    <definedName name="ㅗㅗㅗㅗㅗㅗㅗ" localSheetId="17">{"'산출근거'!$B$4:$D$8"}</definedName>
    <definedName name="ㅗㅗㅗㅗㅗㅗㅗ" localSheetId="18">{"'산출근거'!$B$4:$D$8"}</definedName>
    <definedName name="ㅗㅗㅗㅗㅗㅗㅗ" localSheetId="16">{"'산출근거'!$B$4:$D$8"}</definedName>
    <definedName name="ㅗㅗㅗㅗㅗㅗㅗ" localSheetId="62">{"'산출근거'!$B$4:$D$8"}</definedName>
    <definedName name="ㅗㅗㅗㅗㅗㅗㅗ" localSheetId="13">{"'산출근거'!$B$4:$D$8"}</definedName>
    <definedName name="ㅗㅗㅗㅗㅗㅗㅗ" localSheetId="15">{"'산출근거'!$B$4:$D$8"}</definedName>
    <definedName name="ㅗㅗㅗㅗㅗㅗㅗ" localSheetId="14">{"'산출근거'!$B$4:$D$8"}</definedName>
    <definedName name="ㅗㅗㅗㅗㅗㅗㅗ">{"'산출근거'!$B$4:$D$8"}</definedName>
    <definedName name="ㅗㅗㅗㅗㅗㅗㅗㅗㅗㅗ" localSheetId="17">{"'산출근거'!$B$4:$D$8"}</definedName>
    <definedName name="ㅗㅗㅗㅗㅗㅗㅗㅗㅗㅗ" localSheetId="18">{"'산출근거'!$B$4:$D$8"}</definedName>
    <definedName name="ㅗㅗㅗㅗㅗㅗㅗㅗㅗㅗ" localSheetId="16">{"'산출근거'!$B$4:$D$8"}</definedName>
    <definedName name="ㅗㅗㅗㅗㅗㅗㅗㅗㅗㅗ" localSheetId="62">{"'산출근거'!$B$4:$D$8"}</definedName>
    <definedName name="ㅗㅗㅗㅗㅗㅗㅗㅗㅗㅗ" localSheetId="13">{"'산출근거'!$B$4:$D$8"}</definedName>
    <definedName name="ㅗㅗㅗㅗㅗㅗㅗㅗㅗㅗ" localSheetId="15">{"'산출근거'!$B$4:$D$8"}</definedName>
    <definedName name="ㅗㅗㅗㅗㅗㅗㅗㅗㅗㅗ" localSheetId="14">{"'산출근거'!$B$4:$D$8"}</definedName>
    <definedName name="ㅗㅗㅗㅗㅗㅗㅗㅗㅗㅗ">{"'산출근거'!$B$4:$D$8"}</definedName>
    <definedName name="ㅘㅇ" localSheetId="17">{"Book1"}</definedName>
    <definedName name="ㅘㅇ" localSheetId="18">{"Book1"}</definedName>
    <definedName name="ㅘㅇ" localSheetId="16">{"Book1"}</definedName>
    <definedName name="ㅘㅇ" localSheetId="62">{"Book1"}</definedName>
    <definedName name="ㅘㅇ" localSheetId="13">{"Book1"}</definedName>
    <definedName name="ㅘㅇ" localSheetId="15">{"Book1"}</definedName>
    <definedName name="ㅘㅇ" localSheetId="14">{"Book1"}</definedName>
    <definedName name="ㅘㅇ">{"Book1"}</definedName>
    <definedName name="ㅛ" localSheetId="17" hidden="1">{#N/A,#N/A,FALSE,"현장 NCR 분석";#N/A,#N/A,FALSE,"현장품질감사";#N/A,#N/A,FALSE,"현장품질감사"}</definedName>
    <definedName name="ㅛ" localSheetId="18" hidden="1">{#N/A,#N/A,FALSE,"현장 NCR 분석";#N/A,#N/A,FALSE,"현장품질감사";#N/A,#N/A,FALSE,"현장품질감사"}</definedName>
    <definedName name="ㅛ" localSheetId="16" hidden="1">{#N/A,#N/A,FALSE,"현장 NCR 분석";#N/A,#N/A,FALSE,"현장품질감사";#N/A,#N/A,FALSE,"현장품질감사"}</definedName>
    <definedName name="ㅛ" localSheetId="62" hidden="1">{#N/A,#N/A,FALSE,"현장 NCR 분석";#N/A,#N/A,FALSE,"현장품질감사";#N/A,#N/A,FALSE,"현장품질감사"}</definedName>
    <definedName name="ㅛ" localSheetId="13" hidden="1">{#N/A,#N/A,FALSE,"현장 NCR 분석";#N/A,#N/A,FALSE,"현장품질감사";#N/A,#N/A,FALSE,"현장품질감사"}</definedName>
    <definedName name="ㅛ" localSheetId="15" hidden="1">{#N/A,#N/A,FALSE,"현장 NCR 분석";#N/A,#N/A,FALSE,"현장품질감사";#N/A,#N/A,FALSE,"현장품질감사"}</definedName>
    <definedName name="ㅛ" localSheetId="14" hidden="1">{#N/A,#N/A,FALSE,"현장 NCR 분석";#N/A,#N/A,FALSE,"현장품질감사";#N/A,#N/A,FALSE,"현장품질감사"}</definedName>
    <definedName name="ㅛ" hidden="1">{#N/A,#N/A,FALSE,"현장 NCR 분석";#N/A,#N/A,FALSE,"현장품질감사";#N/A,#N/A,FALSE,"현장품질감사"}</definedName>
    <definedName name="ㅛㅛㅛ" hidden="1">[9]날개벽수량표!#REF!</definedName>
    <definedName name="ㅛㅛㅛㅛ">'[1]01'!#REF!</definedName>
    <definedName name="ㅜ" localSheetId="17" hidden="1">{#N/A,#N/A,FALSE,"조골재"}</definedName>
    <definedName name="ㅜ" localSheetId="18" hidden="1">{#N/A,#N/A,FALSE,"조골재"}</definedName>
    <definedName name="ㅜ" localSheetId="16">#REF!</definedName>
    <definedName name="ㅜ" localSheetId="13">#REF!</definedName>
    <definedName name="ㅜ" localSheetId="15">#REF!</definedName>
    <definedName name="ㅜ" localSheetId="14">#REF!</definedName>
    <definedName name="ㅜ">#REF!</definedName>
    <definedName name="ㅜㅜ" localSheetId="62">BlankMacro1</definedName>
    <definedName name="ㅜㅜ">BlankMacro1</definedName>
    <definedName name="ㅡ" localSheetId="17" hidden="1">{#N/A,#N/A,FALSE,"2~8번"}</definedName>
    <definedName name="ㅡ" localSheetId="18" hidden="1">{#N/A,#N/A,FALSE,"2~8번"}</definedName>
    <definedName name="ㅡ" localSheetId="16" hidden="1">{#N/A,#N/A,FALSE,"2~8번"}</definedName>
    <definedName name="ㅡ" localSheetId="62" hidden="1">{#N/A,#N/A,FALSE,"2~8번"}</definedName>
    <definedName name="ㅡ" localSheetId="13" hidden="1">{#N/A,#N/A,FALSE,"2~8번"}</definedName>
    <definedName name="ㅡ" localSheetId="15" hidden="1">{#N/A,#N/A,FALSE,"2~8번"}</definedName>
    <definedName name="ㅡ" localSheetId="14" hidden="1">{#N/A,#N/A,FALSE,"2~8번"}</definedName>
    <definedName name="ㅡ" hidden="1">{#N/A,#N/A,FALSE,"2~8번"}</definedName>
    <definedName name="ㅡ79">[154]일위대가!#REF!</definedName>
    <definedName name="ㅣ" localSheetId="17" hidden="1">{#N/A,#N/A,FALSE,"현장 NCR 분석";#N/A,#N/A,FALSE,"현장품질감사";#N/A,#N/A,FALSE,"현장품질감사"}</definedName>
    <definedName name="ㅣ" localSheetId="18" hidden="1">{#N/A,#N/A,FALSE,"현장 NCR 분석";#N/A,#N/A,FALSE,"현장품질감사";#N/A,#N/A,FALSE,"현장품질감사"}</definedName>
    <definedName name="ㅣ" localSheetId="16" hidden="1">{#N/A,#N/A,FALSE,"현장 NCR 분석";#N/A,#N/A,FALSE,"현장품질감사";#N/A,#N/A,FALSE,"현장품질감사"}</definedName>
    <definedName name="ㅣ" localSheetId="62" hidden="1">{#N/A,#N/A,FALSE,"현장 NCR 분석";#N/A,#N/A,FALSE,"현장품질감사";#N/A,#N/A,FALSE,"현장품질감사"}</definedName>
    <definedName name="ㅣ" localSheetId="13" hidden="1">{#N/A,#N/A,FALSE,"현장 NCR 분석";#N/A,#N/A,FALSE,"현장품질감사";#N/A,#N/A,FALSE,"현장품질감사"}</definedName>
    <definedName name="ㅣ" localSheetId="15" hidden="1">{#N/A,#N/A,FALSE,"현장 NCR 분석";#N/A,#N/A,FALSE,"현장품질감사";#N/A,#N/A,FALSE,"현장품질감사"}</definedName>
    <definedName name="ㅣ" localSheetId="14" hidden="1">{#N/A,#N/A,FALSE,"현장 NCR 분석";#N/A,#N/A,FALSE,"현장품질감사";#N/A,#N/A,FALSE,"현장품질감사"}</definedName>
    <definedName name="ㅣ" hidden="1">{#N/A,#N/A,FALSE,"현장 NCR 분석";#N/A,#N/A,FALSE,"현장품질감사";#N/A,#N/A,FALSE,"현장품질감사"}</definedName>
    <definedName name="ㅣ12" localSheetId="16">#REF!</definedName>
    <definedName name="ㅣ12" localSheetId="13">#REF!</definedName>
    <definedName name="ㅣ12" localSheetId="15">#REF!</definedName>
    <definedName name="ㅣ12" localSheetId="14">#REF!</definedName>
    <definedName name="ㅣ12">#REF!</definedName>
    <definedName name="ㅣ275" localSheetId="16">#REF!</definedName>
    <definedName name="ㅣ275" localSheetId="13">#REF!</definedName>
    <definedName name="ㅣ275" localSheetId="15">#REF!</definedName>
    <definedName name="ㅣ275" localSheetId="14">#REF!</definedName>
    <definedName name="ㅣ275">#REF!</definedName>
    <definedName name="ㅣ384">#REF!</definedName>
    <definedName name="ㅣ81" localSheetId="16">#REF!</definedName>
    <definedName name="ㅣ81" localSheetId="13">#REF!</definedName>
    <definedName name="ㅣ81" localSheetId="15">#REF!</definedName>
    <definedName name="ㅣ81" localSheetId="14">#REF!</definedName>
    <definedName name="ㅣ81">#REF!</definedName>
    <definedName name="ㅣㅕ" localSheetId="17" hidden="1">{#N/A,#N/A,FALSE,"현장 NCR 분석";#N/A,#N/A,FALSE,"현장품질감사";#N/A,#N/A,FALSE,"현장품질감사"}</definedName>
    <definedName name="ㅣㅕ" localSheetId="18" hidden="1">{#N/A,#N/A,FALSE,"현장 NCR 분석";#N/A,#N/A,FALSE,"현장품질감사";#N/A,#N/A,FALSE,"현장품질감사"}</definedName>
    <definedName name="ㅣㅕ" localSheetId="16" hidden="1">{#N/A,#N/A,FALSE,"현장 NCR 분석";#N/A,#N/A,FALSE,"현장품질감사";#N/A,#N/A,FALSE,"현장품질감사"}</definedName>
    <definedName name="ㅣㅕ" localSheetId="62" hidden="1">{#N/A,#N/A,FALSE,"현장 NCR 분석";#N/A,#N/A,FALSE,"현장품질감사";#N/A,#N/A,FALSE,"현장품질감사"}</definedName>
    <definedName name="ㅣㅕ" localSheetId="13" hidden="1">{#N/A,#N/A,FALSE,"현장 NCR 분석";#N/A,#N/A,FALSE,"현장품질감사";#N/A,#N/A,FALSE,"현장품질감사"}</definedName>
    <definedName name="ㅣㅕ" localSheetId="15" hidden="1">{#N/A,#N/A,FALSE,"현장 NCR 분석";#N/A,#N/A,FALSE,"현장품질감사";#N/A,#N/A,FALSE,"현장품질감사"}</definedName>
    <definedName name="ㅣㅕ" localSheetId="14" hidden="1">{#N/A,#N/A,FALSE,"현장 NCR 분석";#N/A,#N/A,FALSE,"현장품질감사";#N/A,#N/A,FALSE,"현장품질감사"}</definedName>
    <definedName name="ㅣㅕ" hidden="1">{#N/A,#N/A,FALSE,"현장 NCR 분석";#N/A,#N/A,FALSE,"현장품질감사";#N/A,#N/A,FALSE,"현장품질감사"}</definedName>
    <definedName name="ㅣㅣ" localSheetId="17" hidden="1">{#N/A,#N/A,FALSE,"골재소요량";#N/A,#N/A,FALSE,"골재소요량"}</definedName>
    <definedName name="ㅣㅣ" localSheetId="18" hidden="1">{#N/A,#N/A,FALSE,"골재소요량";#N/A,#N/A,FALSE,"골재소요량"}</definedName>
    <definedName name="ㅣㅣ" localSheetId="16" hidden="1">{#N/A,#N/A,FALSE,"골재소요량";#N/A,#N/A,FALSE,"골재소요량"}</definedName>
    <definedName name="ㅣㅣ" localSheetId="62" hidden="1">{#N/A,#N/A,FALSE,"골재소요량";#N/A,#N/A,FALSE,"골재소요량"}</definedName>
    <definedName name="ㅣㅣ" localSheetId="13" hidden="1">{#N/A,#N/A,FALSE,"골재소요량";#N/A,#N/A,FALSE,"골재소요량"}</definedName>
    <definedName name="ㅣㅣ" localSheetId="15" hidden="1">{#N/A,#N/A,FALSE,"골재소요량";#N/A,#N/A,FALSE,"골재소요량"}</definedName>
    <definedName name="ㅣㅣ" localSheetId="14" hidden="1">{#N/A,#N/A,FALSE,"골재소요량";#N/A,#N/A,FALSE,"골재소요량"}</definedName>
    <definedName name="ㅣㅣ" hidden="1">{#N/A,#N/A,FALSE,"골재소요량";#N/A,#N/A,FALSE,"골재소요량"}</definedName>
    <definedName name="ㅣㅣㅣ" localSheetId="6">BlankMacro1</definedName>
    <definedName name="ㅣㅣㅣ" localSheetId="17">BlankMacro1</definedName>
    <definedName name="ㅣㅣㅣ" localSheetId="18">BlankMacro1</definedName>
    <definedName name="ㅣㅣㅣ" localSheetId="16">BlankMacro1</definedName>
    <definedName name="ㅣㅣㅣ" localSheetId="62">BlankMacro1</definedName>
    <definedName name="ㅣㅣㅣ" localSheetId="13">BlankMacro1</definedName>
    <definedName name="ㅣㅣㅣ" localSheetId="15">BlankMacro1</definedName>
    <definedName name="ㅣㅣㅣ" localSheetId="14">BlankMacro1</definedName>
    <definedName name="ㅣㅣㅣ">BlankMacro1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3" i="291" l="1"/>
  <c r="B30" i="309"/>
  <c r="B191" i="317"/>
  <c r="S188" i="317"/>
  <c r="B174" i="317"/>
  <c r="S171" i="317"/>
  <c r="B157" i="317"/>
  <c r="S154" i="317"/>
  <c r="B140" i="317"/>
  <c r="S137" i="317"/>
  <c r="B123" i="317"/>
  <c r="S120" i="317"/>
  <c r="B106" i="317"/>
  <c r="S103" i="317"/>
  <c r="B72" i="313"/>
  <c r="S69" i="313"/>
  <c r="B13" i="324"/>
  <c r="B13" i="323"/>
  <c r="J19" i="275"/>
  <c r="J19" i="285"/>
  <c r="E36" i="275"/>
  <c r="J14" i="285"/>
  <c r="J13" i="285"/>
  <c r="J20" i="285"/>
  <c r="E37" i="275"/>
  <c r="B13" i="337" l="1"/>
  <c r="B13" i="336"/>
  <c r="B13" i="327"/>
  <c r="J207" i="350"/>
  <c r="C207" i="350"/>
  <c r="J137" i="350"/>
  <c r="C137" i="350"/>
  <c r="J102" i="350"/>
  <c r="C102" i="350"/>
  <c r="B106" i="330" l="1"/>
  <c r="S103" i="330"/>
  <c r="I96" i="305" l="1"/>
  <c r="I67" i="305"/>
  <c r="I68" i="305"/>
  <c r="N4" i="347"/>
  <c r="A23" i="347" s="1"/>
  <c r="A4" i="347" l="1"/>
  <c r="E32" i="275" l="1"/>
  <c r="E33" i="275" s="1"/>
  <c r="E34" i="275" s="1"/>
  <c r="B30" i="327" l="1"/>
  <c r="B30" i="325"/>
  <c r="O17" i="298"/>
  <c r="O18" i="298"/>
  <c r="G26" i="306"/>
  <c r="F26" i="306"/>
  <c r="E26" i="306"/>
  <c r="G34" i="306"/>
  <c r="F34" i="306"/>
  <c r="E34" i="306"/>
  <c r="G33" i="306"/>
  <c r="F33" i="306"/>
  <c r="E33" i="306"/>
  <c r="G32" i="306"/>
  <c r="F32" i="306"/>
  <c r="E32" i="306"/>
  <c r="G22" i="306"/>
  <c r="F22" i="306"/>
  <c r="E22" i="306"/>
  <c r="G21" i="306"/>
  <c r="F21" i="306"/>
  <c r="E21" i="306"/>
  <c r="G18" i="306"/>
  <c r="F18" i="306"/>
  <c r="E18" i="306"/>
  <c r="G16" i="306"/>
  <c r="F16" i="306"/>
  <c r="E16" i="306"/>
  <c r="G15" i="306"/>
  <c r="F15" i="306"/>
  <c r="E15" i="306"/>
  <c r="T161" i="328"/>
  <c r="T145" i="328"/>
  <c r="X15" i="291"/>
  <c r="P16" i="341" l="1"/>
  <c r="P16" i="340"/>
  <c r="H22" i="343" l="1"/>
  <c r="H22" i="342"/>
  <c r="B47" i="343"/>
  <c r="B45" i="343"/>
  <c r="B44" i="343"/>
  <c r="M39" i="343"/>
  <c r="B30" i="343"/>
  <c r="G26" i="343"/>
  <c r="F26" i="343"/>
  <c r="E26" i="343"/>
  <c r="G25" i="343"/>
  <c r="F25" i="343"/>
  <c r="E25" i="343"/>
  <c r="G24" i="343"/>
  <c r="F24" i="343"/>
  <c r="E24" i="343"/>
  <c r="G23" i="343"/>
  <c r="F23" i="343"/>
  <c r="E23" i="343"/>
  <c r="P20" i="343"/>
  <c r="O20" i="343"/>
  <c r="N20" i="343"/>
  <c r="M20" i="343"/>
  <c r="B16" i="343"/>
  <c r="B13" i="343"/>
  <c r="S1" i="343"/>
  <c r="B47" i="342"/>
  <c r="B45" i="342"/>
  <c r="B44" i="342"/>
  <c r="M39" i="342"/>
  <c r="B30" i="342"/>
  <c r="G26" i="342"/>
  <c r="F26" i="342"/>
  <c r="E26" i="342"/>
  <c r="G25" i="342"/>
  <c r="F25" i="342"/>
  <c r="E25" i="342"/>
  <c r="G24" i="342"/>
  <c r="F24" i="342"/>
  <c r="E24" i="342"/>
  <c r="G23" i="342"/>
  <c r="F23" i="342"/>
  <c r="E23" i="342"/>
  <c r="P20" i="342"/>
  <c r="O20" i="342"/>
  <c r="N20" i="342"/>
  <c r="M20" i="342"/>
  <c r="B16" i="342"/>
  <c r="B13" i="342"/>
  <c r="S1" i="342"/>
  <c r="D4" i="343" l="1"/>
  <c r="L32" i="343"/>
  <c r="B32" i="343" s="1"/>
  <c r="D9" i="343"/>
  <c r="L10" i="343"/>
  <c r="B14" i="343" s="1"/>
  <c r="D4" i="342"/>
  <c r="L32" i="342"/>
  <c r="B32" i="342" s="1"/>
  <c r="D9" i="342"/>
  <c r="L10" i="342"/>
  <c r="B14" i="342" s="1"/>
  <c r="A161" i="328"/>
  <c r="A145" i="328"/>
  <c r="B22" i="343" l="1"/>
  <c r="B22" i="342"/>
  <c r="B42" i="343"/>
  <c r="L37" i="343" s="1"/>
  <c r="B37" i="343" s="1"/>
  <c r="B42" i="342"/>
  <c r="L37" i="342" s="1"/>
  <c r="B37" i="342" s="1"/>
  <c r="J203" i="308" l="1"/>
  <c r="L22" i="343" s="1"/>
  <c r="C203" i="308"/>
  <c r="D7" i="343" s="1"/>
  <c r="C183" i="308"/>
  <c r="D7" i="342" s="1"/>
  <c r="J3" i="308"/>
  <c r="C3" i="308"/>
  <c r="J183" i="308"/>
  <c r="L22" i="342" s="1"/>
  <c r="I76" i="305"/>
  <c r="I77" i="305"/>
  <c r="I78" i="305"/>
  <c r="I79" i="305"/>
  <c r="I80" i="305"/>
  <c r="I81" i="305"/>
  <c r="I82" i="305"/>
  <c r="I83" i="305"/>
  <c r="I84" i="305"/>
  <c r="I85" i="305"/>
  <c r="I14" i="305"/>
  <c r="I15" i="305"/>
  <c r="I16" i="305"/>
  <c r="I17" i="305"/>
  <c r="I18" i="305"/>
  <c r="I19" i="305"/>
  <c r="I20" i="305"/>
  <c r="I21" i="305"/>
  <c r="X11" i="305"/>
  <c r="I203" i="308" s="1"/>
  <c r="I204" i="308" s="1"/>
  <c r="I205" i="308" s="1"/>
  <c r="I206" i="308" s="1"/>
  <c r="I207" i="308" s="1"/>
  <c r="I208" i="308" s="1"/>
  <c r="I209" i="308" s="1"/>
  <c r="I210" i="308" s="1"/>
  <c r="I211" i="308" s="1"/>
  <c r="I212" i="308" s="1"/>
  <c r="X10" i="305"/>
  <c r="I183" i="308" s="1"/>
  <c r="W11" i="305"/>
  <c r="T203" i="308" s="1"/>
  <c r="AA203" i="308" s="1"/>
  <c r="W10" i="305"/>
  <c r="T183" i="308" s="1"/>
  <c r="AA183" i="308" s="1"/>
  <c r="L15" i="288"/>
  <c r="H34" i="341"/>
  <c r="J22" i="341"/>
  <c r="C22" i="341"/>
  <c r="G22" i="341" s="1"/>
  <c r="J20" i="341"/>
  <c r="H20" i="341"/>
  <c r="C20" i="341"/>
  <c r="G20" i="341" s="1"/>
  <c r="J19" i="341"/>
  <c r="H19" i="341"/>
  <c r="H16" i="341" s="1"/>
  <c r="C19" i="341"/>
  <c r="G19" i="341" s="1"/>
  <c r="J16" i="341"/>
  <c r="C16" i="341"/>
  <c r="G16" i="341" s="1"/>
  <c r="H9" i="341"/>
  <c r="C9" i="341"/>
  <c r="G9" i="341" s="1"/>
  <c r="K9" i="341" s="1"/>
  <c r="C10" i="341" s="1"/>
  <c r="K10" i="341" s="1"/>
  <c r="J8" i="341"/>
  <c r="H8" i="341"/>
  <c r="G8" i="341"/>
  <c r="K8" i="341" s="1"/>
  <c r="S1" i="341"/>
  <c r="C42" i="341" s="1"/>
  <c r="H34" i="340"/>
  <c r="J22" i="340"/>
  <c r="C22" i="340"/>
  <c r="G22" i="340" s="1"/>
  <c r="J20" i="340"/>
  <c r="H20" i="340"/>
  <c r="C20" i="340"/>
  <c r="G20" i="340" s="1"/>
  <c r="J19" i="340"/>
  <c r="H19" i="340"/>
  <c r="C19" i="340"/>
  <c r="G19" i="340" s="1"/>
  <c r="J16" i="340"/>
  <c r="C16" i="340"/>
  <c r="G16" i="340" s="1"/>
  <c r="H9" i="340"/>
  <c r="C9" i="340"/>
  <c r="G9" i="340" s="1"/>
  <c r="J8" i="340"/>
  <c r="H8" i="340"/>
  <c r="G8" i="340"/>
  <c r="S1" i="340"/>
  <c r="C42" i="340" s="1"/>
  <c r="B89" i="339"/>
  <c r="S86" i="339"/>
  <c r="B72" i="339"/>
  <c r="S69" i="339"/>
  <c r="B55" i="339"/>
  <c r="S52" i="339"/>
  <c r="B38" i="339"/>
  <c r="S35" i="339"/>
  <c r="B21" i="339"/>
  <c r="S18" i="339"/>
  <c r="B4" i="339"/>
  <c r="S1" i="339"/>
  <c r="B89" i="338"/>
  <c r="S86" i="338"/>
  <c r="B72" i="338"/>
  <c r="S69" i="338"/>
  <c r="B55" i="338"/>
  <c r="S52" i="338"/>
  <c r="B38" i="338"/>
  <c r="S35" i="338"/>
  <c r="B21" i="338"/>
  <c r="S18" i="338"/>
  <c r="B4" i="338"/>
  <c r="S1" i="338"/>
  <c r="A222" i="308"/>
  <c r="A221" i="308"/>
  <c r="A220" i="308"/>
  <c r="A219" i="308"/>
  <c r="A218" i="308"/>
  <c r="A217" i="308"/>
  <c r="A216" i="308"/>
  <c r="A215" i="308"/>
  <c r="A214" i="308"/>
  <c r="A213" i="308"/>
  <c r="A212" i="308"/>
  <c r="A211" i="308"/>
  <c r="L211" i="308" s="1"/>
  <c r="A210" i="308"/>
  <c r="A209" i="308"/>
  <c r="A208" i="308"/>
  <c r="L208" i="308" s="1"/>
  <c r="A207" i="308"/>
  <c r="L207" i="308" s="1"/>
  <c r="A206" i="308"/>
  <c r="A205" i="308"/>
  <c r="A204" i="308"/>
  <c r="S222" i="308"/>
  <c r="R222" i="308"/>
  <c r="Q222" i="308"/>
  <c r="P222" i="308"/>
  <c r="M222" i="308"/>
  <c r="L222" i="308"/>
  <c r="K222" i="308"/>
  <c r="J222" i="308"/>
  <c r="I222" i="308"/>
  <c r="H222" i="308"/>
  <c r="G222" i="308"/>
  <c r="F222" i="308"/>
  <c r="E222" i="308"/>
  <c r="D222" i="308"/>
  <c r="C222" i="308"/>
  <c r="B222" i="308"/>
  <c r="S221" i="308"/>
  <c r="R221" i="308"/>
  <c r="Q221" i="308"/>
  <c r="P221" i="308"/>
  <c r="M221" i="308"/>
  <c r="L221" i="308"/>
  <c r="K221" i="308"/>
  <c r="J221" i="308"/>
  <c r="I221" i="308"/>
  <c r="H221" i="308"/>
  <c r="G221" i="308"/>
  <c r="F221" i="308"/>
  <c r="E221" i="308"/>
  <c r="D221" i="308"/>
  <c r="C221" i="308"/>
  <c r="B221" i="308"/>
  <c r="S220" i="308"/>
  <c r="R220" i="308"/>
  <c r="Q220" i="308"/>
  <c r="P220" i="308"/>
  <c r="M220" i="308"/>
  <c r="L220" i="308"/>
  <c r="K220" i="308"/>
  <c r="J220" i="308"/>
  <c r="I220" i="308"/>
  <c r="H220" i="308"/>
  <c r="G220" i="308"/>
  <c r="F220" i="308"/>
  <c r="E220" i="308"/>
  <c r="D220" i="308"/>
  <c r="C220" i="308"/>
  <c r="B220" i="308"/>
  <c r="S219" i="308"/>
  <c r="R219" i="308"/>
  <c r="Q219" i="308"/>
  <c r="P219" i="308"/>
  <c r="M219" i="308"/>
  <c r="L219" i="308"/>
  <c r="K219" i="308"/>
  <c r="J219" i="308"/>
  <c r="I219" i="308"/>
  <c r="H219" i="308"/>
  <c r="G219" i="308"/>
  <c r="F219" i="308"/>
  <c r="E219" i="308"/>
  <c r="D219" i="308"/>
  <c r="C219" i="308"/>
  <c r="B219" i="308"/>
  <c r="S218" i="308"/>
  <c r="R218" i="308"/>
  <c r="Q218" i="308"/>
  <c r="P218" i="308"/>
  <c r="M218" i="308"/>
  <c r="L218" i="308"/>
  <c r="K218" i="308"/>
  <c r="J218" i="308"/>
  <c r="I218" i="308"/>
  <c r="H218" i="308"/>
  <c r="G218" i="308"/>
  <c r="F218" i="308"/>
  <c r="E218" i="308"/>
  <c r="D218" i="308"/>
  <c r="C218" i="308"/>
  <c r="B218" i="308"/>
  <c r="S217" i="308"/>
  <c r="R217" i="308"/>
  <c r="Q217" i="308"/>
  <c r="P217" i="308"/>
  <c r="M217" i="308"/>
  <c r="L217" i="308"/>
  <c r="K217" i="308"/>
  <c r="J217" i="308"/>
  <c r="I217" i="308"/>
  <c r="H217" i="308"/>
  <c r="G217" i="308"/>
  <c r="F217" i="308"/>
  <c r="E217" i="308"/>
  <c r="D217" i="308"/>
  <c r="C217" i="308"/>
  <c r="B217" i="308"/>
  <c r="S216" i="308"/>
  <c r="R216" i="308"/>
  <c r="Q216" i="308"/>
  <c r="P216" i="308"/>
  <c r="M216" i="308"/>
  <c r="L216" i="308"/>
  <c r="K216" i="308"/>
  <c r="J216" i="308"/>
  <c r="I216" i="308"/>
  <c r="H216" i="308"/>
  <c r="G216" i="308"/>
  <c r="F216" i="308"/>
  <c r="E216" i="308"/>
  <c r="D216" i="308"/>
  <c r="C216" i="308"/>
  <c r="B216" i="308"/>
  <c r="S215" i="308"/>
  <c r="R215" i="308"/>
  <c r="Q215" i="308"/>
  <c r="P215" i="308"/>
  <c r="M215" i="308"/>
  <c r="L215" i="308"/>
  <c r="K215" i="308"/>
  <c r="J215" i="308"/>
  <c r="I215" i="308"/>
  <c r="H215" i="308"/>
  <c r="G215" i="308"/>
  <c r="F215" i="308"/>
  <c r="E215" i="308"/>
  <c r="D215" i="308"/>
  <c r="C215" i="308"/>
  <c r="B215" i="308"/>
  <c r="S214" i="308"/>
  <c r="R214" i="308"/>
  <c r="Q214" i="308"/>
  <c r="P214" i="308"/>
  <c r="M214" i="308"/>
  <c r="L214" i="308"/>
  <c r="K214" i="308"/>
  <c r="J214" i="308"/>
  <c r="I214" i="308"/>
  <c r="H214" i="308"/>
  <c r="G214" i="308"/>
  <c r="F214" i="308"/>
  <c r="E214" i="308"/>
  <c r="D214" i="308"/>
  <c r="C214" i="308"/>
  <c r="B214" i="308"/>
  <c r="S213" i="308"/>
  <c r="R213" i="308"/>
  <c r="Q213" i="308"/>
  <c r="P213" i="308"/>
  <c r="M213" i="308"/>
  <c r="L213" i="308"/>
  <c r="K213" i="308"/>
  <c r="J213" i="308"/>
  <c r="I213" i="308"/>
  <c r="H213" i="308"/>
  <c r="G213" i="308"/>
  <c r="F213" i="308"/>
  <c r="E213" i="308"/>
  <c r="D213" i="308"/>
  <c r="C213" i="308"/>
  <c r="B213" i="308"/>
  <c r="S212" i="308"/>
  <c r="R212" i="308"/>
  <c r="Q212" i="308"/>
  <c r="P212" i="308"/>
  <c r="M212" i="308"/>
  <c r="L212" i="308"/>
  <c r="K212" i="308"/>
  <c r="H212" i="308"/>
  <c r="G212" i="308"/>
  <c r="F212" i="308"/>
  <c r="E212" i="308"/>
  <c r="D212" i="308"/>
  <c r="C212" i="308"/>
  <c r="B212" i="308"/>
  <c r="S211" i="308"/>
  <c r="R211" i="308"/>
  <c r="Q211" i="308"/>
  <c r="P211" i="308"/>
  <c r="M211" i="308"/>
  <c r="K211" i="308"/>
  <c r="H211" i="308"/>
  <c r="G211" i="308"/>
  <c r="F211" i="308"/>
  <c r="E211" i="308"/>
  <c r="D211" i="308"/>
  <c r="C211" i="308"/>
  <c r="B211" i="308"/>
  <c r="S210" i="308"/>
  <c r="R210" i="308"/>
  <c r="Q210" i="308"/>
  <c r="P210" i="308"/>
  <c r="M210" i="308"/>
  <c r="K210" i="308"/>
  <c r="H210" i="308"/>
  <c r="G210" i="308"/>
  <c r="F210" i="308"/>
  <c r="E210" i="308"/>
  <c r="D210" i="308"/>
  <c r="C210" i="308"/>
  <c r="B210" i="308"/>
  <c r="L210" i="308" s="1"/>
  <c r="S209" i="308"/>
  <c r="R209" i="308"/>
  <c r="Q209" i="308"/>
  <c r="P209" i="308"/>
  <c r="M209" i="308"/>
  <c r="L209" i="308"/>
  <c r="K209" i="308"/>
  <c r="H209" i="308"/>
  <c r="G209" i="308"/>
  <c r="F209" i="308"/>
  <c r="E209" i="308"/>
  <c r="D209" i="308"/>
  <c r="C209" i="308"/>
  <c r="B209" i="308"/>
  <c r="S208" i="308"/>
  <c r="R208" i="308"/>
  <c r="Q208" i="308"/>
  <c r="P208" i="308"/>
  <c r="M208" i="308"/>
  <c r="K208" i="308"/>
  <c r="H208" i="308"/>
  <c r="G208" i="308"/>
  <c r="F208" i="308"/>
  <c r="E208" i="308"/>
  <c r="D208" i="308"/>
  <c r="C208" i="308"/>
  <c r="B208" i="308"/>
  <c r="S207" i="308"/>
  <c r="R207" i="308"/>
  <c r="Q207" i="308"/>
  <c r="P207" i="308"/>
  <c r="M207" i="308"/>
  <c r="K207" i="308"/>
  <c r="H207" i="308"/>
  <c r="G207" i="308"/>
  <c r="F207" i="308"/>
  <c r="E207" i="308"/>
  <c r="D207" i="308"/>
  <c r="C207" i="308"/>
  <c r="B207" i="308"/>
  <c r="B206" i="308"/>
  <c r="F205" i="308"/>
  <c r="F206" i="308" s="1"/>
  <c r="B205" i="308"/>
  <c r="S204" i="308"/>
  <c r="S205" i="308" s="1"/>
  <c r="S206" i="308" s="1"/>
  <c r="R204" i="308"/>
  <c r="R205" i="308" s="1"/>
  <c r="R206" i="308" s="1"/>
  <c r="P204" i="308"/>
  <c r="P205" i="308" s="1"/>
  <c r="P206" i="308" s="1"/>
  <c r="K204" i="308"/>
  <c r="K205" i="308" s="1"/>
  <c r="K206" i="308" s="1"/>
  <c r="G204" i="308"/>
  <c r="G205" i="308" s="1"/>
  <c r="G206" i="308" s="1"/>
  <c r="F204" i="308"/>
  <c r="E204" i="308"/>
  <c r="E205" i="308" s="1"/>
  <c r="E206" i="308" s="1"/>
  <c r="D204" i="308"/>
  <c r="D205" i="308" s="1"/>
  <c r="D206" i="308" s="1"/>
  <c r="B204" i="308"/>
  <c r="J204" i="308"/>
  <c r="J205" i="308" s="1"/>
  <c r="J206" i="308" s="1"/>
  <c r="J207" i="308" s="1"/>
  <c r="J208" i="308" s="1"/>
  <c r="J209" i="308" s="1"/>
  <c r="J210" i="308" s="1"/>
  <c r="J211" i="308" s="1"/>
  <c r="J212" i="308" s="1"/>
  <c r="C204" i="308"/>
  <c r="C205" i="308" s="1"/>
  <c r="C206" i="308" s="1"/>
  <c r="A202" i="308"/>
  <c r="A201" i="308"/>
  <c r="A200" i="308"/>
  <c r="A199" i="308"/>
  <c r="A198" i="308"/>
  <c r="A197" i="308"/>
  <c r="A196" i="308"/>
  <c r="A195" i="308"/>
  <c r="A194" i="308"/>
  <c r="A193" i="308"/>
  <c r="A192" i="308"/>
  <c r="A191" i="308"/>
  <c r="A190" i="308"/>
  <c r="A189" i="308"/>
  <c r="A188" i="308"/>
  <c r="L188" i="308" s="1"/>
  <c r="A187" i="308"/>
  <c r="L187" i="308" s="1"/>
  <c r="A186" i="308"/>
  <c r="L186" i="308" s="1"/>
  <c r="A185" i="308"/>
  <c r="A184" i="308"/>
  <c r="S202" i="308"/>
  <c r="R202" i="308"/>
  <c r="Q202" i="308"/>
  <c r="P202" i="308"/>
  <c r="M202" i="308"/>
  <c r="L202" i="308"/>
  <c r="K202" i="308"/>
  <c r="J202" i="308"/>
  <c r="I202" i="308"/>
  <c r="H202" i="308"/>
  <c r="G202" i="308"/>
  <c r="F202" i="308"/>
  <c r="E202" i="308"/>
  <c r="D202" i="308"/>
  <c r="C202" i="308"/>
  <c r="B202" i="308"/>
  <c r="S201" i="308"/>
  <c r="R201" i="308"/>
  <c r="Q201" i="308"/>
  <c r="P201" i="308"/>
  <c r="M201" i="308"/>
  <c r="L201" i="308"/>
  <c r="K201" i="308"/>
  <c r="J201" i="308"/>
  <c r="I201" i="308"/>
  <c r="H201" i="308"/>
  <c r="G201" i="308"/>
  <c r="F201" i="308"/>
  <c r="E201" i="308"/>
  <c r="D201" i="308"/>
  <c r="C201" i="308"/>
  <c r="B201" i="308"/>
  <c r="S200" i="308"/>
  <c r="R200" i="308"/>
  <c r="Q200" i="308"/>
  <c r="P200" i="308"/>
  <c r="M200" i="308"/>
  <c r="L200" i="308"/>
  <c r="K200" i="308"/>
  <c r="J200" i="308"/>
  <c r="I200" i="308"/>
  <c r="H200" i="308"/>
  <c r="G200" i="308"/>
  <c r="F200" i="308"/>
  <c r="E200" i="308"/>
  <c r="D200" i="308"/>
  <c r="C200" i="308"/>
  <c r="B200" i="308"/>
  <c r="S199" i="308"/>
  <c r="R199" i="308"/>
  <c r="Q199" i="308"/>
  <c r="P199" i="308"/>
  <c r="M199" i="308"/>
  <c r="L199" i="308"/>
  <c r="K199" i="308"/>
  <c r="J199" i="308"/>
  <c r="I199" i="308"/>
  <c r="H199" i="308"/>
  <c r="G199" i="308"/>
  <c r="F199" i="308"/>
  <c r="E199" i="308"/>
  <c r="D199" i="308"/>
  <c r="C199" i="308"/>
  <c r="B199" i="308"/>
  <c r="S198" i="308"/>
  <c r="R198" i="308"/>
  <c r="Q198" i="308"/>
  <c r="P198" i="308"/>
  <c r="M198" i="308"/>
  <c r="L198" i="308"/>
  <c r="K198" i="308"/>
  <c r="J198" i="308"/>
  <c r="I198" i="308"/>
  <c r="H198" i="308"/>
  <c r="G198" i="308"/>
  <c r="F198" i="308"/>
  <c r="E198" i="308"/>
  <c r="D198" i="308"/>
  <c r="C198" i="308"/>
  <c r="B198" i="308"/>
  <c r="S197" i="308"/>
  <c r="R197" i="308"/>
  <c r="Q197" i="308"/>
  <c r="P197" i="308"/>
  <c r="M197" i="308"/>
  <c r="L197" i="308"/>
  <c r="K197" i="308"/>
  <c r="J197" i="308"/>
  <c r="I197" i="308"/>
  <c r="H197" i="308"/>
  <c r="G197" i="308"/>
  <c r="F197" i="308"/>
  <c r="E197" i="308"/>
  <c r="D197" i="308"/>
  <c r="C197" i="308"/>
  <c r="B197" i="308"/>
  <c r="S196" i="308"/>
  <c r="R196" i="308"/>
  <c r="Q196" i="308"/>
  <c r="P196" i="308"/>
  <c r="M196" i="308"/>
  <c r="L196" i="308"/>
  <c r="K196" i="308"/>
  <c r="J196" i="308"/>
  <c r="I196" i="308"/>
  <c r="H196" i="308"/>
  <c r="G196" i="308"/>
  <c r="F196" i="308"/>
  <c r="E196" i="308"/>
  <c r="D196" i="308"/>
  <c r="C196" i="308"/>
  <c r="B196" i="308"/>
  <c r="S195" i="308"/>
  <c r="R195" i="308"/>
  <c r="Q195" i="308"/>
  <c r="P195" i="308"/>
  <c r="M195" i="308"/>
  <c r="L195" i="308"/>
  <c r="K195" i="308"/>
  <c r="J195" i="308"/>
  <c r="I195" i="308"/>
  <c r="H195" i="308"/>
  <c r="G195" i="308"/>
  <c r="F195" i="308"/>
  <c r="E195" i="308"/>
  <c r="D195" i="308"/>
  <c r="C195" i="308"/>
  <c r="B195" i="308"/>
  <c r="S194" i="308"/>
  <c r="R194" i="308"/>
  <c r="Q194" i="308"/>
  <c r="P194" i="308"/>
  <c r="M194" i="308"/>
  <c r="L194" i="308"/>
  <c r="K194" i="308"/>
  <c r="J194" i="308"/>
  <c r="I194" i="308"/>
  <c r="H194" i="308"/>
  <c r="G194" i="308"/>
  <c r="F194" i="308"/>
  <c r="E194" i="308"/>
  <c r="D194" i="308"/>
  <c r="C194" i="308"/>
  <c r="B194" i="308"/>
  <c r="S193" i="308"/>
  <c r="R193" i="308"/>
  <c r="Q193" i="308"/>
  <c r="P193" i="308"/>
  <c r="M193" i="308"/>
  <c r="L193" i="308"/>
  <c r="K193" i="308"/>
  <c r="J193" i="308"/>
  <c r="I193" i="308"/>
  <c r="H193" i="308"/>
  <c r="G193" i="308"/>
  <c r="F193" i="308"/>
  <c r="E193" i="308"/>
  <c r="D193" i="308"/>
  <c r="C193" i="308"/>
  <c r="B193" i="308"/>
  <c r="S192" i="308"/>
  <c r="R192" i="308"/>
  <c r="Q192" i="308"/>
  <c r="P192" i="308"/>
  <c r="M192" i="308"/>
  <c r="L192" i="308"/>
  <c r="K192" i="308"/>
  <c r="J192" i="308"/>
  <c r="I192" i="308"/>
  <c r="H192" i="308"/>
  <c r="G192" i="308"/>
  <c r="F192" i="308"/>
  <c r="E192" i="308"/>
  <c r="D192" i="308"/>
  <c r="C192" i="308"/>
  <c r="B192" i="308"/>
  <c r="S191" i="308"/>
  <c r="R191" i="308"/>
  <c r="Q191" i="308"/>
  <c r="P191" i="308"/>
  <c r="M191" i="308"/>
  <c r="L191" i="308"/>
  <c r="K191" i="308"/>
  <c r="J191" i="308"/>
  <c r="I191" i="308"/>
  <c r="H191" i="308"/>
  <c r="G191" i="308"/>
  <c r="F191" i="308"/>
  <c r="E191" i="308"/>
  <c r="D191" i="308"/>
  <c r="C191" i="308"/>
  <c r="B191" i="308"/>
  <c r="S190" i="308"/>
  <c r="R190" i="308"/>
  <c r="Q190" i="308"/>
  <c r="P190" i="308"/>
  <c r="M190" i="308"/>
  <c r="L190" i="308"/>
  <c r="K190" i="308"/>
  <c r="J190" i="308"/>
  <c r="I190" i="308"/>
  <c r="H190" i="308"/>
  <c r="G190" i="308"/>
  <c r="F190" i="308"/>
  <c r="E190" i="308"/>
  <c r="D190" i="308"/>
  <c r="C190" i="308"/>
  <c r="B190" i="308"/>
  <c r="S189" i="308"/>
  <c r="R189" i="308"/>
  <c r="Q189" i="308"/>
  <c r="P189" i="308"/>
  <c r="M189" i="308"/>
  <c r="L189" i="308"/>
  <c r="K189" i="308"/>
  <c r="J189" i="308"/>
  <c r="I189" i="308"/>
  <c r="H189" i="308"/>
  <c r="G189" i="308"/>
  <c r="F189" i="308"/>
  <c r="E189" i="308"/>
  <c r="D189" i="308"/>
  <c r="C189" i="308"/>
  <c r="B189" i="308"/>
  <c r="S188" i="308"/>
  <c r="R188" i="308"/>
  <c r="Q188" i="308"/>
  <c r="P188" i="308"/>
  <c r="K188" i="308"/>
  <c r="J188" i="308"/>
  <c r="I188" i="308"/>
  <c r="H188" i="308"/>
  <c r="G188" i="308"/>
  <c r="F188" i="308"/>
  <c r="E188" i="308"/>
  <c r="D188" i="308"/>
  <c r="C188" i="308"/>
  <c r="B188" i="308"/>
  <c r="S187" i="308"/>
  <c r="R187" i="308"/>
  <c r="Q187" i="308"/>
  <c r="P187" i="308"/>
  <c r="K187" i="308"/>
  <c r="J187" i="308"/>
  <c r="I187" i="308"/>
  <c r="H187" i="308"/>
  <c r="G187" i="308"/>
  <c r="F187" i="308"/>
  <c r="E187" i="308"/>
  <c r="D187" i="308"/>
  <c r="C187" i="308"/>
  <c r="B187" i="308"/>
  <c r="B186" i="308"/>
  <c r="G185" i="308"/>
  <c r="G186" i="308" s="1"/>
  <c r="F185" i="308"/>
  <c r="F186" i="308" s="1"/>
  <c r="B185" i="308"/>
  <c r="S184" i="308"/>
  <c r="S185" i="308" s="1"/>
  <c r="S186" i="308" s="1"/>
  <c r="R184" i="308"/>
  <c r="R185" i="308" s="1"/>
  <c r="R186" i="308" s="1"/>
  <c r="P184" i="308"/>
  <c r="P185" i="308" s="1"/>
  <c r="P186" i="308" s="1"/>
  <c r="K184" i="308"/>
  <c r="K185" i="308" s="1"/>
  <c r="K186" i="308" s="1"/>
  <c r="G184" i="308"/>
  <c r="F184" i="308"/>
  <c r="E184" i="308"/>
  <c r="E185" i="308" s="1"/>
  <c r="E186" i="308" s="1"/>
  <c r="D184" i="308"/>
  <c r="D185" i="308" s="1"/>
  <c r="D186" i="308" s="1"/>
  <c r="B184" i="308"/>
  <c r="J184" i="308"/>
  <c r="J185" i="308" s="1"/>
  <c r="J186" i="308" s="1"/>
  <c r="I184" i="308"/>
  <c r="I185" i="308" s="1"/>
  <c r="I186" i="308" s="1"/>
  <c r="H184" i="308"/>
  <c r="H185" i="308" s="1"/>
  <c r="H186" i="308" s="1"/>
  <c r="C184" i="308"/>
  <c r="C185" i="308" s="1"/>
  <c r="C186" i="308" s="1"/>
  <c r="A182" i="308"/>
  <c r="A181" i="308"/>
  <c r="A180" i="308"/>
  <c r="A179" i="308"/>
  <c r="A178" i="308"/>
  <c r="A177" i="308"/>
  <c r="A176" i="308"/>
  <c r="A175" i="308"/>
  <c r="A174" i="308"/>
  <c r="A173" i="308"/>
  <c r="A172" i="308"/>
  <c r="A171" i="308"/>
  <c r="A170" i="308"/>
  <c r="A169" i="308"/>
  <c r="A168" i="308"/>
  <c r="A167" i="308"/>
  <c r="A166" i="308"/>
  <c r="A165" i="308"/>
  <c r="A164" i="308"/>
  <c r="A162" i="308"/>
  <c r="A161" i="308"/>
  <c r="A160" i="308"/>
  <c r="A159" i="308"/>
  <c r="A158" i="308"/>
  <c r="A157" i="308"/>
  <c r="A156" i="308"/>
  <c r="A155" i="308"/>
  <c r="A154" i="308"/>
  <c r="A153" i="308"/>
  <c r="A152" i="308"/>
  <c r="A151" i="308"/>
  <c r="A150" i="308"/>
  <c r="A149" i="308"/>
  <c r="A148" i="308"/>
  <c r="A147" i="308"/>
  <c r="A146" i="308"/>
  <c r="A145" i="308"/>
  <c r="A144" i="308"/>
  <c r="F159" i="305"/>
  <c r="U10" i="305" s="1"/>
  <c r="D159" i="305"/>
  <c r="F164" i="305"/>
  <c r="U11" i="305" s="1"/>
  <c r="D14" i="275"/>
  <c r="D13" i="275"/>
  <c r="D12" i="275"/>
  <c r="B3" i="285"/>
  <c r="B3" i="273"/>
  <c r="B3" i="151"/>
  <c r="B4" i="275" s="1"/>
  <c r="D3" i="150"/>
  <c r="F41" i="343"/>
  <c r="F41" i="342"/>
  <c r="K16" i="341" l="1"/>
  <c r="H29" i="341"/>
  <c r="K20" i="341"/>
  <c r="H28" i="340"/>
  <c r="K20" i="340"/>
  <c r="H25" i="341"/>
  <c r="K19" i="341"/>
  <c r="H25" i="340"/>
  <c r="K19" i="340"/>
  <c r="K18" i="340" s="1"/>
  <c r="H27" i="340"/>
  <c r="H28" i="341"/>
  <c r="E90" i="339"/>
  <c r="E22" i="342"/>
  <c r="L20" i="342"/>
  <c r="B29" i="342"/>
  <c r="H203" i="308"/>
  <c r="K8" i="340"/>
  <c r="H27" i="341"/>
  <c r="I159" i="305"/>
  <c r="H183" i="308"/>
  <c r="D8" i="342" s="1"/>
  <c r="L20" i="343"/>
  <c r="E22" i="343"/>
  <c r="B29" i="343"/>
  <c r="K9" i="340"/>
  <c r="C10" i="340" s="1"/>
  <c r="K10" i="340" s="1"/>
  <c r="K44" i="343"/>
  <c r="K44" i="342"/>
  <c r="M188" i="308"/>
  <c r="E90" i="338" s="1"/>
  <c r="M187" i="308"/>
  <c r="E73" i="338" s="1"/>
  <c r="M186" i="308"/>
  <c r="E56" i="338" s="1"/>
  <c r="C18" i="341"/>
  <c r="C18" i="340"/>
  <c r="Q204" i="308"/>
  <c r="Q205" i="308" s="1"/>
  <c r="Q206" i="308" s="1"/>
  <c r="G64" i="339" s="1"/>
  <c r="G42" i="341"/>
  <c r="F42" i="341"/>
  <c r="E42" i="341"/>
  <c r="H42" i="341"/>
  <c r="H22" i="341"/>
  <c r="K22" i="341" s="1"/>
  <c r="C43" i="341"/>
  <c r="D1" i="341"/>
  <c r="R16" i="341"/>
  <c r="C43" i="340"/>
  <c r="G42" i="340"/>
  <c r="F42" i="340"/>
  <c r="E42" i="340"/>
  <c r="H42" i="340"/>
  <c r="H16" i="340"/>
  <c r="K16" i="340" s="1"/>
  <c r="H22" i="340"/>
  <c r="K22" i="340" s="1"/>
  <c r="H29" i="340"/>
  <c r="R16" i="340"/>
  <c r="D1" i="340"/>
  <c r="G83" i="339"/>
  <c r="G100" i="339"/>
  <c r="A1" i="339"/>
  <c r="G11" i="339"/>
  <c r="A18" i="339"/>
  <c r="G28" i="339"/>
  <c r="A35" i="339"/>
  <c r="G45" i="339"/>
  <c r="A52" i="339"/>
  <c r="G62" i="339"/>
  <c r="A69" i="339"/>
  <c r="G79" i="339"/>
  <c r="A86" i="339"/>
  <c r="G96" i="339"/>
  <c r="B40" i="339"/>
  <c r="B57" i="339"/>
  <c r="B74" i="339"/>
  <c r="B91" i="339"/>
  <c r="B3" i="339"/>
  <c r="G12" i="339"/>
  <c r="B20" i="339"/>
  <c r="G29" i="339"/>
  <c r="B37" i="339"/>
  <c r="G46" i="339"/>
  <c r="B54" i="339"/>
  <c r="G63" i="339"/>
  <c r="B71" i="339"/>
  <c r="G80" i="339"/>
  <c r="B88" i="339"/>
  <c r="G97" i="339"/>
  <c r="C20" i="339"/>
  <c r="G23" i="339"/>
  <c r="C54" i="339"/>
  <c r="G57" i="339"/>
  <c r="C71" i="339"/>
  <c r="G74" i="339"/>
  <c r="C88" i="339"/>
  <c r="G91" i="339"/>
  <c r="C37" i="339"/>
  <c r="G40" i="339"/>
  <c r="E3" i="339"/>
  <c r="E20" i="339"/>
  <c r="E37" i="339"/>
  <c r="E54" i="339"/>
  <c r="E71" i="339"/>
  <c r="G81" i="339"/>
  <c r="E88" i="339"/>
  <c r="G98" i="339"/>
  <c r="B23" i="339"/>
  <c r="C3" i="339"/>
  <c r="G6" i="339"/>
  <c r="C8" i="339"/>
  <c r="G14" i="339"/>
  <c r="C25" i="339"/>
  <c r="C42" i="339"/>
  <c r="C59" i="339"/>
  <c r="C76" i="339"/>
  <c r="G82" i="339"/>
  <c r="C93" i="339"/>
  <c r="G99" i="339"/>
  <c r="B6" i="339"/>
  <c r="G4" i="339"/>
  <c r="C9" i="339"/>
  <c r="G21" i="339"/>
  <c r="C26" i="339"/>
  <c r="G38" i="339"/>
  <c r="C43" i="339"/>
  <c r="G55" i="339"/>
  <c r="C60" i="339"/>
  <c r="G72" i="339"/>
  <c r="C77" i="339"/>
  <c r="G89" i="339"/>
  <c r="C94" i="339"/>
  <c r="G10" i="339"/>
  <c r="G27" i="339"/>
  <c r="G44" i="339"/>
  <c r="G61" i="339"/>
  <c r="C73" i="339"/>
  <c r="G78" i="339"/>
  <c r="C90" i="339"/>
  <c r="G95" i="339"/>
  <c r="E73" i="339"/>
  <c r="G78" i="338"/>
  <c r="G27" i="338"/>
  <c r="G44" i="338"/>
  <c r="G100" i="338"/>
  <c r="G10" i="338"/>
  <c r="G61" i="338"/>
  <c r="A1" i="338"/>
  <c r="G11" i="338"/>
  <c r="A18" i="338"/>
  <c r="G28" i="338"/>
  <c r="A35" i="338"/>
  <c r="G45" i="338"/>
  <c r="A52" i="338"/>
  <c r="G62" i="338"/>
  <c r="A69" i="338"/>
  <c r="G79" i="338"/>
  <c r="A86" i="338"/>
  <c r="G96" i="338"/>
  <c r="B40" i="338"/>
  <c r="B57" i="338"/>
  <c r="B74" i="338"/>
  <c r="B91" i="338"/>
  <c r="B3" i="338"/>
  <c r="G12" i="338"/>
  <c r="B20" i="338"/>
  <c r="G29" i="338"/>
  <c r="B37" i="338"/>
  <c r="G46" i="338"/>
  <c r="B54" i="338"/>
  <c r="G63" i="338"/>
  <c r="B71" i="338"/>
  <c r="G80" i="338"/>
  <c r="B88" i="338"/>
  <c r="G97" i="338"/>
  <c r="C3" i="338"/>
  <c r="G6" i="338"/>
  <c r="C20" i="338"/>
  <c r="G23" i="338"/>
  <c r="C37" i="338"/>
  <c r="G40" i="338"/>
  <c r="C54" i="338"/>
  <c r="G57" i="338"/>
  <c r="C71" i="338"/>
  <c r="G74" i="338"/>
  <c r="C88" i="338"/>
  <c r="G91" i="338"/>
  <c r="B6" i="338"/>
  <c r="B23" i="338"/>
  <c r="E3" i="338"/>
  <c r="E20" i="338"/>
  <c r="E37" i="338"/>
  <c r="E54" i="338"/>
  <c r="E71" i="338"/>
  <c r="G81" i="338"/>
  <c r="E88" i="338"/>
  <c r="G98" i="338"/>
  <c r="C8" i="338"/>
  <c r="C25" i="338"/>
  <c r="C42" i="338"/>
  <c r="C59" i="338"/>
  <c r="C76" i="338"/>
  <c r="G82" i="338"/>
  <c r="C93" i="338"/>
  <c r="G99" i="338"/>
  <c r="G4" i="338"/>
  <c r="C9" i="338"/>
  <c r="G21" i="338"/>
  <c r="C26" i="338"/>
  <c r="G38" i="338"/>
  <c r="C43" i="338"/>
  <c r="G55" i="338"/>
  <c r="C60" i="338"/>
  <c r="G72" i="338"/>
  <c r="C77" i="338"/>
  <c r="G83" i="338"/>
  <c r="G89" i="338"/>
  <c r="C94" i="338"/>
  <c r="C56" i="338"/>
  <c r="C73" i="338"/>
  <c r="C90" i="338"/>
  <c r="G95" i="338"/>
  <c r="Q184" i="308"/>
  <c r="Q185" i="308" s="1"/>
  <c r="Q186" i="308" s="1"/>
  <c r="G66" i="338" s="1"/>
  <c r="T129" i="328"/>
  <c r="T113" i="328"/>
  <c r="T97" i="328"/>
  <c r="D149" i="328"/>
  <c r="B149" i="328"/>
  <c r="J149" i="328"/>
  <c r="D165" i="328"/>
  <c r="G41" i="342"/>
  <c r="G41" i="343"/>
  <c r="J165" i="328"/>
  <c r="K18" i="341" l="1"/>
  <c r="D8" i="343"/>
  <c r="D22" i="343" s="1"/>
  <c r="E42" i="343" s="1"/>
  <c r="H204" i="308"/>
  <c r="H205" i="308" s="1"/>
  <c r="H206" i="308" s="1"/>
  <c r="I150" i="328"/>
  <c r="D22" i="342"/>
  <c r="E42" i="342" s="1"/>
  <c r="E43" i="340"/>
  <c r="E45" i="340" s="1"/>
  <c r="B3" i="341"/>
  <c r="G3" i="341"/>
  <c r="B3" i="340"/>
  <c r="G3" i="340"/>
  <c r="G48" i="339"/>
  <c r="G30" i="339"/>
  <c r="G31" i="339"/>
  <c r="G47" i="339"/>
  <c r="G13" i="339"/>
  <c r="G32" i="339"/>
  <c r="G65" i="339"/>
  <c r="G49" i="338"/>
  <c r="G15" i="338"/>
  <c r="G65" i="338"/>
  <c r="G64" i="338"/>
  <c r="G32" i="338"/>
  <c r="G48" i="338"/>
  <c r="G47" i="338"/>
  <c r="G66" i="339"/>
  <c r="G31" i="338"/>
  <c r="G30" i="338"/>
  <c r="G49" i="339"/>
  <c r="G14" i="338"/>
  <c r="G13" i="338"/>
  <c r="G15" i="339"/>
  <c r="C44" i="340"/>
  <c r="C44" i="341"/>
  <c r="H43" i="340"/>
  <c r="H45" i="340" s="1"/>
  <c r="G43" i="340"/>
  <c r="G45" i="340" s="1"/>
  <c r="F43" i="340"/>
  <c r="H43" i="341"/>
  <c r="H45" i="341" s="1"/>
  <c r="G43" i="341"/>
  <c r="G45" i="341" s="1"/>
  <c r="F43" i="341"/>
  <c r="E43" i="341"/>
  <c r="E45" i="341" s="1"/>
  <c r="G56" i="306"/>
  <c r="F56" i="306"/>
  <c r="E56" i="306"/>
  <c r="G55" i="306"/>
  <c r="F55" i="306"/>
  <c r="E55" i="306"/>
  <c r="G54" i="306"/>
  <c r="F54" i="306"/>
  <c r="E54" i="306"/>
  <c r="G53" i="306"/>
  <c r="F53" i="306"/>
  <c r="E53" i="306"/>
  <c r="G52" i="306"/>
  <c r="F52" i="306"/>
  <c r="E52" i="306"/>
  <c r="G51" i="306"/>
  <c r="F51" i="306"/>
  <c r="E51" i="306"/>
  <c r="G50" i="306"/>
  <c r="F50" i="306"/>
  <c r="E50" i="306"/>
  <c r="G49" i="306"/>
  <c r="F49" i="306"/>
  <c r="E49" i="306"/>
  <c r="G48" i="306"/>
  <c r="F48" i="306"/>
  <c r="E48" i="306"/>
  <c r="G47" i="306"/>
  <c r="F47" i="306"/>
  <c r="E47" i="306"/>
  <c r="G46" i="306"/>
  <c r="F46" i="306"/>
  <c r="E46" i="306"/>
  <c r="G45" i="306"/>
  <c r="F45" i="306"/>
  <c r="E45" i="306"/>
  <c r="G44" i="306"/>
  <c r="F44" i="306"/>
  <c r="E44" i="306"/>
  <c r="G43" i="306"/>
  <c r="F43" i="306"/>
  <c r="E43" i="306"/>
  <c r="G42" i="306"/>
  <c r="F42" i="306"/>
  <c r="E42" i="306"/>
  <c r="G41" i="306"/>
  <c r="F41" i="306"/>
  <c r="E41" i="306"/>
  <c r="G40" i="306"/>
  <c r="F40" i="306"/>
  <c r="E40" i="306"/>
  <c r="G39" i="306"/>
  <c r="F39" i="306"/>
  <c r="E39" i="306"/>
  <c r="G38" i="306"/>
  <c r="F38" i="306"/>
  <c r="E38" i="306"/>
  <c r="G37" i="306"/>
  <c r="F37" i="306"/>
  <c r="E37" i="306"/>
  <c r="G36" i="306"/>
  <c r="F36" i="306"/>
  <c r="E36" i="306"/>
  <c r="G35" i="306"/>
  <c r="F35" i="306"/>
  <c r="E35" i="306"/>
  <c r="G31" i="306"/>
  <c r="F31" i="306"/>
  <c r="E31" i="306"/>
  <c r="G30" i="306"/>
  <c r="F30" i="306"/>
  <c r="E30" i="306"/>
  <c r="G29" i="306"/>
  <c r="F29" i="306"/>
  <c r="E29" i="306"/>
  <c r="G28" i="306"/>
  <c r="F28" i="306"/>
  <c r="E28" i="306"/>
  <c r="G27" i="306"/>
  <c r="F27" i="306"/>
  <c r="E27" i="306"/>
  <c r="H22" i="336"/>
  <c r="H22" i="335"/>
  <c r="D15" i="275"/>
  <c r="D19" i="275" s="1"/>
  <c r="J16" i="275"/>
  <c r="B15" i="275"/>
  <c r="I41" i="343"/>
  <c r="K149" i="328"/>
  <c r="B165" i="328"/>
  <c r="K165" i="328"/>
  <c r="I41" i="342"/>
  <c r="I166" i="328" l="1"/>
  <c r="H32" i="340"/>
  <c r="H32" i="341"/>
  <c r="L33" i="343"/>
  <c r="B33" i="343" s="1"/>
  <c r="E28" i="341"/>
  <c r="C28" i="341" s="1"/>
  <c r="G28" i="341" s="1"/>
  <c r="L33" i="342"/>
  <c r="B33" i="342" s="1"/>
  <c r="E28" i="340"/>
  <c r="C28" i="340" s="1"/>
  <c r="G28" i="340" s="1"/>
  <c r="E29" i="340"/>
  <c r="C29" i="340" s="1"/>
  <c r="G29" i="340" s="1"/>
  <c r="E29" i="341"/>
  <c r="C29" i="341" s="1"/>
  <c r="G29" i="341" s="1"/>
  <c r="F44" i="341"/>
  <c r="F45" i="341" s="1"/>
  <c r="E27" i="340"/>
  <c r="C27" i="340" s="1"/>
  <c r="G27" i="340" s="1"/>
  <c r="F44" i="340"/>
  <c r="F45" i="340" s="1"/>
  <c r="E27" i="341"/>
  <c r="C27" i="341" s="1"/>
  <c r="G27" i="341" s="1"/>
  <c r="J25" i="340"/>
  <c r="J28" i="340"/>
  <c r="J27" i="340"/>
  <c r="J29" i="340"/>
  <c r="J25" i="341"/>
  <c r="J29" i="341"/>
  <c r="J27" i="341"/>
  <c r="J28" i="341"/>
  <c r="M184" i="308"/>
  <c r="E22" i="338" s="1"/>
  <c r="L184" i="308"/>
  <c r="C22" i="338" s="1"/>
  <c r="M185" i="308"/>
  <c r="E39" i="338" s="1"/>
  <c r="L185" i="308"/>
  <c r="C39" i="338" s="1"/>
  <c r="B47" i="337"/>
  <c r="B45" i="337"/>
  <c r="B44" i="337"/>
  <c r="M39" i="337"/>
  <c r="B30" i="337"/>
  <c r="G26" i="337"/>
  <c r="F26" i="337"/>
  <c r="E26" i="337"/>
  <c r="G25" i="337"/>
  <c r="F25" i="337"/>
  <c r="E25" i="337"/>
  <c r="G24" i="337"/>
  <c r="F24" i="337"/>
  <c r="E24" i="337"/>
  <c r="G23" i="337"/>
  <c r="F23" i="337"/>
  <c r="E23" i="337"/>
  <c r="P20" i="337"/>
  <c r="O20" i="337"/>
  <c r="N20" i="337"/>
  <c r="M20" i="337"/>
  <c r="B16" i="337"/>
  <c r="S1" i="337"/>
  <c r="B47" i="336"/>
  <c r="B45" i="336"/>
  <c r="B44" i="336"/>
  <c r="M39" i="336"/>
  <c r="B30" i="336"/>
  <c r="G26" i="336"/>
  <c r="F26" i="336"/>
  <c r="E26" i="336"/>
  <c r="G25" i="336"/>
  <c r="F25" i="336"/>
  <c r="E25" i="336"/>
  <c r="G24" i="336"/>
  <c r="F24" i="336"/>
  <c r="E24" i="336"/>
  <c r="G23" i="336"/>
  <c r="F23" i="336"/>
  <c r="E23" i="336"/>
  <c r="P20" i="336"/>
  <c r="O20" i="336"/>
  <c r="N20" i="336"/>
  <c r="M20" i="336"/>
  <c r="B16" i="336"/>
  <c r="S1" i="336"/>
  <c r="B47" i="335"/>
  <c r="B45" i="335"/>
  <c r="B44" i="335"/>
  <c r="M39" i="335"/>
  <c r="B30" i="335"/>
  <c r="G26" i="335"/>
  <c r="F26" i="335"/>
  <c r="E26" i="335"/>
  <c r="G25" i="335"/>
  <c r="F25" i="335"/>
  <c r="E25" i="335"/>
  <c r="G24" i="335"/>
  <c r="F24" i="335"/>
  <c r="E24" i="335"/>
  <c r="G23" i="335"/>
  <c r="F23" i="335"/>
  <c r="E23" i="335"/>
  <c r="P20" i="335"/>
  <c r="O20" i="335"/>
  <c r="N20" i="335"/>
  <c r="M20" i="335"/>
  <c r="B16" i="335"/>
  <c r="B13" i="335"/>
  <c r="S1" i="335"/>
  <c r="P16" i="334"/>
  <c r="R16" i="334" s="1"/>
  <c r="P16" i="333"/>
  <c r="R16" i="333" s="1"/>
  <c r="P16" i="332"/>
  <c r="R16" i="332" s="1"/>
  <c r="H34" i="334"/>
  <c r="H32" i="334"/>
  <c r="J22" i="334"/>
  <c r="C22" i="334"/>
  <c r="G22" i="334" s="1"/>
  <c r="J20" i="334"/>
  <c r="H20" i="334"/>
  <c r="C20" i="334"/>
  <c r="G20" i="334" s="1"/>
  <c r="J19" i="334"/>
  <c r="H19" i="334"/>
  <c r="C19" i="334"/>
  <c r="C18" i="334" s="1"/>
  <c r="J16" i="334"/>
  <c r="C16" i="334"/>
  <c r="G16" i="334" s="1"/>
  <c r="H9" i="334"/>
  <c r="C9" i="334"/>
  <c r="G9" i="334" s="1"/>
  <c r="J8" i="334"/>
  <c r="H8" i="334"/>
  <c r="G8" i="334"/>
  <c r="S1" i="334"/>
  <c r="C42" i="334" s="1"/>
  <c r="H34" i="333"/>
  <c r="H32" i="333"/>
  <c r="J22" i="333"/>
  <c r="C22" i="333"/>
  <c r="G22" i="333" s="1"/>
  <c r="J20" i="333"/>
  <c r="H20" i="333"/>
  <c r="C20" i="333"/>
  <c r="G20" i="333" s="1"/>
  <c r="J19" i="333"/>
  <c r="H19" i="333"/>
  <c r="C19" i="333"/>
  <c r="G19" i="333" s="1"/>
  <c r="J16" i="333"/>
  <c r="C16" i="333"/>
  <c r="G16" i="333" s="1"/>
  <c r="H9" i="333"/>
  <c r="C9" i="333"/>
  <c r="G9" i="333" s="1"/>
  <c r="J8" i="333"/>
  <c r="H8" i="333"/>
  <c r="G8" i="333"/>
  <c r="S1" i="333"/>
  <c r="C42" i="333" s="1"/>
  <c r="H34" i="332"/>
  <c r="H32" i="332"/>
  <c r="J22" i="332"/>
  <c r="C22" i="332"/>
  <c r="G22" i="332" s="1"/>
  <c r="J20" i="332"/>
  <c r="H20" i="332"/>
  <c r="C20" i="332"/>
  <c r="G20" i="332" s="1"/>
  <c r="J19" i="332"/>
  <c r="H19" i="332"/>
  <c r="C19" i="332"/>
  <c r="C18" i="332" s="1"/>
  <c r="J16" i="332"/>
  <c r="C16" i="332"/>
  <c r="G16" i="332" s="1"/>
  <c r="H9" i="332"/>
  <c r="C9" i="332"/>
  <c r="G9" i="332" s="1"/>
  <c r="J8" i="332"/>
  <c r="H8" i="332"/>
  <c r="G8" i="332"/>
  <c r="S1" i="332"/>
  <c r="C42" i="332" s="1"/>
  <c r="J163" i="308"/>
  <c r="J164" i="308" s="1"/>
  <c r="J165" i="308" s="1"/>
  <c r="J166" i="308" s="1"/>
  <c r="J167" i="308" s="1"/>
  <c r="J168" i="308" s="1"/>
  <c r="J169" i="308" s="1"/>
  <c r="J123" i="308"/>
  <c r="J103" i="308"/>
  <c r="J63" i="308"/>
  <c r="J43" i="308"/>
  <c r="B89" i="331"/>
  <c r="S86" i="331"/>
  <c r="B72" i="331"/>
  <c r="S69" i="331"/>
  <c r="B55" i="331"/>
  <c r="S52" i="331"/>
  <c r="B38" i="331"/>
  <c r="S35" i="331"/>
  <c r="B21" i="331"/>
  <c r="S18" i="331"/>
  <c r="B4" i="331"/>
  <c r="S1" i="331"/>
  <c r="X6" i="305"/>
  <c r="X5" i="305"/>
  <c r="X9" i="305"/>
  <c r="I163" i="308" s="1"/>
  <c r="W9" i="305"/>
  <c r="X8" i="305"/>
  <c r="I143" i="308" s="1"/>
  <c r="I144" i="308" s="1"/>
  <c r="I145" i="308" s="1"/>
  <c r="I146" i="308" s="1"/>
  <c r="I147" i="308" s="1"/>
  <c r="I148" i="308" s="1"/>
  <c r="W8" i="305"/>
  <c r="J143" i="308"/>
  <c r="J144" i="308" s="1"/>
  <c r="J145" i="308" s="1"/>
  <c r="J146" i="308" s="1"/>
  <c r="J147" i="308" s="1"/>
  <c r="J148" i="308" s="1"/>
  <c r="X7" i="305"/>
  <c r="W7" i="305"/>
  <c r="I152" i="305"/>
  <c r="G152" i="305"/>
  <c r="F152" i="305"/>
  <c r="D152" i="305"/>
  <c r="S182" i="308"/>
  <c r="R182" i="308"/>
  <c r="Q182" i="308"/>
  <c r="P182" i="308"/>
  <c r="M182" i="308"/>
  <c r="L182" i="308"/>
  <c r="K182" i="308"/>
  <c r="J182" i="308"/>
  <c r="I182" i="308"/>
  <c r="H182" i="308"/>
  <c r="G182" i="308"/>
  <c r="F182" i="308"/>
  <c r="E182" i="308"/>
  <c r="D182" i="308"/>
  <c r="C182" i="308"/>
  <c r="B182" i="308"/>
  <c r="S181" i="308"/>
  <c r="R181" i="308"/>
  <c r="Q181" i="308"/>
  <c r="P181" i="308"/>
  <c r="M181" i="308"/>
  <c r="L181" i="308"/>
  <c r="K181" i="308"/>
  <c r="J181" i="308"/>
  <c r="I181" i="308"/>
  <c r="H181" i="308"/>
  <c r="G181" i="308"/>
  <c r="F181" i="308"/>
  <c r="E181" i="308"/>
  <c r="D181" i="308"/>
  <c r="C181" i="308"/>
  <c r="B181" i="308"/>
  <c r="S180" i="308"/>
  <c r="R180" i="308"/>
  <c r="Q180" i="308"/>
  <c r="P180" i="308"/>
  <c r="M180" i="308"/>
  <c r="L180" i="308"/>
  <c r="K180" i="308"/>
  <c r="J180" i="308"/>
  <c r="I180" i="308"/>
  <c r="H180" i="308"/>
  <c r="G180" i="308"/>
  <c r="F180" i="308"/>
  <c r="E180" i="308"/>
  <c r="D180" i="308"/>
  <c r="C180" i="308"/>
  <c r="B180" i="308"/>
  <c r="S179" i="308"/>
  <c r="R179" i="308"/>
  <c r="Q179" i="308"/>
  <c r="P179" i="308"/>
  <c r="M179" i="308"/>
  <c r="L179" i="308"/>
  <c r="K179" i="308"/>
  <c r="J179" i="308"/>
  <c r="I179" i="308"/>
  <c r="H179" i="308"/>
  <c r="G179" i="308"/>
  <c r="F179" i="308"/>
  <c r="E179" i="308"/>
  <c r="D179" i="308"/>
  <c r="C179" i="308"/>
  <c r="B179" i="308"/>
  <c r="S178" i="308"/>
  <c r="R178" i="308"/>
  <c r="Q178" i="308"/>
  <c r="P178" i="308"/>
  <c r="M178" i="308"/>
  <c r="K178" i="308"/>
  <c r="J178" i="308"/>
  <c r="I178" i="308"/>
  <c r="H178" i="308"/>
  <c r="G178" i="308"/>
  <c r="F178" i="308"/>
  <c r="E178" i="308"/>
  <c r="D178" i="308"/>
  <c r="C178" i="308"/>
  <c r="B178" i="308"/>
  <c r="L178" i="308" s="1"/>
  <c r="S177" i="308"/>
  <c r="R177" i="308"/>
  <c r="Q177" i="308"/>
  <c r="P177" i="308"/>
  <c r="M177" i="308"/>
  <c r="K177" i="308"/>
  <c r="J177" i="308"/>
  <c r="I177" i="308"/>
  <c r="H177" i="308"/>
  <c r="G177" i="308"/>
  <c r="F177" i="308"/>
  <c r="E177" i="308"/>
  <c r="D177" i="308"/>
  <c r="C177" i="308"/>
  <c r="B177" i="308"/>
  <c r="L177" i="308" s="1"/>
  <c r="S176" i="308"/>
  <c r="R176" i="308"/>
  <c r="Q176" i="308"/>
  <c r="P176" i="308"/>
  <c r="M176" i="308"/>
  <c r="L176" i="308"/>
  <c r="K176" i="308"/>
  <c r="J176" i="308"/>
  <c r="I176" i="308"/>
  <c r="H176" i="308"/>
  <c r="G176" i="308"/>
  <c r="F176" i="308"/>
  <c r="E176" i="308"/>
  <c r="D176" i="308"/>
  <c r="C176" i="308"/>
  <c r="B176" i="308"/>
  <c r="S175" i="308"/>
  <c r="R175" i="308"/>
  <c r="Q175" i="308"/>
  <c r="P175" i="308"/>
  <c r="M175" i="308"/>
  <c r="K175" i="308"/>
  <c r="J175" i="308"/>
  <c r="I175" i="308"/>
  <c r="H175" i="308"/>
  <c r="G175" i="308"/>
  <c r="F175" i="308"/>
  <c r="E175" i="308"/>
  <c r="D175" i="308"/>
  <c r="C175" i="308"/>
  <c r="B175" i="308"/>
  <c r="L175" i="308" s="1"/>
  <c r="S174" i="308"/>
  <c r="R174" i="308"/>
  <c r="Q174" i="308"/>
  <c r="P174" i="308"/>
  <c r="K174" i="308"/>
  <c r="J174" i="308"/>
  <c r="I174" i="308"/>
  <c r="H174" i="308"/>
  <c r="G174" i="308"/>
  <c r="F174" i="308"/>
  <c r="E174" i="308"/>
  <c r="D174" i="308"/>
  <c r="C174" i="308"/>
  <c r="B174" i="308"/>
  <c r="M174" i="308" s="1"/>
  <c r="S173" i="308"/>
  <c r="R173" i="308"/>
  <c r="Q173" i="308"/>
  <c r="P173" i="308"/>
  <c r="M173" i="308"/>
  <c r="L173" i="308"/>
  <c r="K173" i="308"/>
  <c r="J173" i="308"/>
  <c r="I173" i="308"/>
  <c r="H173" i="308"/>
  <c r="G173" i="308"/>
  <c r="F173" i="308"/>
  <c r="E173" i="308"/>
  <c r="D173" i="308"/>
  <c r="C173" i="308"/>
  <c r="B173" i="308"/>
  <c r="S172" i="308"/>
  <c r="R172" i="308"/>
  <c r="Q172" i="308"/>
  <c r="P172" i="308"/>
  <c r="M172" i="308"/>
  <c r="K172" i="308"/>
  <c r="J172" i="308"/>
  <c r="I172" i="308"/>
  <c r="H172" i="308"/>
  <c r="G172" i="308"/>
  <c r="F172" i="308"/>
  <c r="E172" i="308"/>
  <c r="D172" i="308"/>
  <c r="C172" i="308"/>
  <c r="B172" i="308"/>
  <c r="L172" i="308" s="1"/>
  <c r="S171" i="308"/>
  <c r="R171" i="308"/>
  <c r="Q171" i="308"/>
  <c r="P171" i="308"/>
  <c r="M171" i="308"/>
  <c r="K171" i="308"/>
  <c r="J171" i="308"/>
  <c r="I171" i="308"/>
  <c r="H171" i="308"/>
  <c r="G171" i="308"/>
  <c r="F171" i="308"/>
  <c r="E171" i="308"/>
  <c r="D171" i="308"/>
  <c r="C171" i="308"/>
  <c r="B171" i="308"/>
  <c r="L171" i="308" s="1"/>
  <c r="S170" i="308"/>
  <c r="R170" i="308"/>
  <c r="Q170" i="308"/>
  <c r="P170" i="308"/>
  <c r="M170" i="308"/>
  <c r="L170" i="308"/>
  <c r="K170" i="308"/>
  <c r="J170" i="308"/>
  <c r="I170" i="308"/>
  <c r="H170" i="308"/>
  <c r="G170" i="308"/>
  <c r="F170" i="308"/>
  <c r="E170" i="308"/>
  <c r="D170" i="308"/>
  <c r="C170" i="308"/>
  <c r="B170" i="308"/>
  <c r="B169" i="308"/>
  <c r="B168" i="308"/>
  <c r="B167" i="308"/>
  <c r="B166" i="308"/>
  <c r="B165" i="308"/>
  <c r="S164" i="308"/>
  <c r="S165" i="308" s="1"/>
  <c r="S166" i="308" s="1"/>
  <c r="S167" i="308" s="1"/>
  <c r="S168" i="308" s="1"/>
  <c r="S169" i="308" s="1"/>
  <c r="R164" i="308"/>
  <c r="R165" i="308" s="1"/>
  <c r="R166" i="308" s="1"/>
  <c r="R167" i="308" s="1"/>
  <c r="R168" i="308" s="1"/>
  <c r="R169" i="308" s="1"/>
  <c r="P164" i="308"/>
  <c r="P165" i="308" s="1"/>
  <c r="P166" i="308" s="1"/>
  <c r="P167" i="308" s="1"/>
  <c r="P168" i="308" s="1"/>
  <c r="P169" i="308" s="1"/>
  <c r="K164" i="308"/>
  <c r="K165" i="308" s="1"/>
  <c r="K166" i="308" s="1"/>
  <c r="K167" i="308" s="1"/>
  <c r="K168" i="308" s="1"/>
  <c r="K169" i="308" s="1"/>
  <c r="G164" i="308"/>
  <c r="G165" i="308" s="1"/>
  <c r="G166" i="308" s="1"/>
  <c r="G167" i="308" s="1"/>
  <c r="G168" i="308" s="1"/>
  <c r="G169" i="308" s="1"/>
  <c r="F164" i="308"/>
  <c r="F165" i="308" s="1"/>
  <c r="F166" i="308" s="1"/>
  <c r="F167" i="308" s="1"/>
  <c r="F168" i="308" s="1"/>
  <c r="F169" i="308" s="1"/>
  <c r="E164" i="308"/>
  <c r="E165" i="308" s="1"/>
  <c r="E166" i="308" s="1"/>
  <c r="E167" i="308" s="1"/>
  <c r="E168" i="308" s="1"/>
  <c r="E169" i="308" s="1"/>
  <c r="D164" i="308"/>
  <c r="D165" i="308" s="1"/>
  <c r="D166" i="308" s="1"/>
  <c r="D167" i="308" s="1"/>
  <c r="D168" i="308" s="1"/>
  <c r="D169" i="308" s="1"/>
  <c r="B164" i="308"/>
  <c r="C163" i="308"/>
  <c r="C164" i="308" s="1"/>
  <c r="C165" i="308" s="1"/>
  <c r="C166" i="308" s="1"/>
  <c r="C167" i="308" s="1"/>
  <c r="C168" i="308" s="1"/>
  <c r="C169" i="308" s="1"/>
  <c r="B89" i="330"/>
  <c r="S86" i="330"/>
  <c r="B72" i="330"/>
  <c r="S69" i="330"/>
  <c r="B55" i="330"/>
  <c r="S52" i="330"/>
  <c r="B38" i="330"/>
  <c r="S35" i="330"/>
  <c r="B21" i="330"/>
  <c r="S18" i="330"/>
  <c r="B4" i="330"/>
  <c r="S1" i="330"/>
  <c r="S162" i="308"/>
  <c r="R162" i="308"/>
  <c r="Q162" i="308"/>
  <c r="P162" i="308"/>
  <c r="L162" i="308"/>
  <c r="K162" i="308"/>
  <c r="J162" i="308"/>
  <c r="I162" i="308"/>
  <c r="H162" i="308"/>
  <c r="G162" i="308"/>
  <c r="F162" i="308"/>
  <c r="E162" i="308"/>
  <c r="D162" i="308"/>
  <c r="C162" i="308"/>
  <c r="B162" i="308"/>
  <c r="M162" i="308" s="1"/>
  <c r="S161" i="308"/>
  <c r="R161" i="308"/>
  <c r="Q161" i="308"/>
  <c r="P161" i="308"/>
  <c r="K161" i="308"/>
  <c r="J161" i="308"/>
  <c r="I161" i="308"/>
  <c r="H161" i="308"/>
  <c r="G161" i="308"/>
  <c r="F161" i="308"/>
  <c r="E161" i="308"/>
  <c r="D161" i="308"/>
  <c r="C161" i="308"/>
  <c r="B161" i="308"/>
  <c r="M161" i="308" s="1"/>
  <c r="S160" i="308"/>
  <c r="R160" i="308"/>
  <c r="Q160" i="308"/>
  <c r="P160" i="308"/>
  <c r="K160" i="308"/>
  <c r="J160" i="308"/>
  <c r="I160" i="308"/>
  <c r="H160" i="308"/>
  <c r="G160" i="308"/>
  <c r="F160" i="308"/>
  <c r="E160" i="308"/>
  <c r="D160" i="308"/>
  <c r="C160" i="308"/>
  <c r="B160" i="308"/>
  <c r="M160" i="308" s="1"/>
  <c r="S159" i="308"/>
  <c r="R159" i="308"/>
  <c r="Q159" i="308"/>
  <c r="P159" i="308"/>
  <c r="L159" i="308"/>
  <c r="K159" i="308"/>
  <c r="J159" i="308"/>
  <c r="I159" i="308"/>
  <c r="H159" i="308"/>
  <c r="G159" i="308"/>
  <c r="F159" i="308"/>
  <c r="E159" i="308"/>
  <c r="D159" i="308"/>
  <c r="C159" i="308"/>
  <c r="B159" i="308"/>
  <c r="M159" i="308" s="1"/>
  <c r="S158" i="308"/>
  <c r="R158" i="308"/>
  <c r="Q158" i="308"/>
  <c r="P158" i="308"/>
  <c r="K158" i="308"/>
  <c r="J158" i="308"/>
  <c r="I158" i="308"/>
  <c r="H158" i="308"/>
  <c r="G158" i="308"/>
  <c r="F158" i="308"/>
  <c r="E158" i="308"/>
  <c r="D158" i="308"/>
  <c r="C158" i="308"/>
  <c r="B158" i="308"/>
  <c r="M158" i="308" s="1"/>
  <c r="S157" i="308"/>
  <c r="R157" i="308"/>
  <c r="Q157" i="308"/>
  <c r="P157" i="308"/>
  <c r="L157" i="308"/>
  <c r="K157" i="308"/>
  <c r="J157" i="308"/>
  <c r="I157" i="308"/>
  <c r="H157" i="308"/>
  <c r="G157" i="308"/>
  <c r="F157" i="308"/>
  <c r="E157" i="308"/>
  <c r="D157" i="308"/>
  <c r="C157" i="308"/>
  <c r="B157" i="308"/>
  <c r="M157" i="308" s="1"/>
  <c r="S156" i="308"/>
  <c r="R156" i="308"/>
  <c r="Q156" i="308"/>
  <c r="P156" i="308"/>
  <c r="L156" i="308"/>
  <c r="K156" i="308"/>
  <c r="J156" i="308"/>
  <c r="I156" i="308"/>
  <c r="H156" i="308"/>
  <c r="G156" i="308"/>
  <c r="F156" i="308"/>
  <c r="E156" i="308"/>
  <c r="D156" i="308"/>
  <c r="C156" i="308"/>
  <c r="B156" i="308"/>
  <c r="M156" i="308" s="1"/>
  <c r="S155" i="308"/>
  <c r="R155" i="308"/>
  <c r="Q155" i="308"/>
  <c r="P155" i="308"/>
  <c r="K155" i="308"/>
  <c r="J155" i="308"/>
  <c r="I155" i="308"/>
  <c r="H155" i="308"/>
  <c r="G155" i="308"/>
  <c r="F155" i="308"/>
  <c r="E155" i="308"/>
  <c r="D155" i="308"/>
  <c r="C155" i="308"/>
  <c r="B155" i="308"/>
  <c r="M155" i="308" s="1"/>
  <c r="S154" i="308"/>
  <c r="R154" i="308"/>
  <c r="Q154" i="308"/>
  <c r="P154" i="308"/>
  <c r="K154" i="308"/>
  <c r="J154" i="308"/>
  <c r="I154" i="308"/>
  <c r="H154" i="308"/>
  <c r="G154" i="308"/>
  <c r="F154" i="308"/>
  <c r="E154" i="308"/>
  <c r="D154" i="308"/>
  <c r="C154" i="308"/>
  <c r="B154" i="308"/>
  <c r="M154" i="308" s="1"/>
  <c r="S153" i="308"/>
  <c r="R153" i="308"/>
  <c r="Q153" i="308"/>
  <c r="P153" i="308"/>
  <c r="L153" i="308"/>
  <c r="K153" i="308"/>
  <c r="J153" i="308"/>
  <c r="I153" i="308"/>
  <c r="H153" i="308"/>
  <c r="G153" i="308"/>
  <c r="F153" i="308"/>
  <c r="E153" i="308"/>
  <c r="D153" i="308"/>
  <c r="C153" i="308"/>
  <c r="B153" i="308"/>
  <c r="M153" i="308" s="1"/>
  <c r="S152" i="308"/>
  <c r="R152" i="308"/>
  <c r="Q152" i="308"/>
  <c r="P152" i="308"/>
  <c r="K152" i="308"/>
  <c r="J152" i="308"/>
  <c r="I152" i="308"/>
  <c r="H152" i="308"/>
  <c r="G152" i="308"/>
  <c r="F152" i="308"/>
  <c r="E152" i="308"/>
  <c r="D152" i="308"/>
  <c r="C152" i="308"/>
  <c r="B152" i="308"/>
  <c r="M152" i="308" s="1"/>
  <c r="S151" i="308"/>
  <c r="R151" i="308"/>
  <c r="Q151" i="308"/>
  <c r="P151" i="308"/>
  <c r="K151" i="308"/>
  <c r="J151" i="308"/>
  <c r="I151" i="308"/>
  <c r="H151" i="308"/>
  <c r="G151" i="308"/>
  <c r="F151" i="308"/>
  <c r="E151" i="308"/>
  <c r="D151" i="308"/>
  <c r="C151" i="308"/>
  <c r="B151" i="308"/>
  <c r="M151" i="308" s="1"/>
  <c r="S150" i="308"/>
  <c r="R150" i="308"/>
  <c r="Q150" i="308"/>
  <c r="P150" i="308"/>
  <c r="L150" i="308"/>
  <c r="K150" i="308"/>
  <c r="J150" i="308"/>
  <c r="I150" i="308"/>
  <c r="H150" i="308"/>
  <c r="G150" i="308"/>
  <c r="F150" i="308"/>
  <c r="E150" i="308"/>
  <c r="D150" i="308"/>
  <c r="C150" i="308"/>
  <c r="B150" i="308"/>
  <c r="M150" i="308" s="1"/>
  <c r="S149" i="308"/>
  <c r="R149" i="308"/>
  <c r="Q149" i="308"/>
  <c r="P149" i="308"/>
  <c r="K149" i="308"/>
  <c r="J149" i="308"/>
  <c r="I149" i="308"/>
  <c r="H149" i="308"/>
  <c r="G149" i="308"/>
  <c r="F149" i="308"/>
  <c r="E149" i="308"/>
  <c r="D149" i="308"/>
  <c r="C149" i="308"/>
  <c r="B149" i="308"/>
  <c r="M149" i="308" s="1"/>
  <c r="B148" i="308"/>
  <c r="B147" i="308"/>
  <c r="B146" i="308"/>
  <c r="R145" i="308"/>
  <c r="R146" i="308" s="1"/>
  <c r="R147" i="308" s="1"/>
  <c r="R148" i="308" s="1"/>
  <c r="Q145" i="308"/>
  <c r="Q146" i="308" s="1"/>
  <c r="Q147" i="308" s="1"/>
  <c r="Q148" i="308" s="1"/>
  <c r="P145" i="308"/>
  <c r="P146" i="308" s="1"/>
  <c r="P147" i="308" s="1"/>
  <c r="P148" i="308" s="1"/>
  <c r="K145" i="308"/>
  <c r="K146" i="308" s="1"/>
  <c r="K147" i="308" s="1"/>
  <c r="K148" i="308" s="1"/>
  <c r="B145" i="308"/>
  <c r="S144" i="308"/>
  <c r="S145" i="308" s="1"/>
  <c r="S146" i="308" s="1"/>
  <c r="S147" i="308" s="1"/>
  <c r="S148" i="308" s="1"/>
  <c r="R144" i="308"/>
  <c r="Q144" i="308"/>
  <c r="P144" i="308"/>
  <c r="K144" i="308"/>
  <c r="G144" i="308"/>
  <c r="G145" i="308" s="1"/>
  <c r="G146" i="308" s="1"/>
  <c r="G147" i="308" s="1"/>
  <c r="G148" i="308" s="1"/>
  <c r="F144" i="308"/>
  <c r="F145" i="308" s="1"/>
  <c r="F146" i="308" s="1"/>
  <c r="F147" i="308" s="1"/>
  <c r="F148" i="308" s="1"/>
  <c r="E144" i="308"/>
  <c r="E145" i="308" s="1"/>
  <c r="E146" i="308" s="1"/>
  <c r="E147" i="308" s="1"/>
  <c r="E148" i="308" s="1"/>
  <c r="D144" i="308"/>
  <c r="D145" i="308" s="1"/>
  <c r="D146" i="308" s="1"/>
  <c r="D147" i="308" s="1"/>
  <c r="D148" i="308" s="1"/>
  <c r="B144" i="308"/>
  <c r="B89" i="329"/>
  <c r="S86" i="329"/>
  <c r="B72" i="329"/>
  <c r="S69" i="329"/>
  <c r="B55" i="329"/>
  <c r="S52" i="329"/>
  <c r="B38" i="329"/>
  <c r="S35" i="329"/>
  <c r="B21" i="329"/>
  <c r="S18" i="329"/>
  <c r="B4" i="329"/>
  <c r="S1" i="329"/>
  <c r="B106" i="314"/>
  <c r="S103" i="314"/>
  <c r="L149" i="328"/>
  <c r="L165" i="328"/>
  <c r="K8" i="334" l="1"/>
  <c r="E6" i="330"/>
  <c r="E74" i="331"/>
  <c r="E91" i="331"/>
  <c r="E40" i="331"/>
  <c r="E57" i="331"/>
  <c r="E6" i="331"/>
  <c r="E23" i="331"/>
  <c r="E74" i="329"/>
  <c r="E91" i="329"/>
  <c r="E57" i="329"/>
  <c r="G113" i="330"/>
  <c r="G112" i="330"/>
  <c r="A103" i="330"/>
  <c r="C111" i="330"/>
  <c r="C110" i="330"/>
  <c r="E105" i="330"/>
  <c r="C105" i="330"/>
  <c r="G108" i="330"/>
  <c r="B108" i="330"/>
  <c r="G114" i="330"/>
  <c r="B105" i="330"/>
  <c r="G106" i="330"/>
  <c r="H29" i="333"/>
  <c r="K20" i="333"/>
  <c r="H28" i="334"/>
  <c r="K20" i="334"/>
  <c r="H28" i="332"/>
  <c r="K20" i="332"/>
  <c r="H16" i="333"/>
  <c r="K16" i="333" s="1"/>
  <c r="K19" i="333"/>
  <c r="H25" i="334"/>
  <c r="K19" i="334"/>
  <c r="H16" i="332"/>
  <c r="K16" i="332" s="1"/>
  <c r="K19" i="332"/>
  <c r="K18" i="332" s="1"/>
  <c r="K29" i="341"/>
  <c r="K28" i="341"/>
  <c r="K27" i="341"/>
  <c r="K29" i="340"/>
  <c r="K28" i="340"/>
  <c r="K27" i="340"/>
  <c r="K9" i="332"/>
  <c r="C10" i="332" s="1"/>
  <c r="K10" i="332" s="1"/>
  <c r="K8" i="333"/>
  <c r="K8" i="332"/>
  <c r="C18" i="333"/>
  <c r="L161" i="308"/>
  <c r="L160" i="308"/>
  <c r="L158" i="308"/>
  <c r="L155" i="308"/>
  <c r="L154" i="308"/>
  <c r="L152" i="308"/>
  <c r="L151" i="308"/>
  <c r="L149" i="308"/>
  <c r="L174" i="308"/>
  <c r="G19" i="334"/>
  <c r="G19" i="332"/>
  <c r="G26" i="340"/>
  <c r="G14" i="340" s="1"/>
  <c r="C32" i="340" s="1"/>
  <c r="C34" i="340" s="1"/>
  <c r="K34" i="340" s="1"/>
  <c r="K38" i="340" s="1"/>
  <c r="G26" i="341"/>
  <c r="G14" i="341" s="1"/>
  <c r="C32" i="341" s="1"/>
  <c r="G32" i="341" s="1"/>
  <c r="L22" i="335"/>
  <c r="L20" i="335" s="1"/>
  <c r="H22" i="337"/>
  <c r="I164" i="308"/>
  <c r="I165" i="308" s="1"/>
  <c r="I166" i="308" s="1"/>
  <c r="I167" i="308" s="1"/>
  <c r="I168" i="308" s="1"/>
  <c r="I169" i="308" s="1"/>
  <c r="E108" i="330" s="1"/>
  <c r="H27" i="334"/>
  <c r="H29" i="334"/>
  <c r="H16" i="334"/>
  <c r="K16" i="334" s="1"/>
  <c r="L22" i="336"/>
  <c r="L20" i="336" s="1"/>
  <c r="L22" i="337"/>
  <c r="B29" i="337" s="1"/>
  <c r="H27" i="332"/>
  <c r="H29" i="332"/>
  <c r="H28" i="333"/>
  <c r="H22" i="334"/>
  <c r="K22" i="334" s="1"/>
  <c r="D4" i="337"/>
  <c r="D7" i="337"/>
  <c r="D9" i="337"/>
  <c r="L10" i="337"/>
  <c r="B14" i="337" s="1"/>
  <c r="L32" i="337"/>
  <c r="B32" i="337" s="1"/>
  <c r="D4" i="336"/>
  <c r="D9" i="336"/>
  <c r="L10" i="336"/>
  <c r="B14" i="336" s="1"/>
  <c r="L32" i="336"/>
  <c r="B32" i="336" s="1"/>
  <c r="D4" i="335"/>
  <c r="D9" i="335"/>
  <c r="L10" i="335"/>
  <c r="B14" i="335" s="1"/>
  <c r="L32" i="335"/>
  <c r="B32" i="335" s="1"/>
  <c r="K9" i="334"/>
  <c r="C10" i="334" s="1"/>
  <c r="K10" i="334" s="1"/>
  <c r="G42" i="334"/>
  <c r="F42" i="334"/>
  <c r="E42" i="334"/>
  <c r="H42" i="334"/>
  <c r="D1" i="334"/>
  <c r="C43" i="334"/>
  <c r="G42" i="333"/>
  <c r="F42" i="333"/>
  <c r="E42" i="333"/>
  <c r="H42" i="333"/>
  <c r="K9" i="333"/>
  <c r="C10" i="333" s="1"/>
  <c r="K10" i="333" s="1"/>
  <c r="D1" i="333"/>
  <c r="H22" i="333"/>
  <c r="K22" i="333" s="1"/>
  <c r="H27" i="333"/>
  <c r="C43" i="333"/>
  <c r="C44" i="333"/>
  <c r="H25" i="333"/>
  <c r="G42" i="332"/>
  <c r="F42" i="332"/>
  <c r="E42" i="332"/>
  <c r="H42" i="332"/>
  <c r="D1" i="332"/>
  <c r="H22" i="332"/>
  <c r="K22" i="332" s="1"/>
  <c r="C43" i="332"/>
  <c r="C44" i="332"/>
  <c r="H25" i="332"/>
  <c r="G15" i="331"/>
  <c r="A52" i="331"/>
  <c r="G62" i="331"/>
  <c r="G83" i="331"/>
  <c r="A35" i="331"/>
  <c r="G45" i="331"/>
  <c r="G66" i="331"/>
  <c r="A86" i="331"/>
  <c r="G96" i="331"/>
  <c r="A18" i="331"/>
  <c r="A1" i="331"/>
  <c r="G28" i="331"/>
  <c r="G49" i="331"/>
  <c r="A69" i="331"/>
  <c r="G79" i="331"/>
  <c r="G100" i="331"/>
  <c r="G10" i="331"/>
  <c r="G11" i="331"/>
  <c r="G32" i="331"/>
  <c r="B57" i="331"/>
  <c r="B74" i="331"/>
  <c r="B91" i="331"/>
  <c r="B3" i="331"/>
  <c r="G12" i="331"/>
  <c r="B20" i="331"/>
  <c r="G29" i="331"/>
  <c r="B37" i="331"/>
  <c r="G46" i="331"/>
  <c r="B54" i="331"/>
  <c r="G63" i="331"/>
  <c r="B71" i="331"/>
  <c r="G80" i="331"/>
  <c r="B88" i="331"/>
  <c r="G97" i="331"/>
  <c r="B40" i="331"/>
  <c r="C3" i="331"/>
  <c r="G6" i="331"/>
  <c r="C20" i="331"/>
  <c r="G23" i="331"/>
  <c r="C37" i="331"/>
  <c r="G40" i="331"/>
  <c r="C54" i="331"/>
  <c r="G57" i="331"/>
  <c r="C71" i="331"/>
  <c r="G74" i="331"/>
  <c r="C88" i="331"/>
  <c r="G91" i="331"/>
  <c r="B6" i="331"/>
  <c r="G13" i="331"/>
  <c r="G30" i="331"/>
  <c r="G47" i="331"/>
  <c r="G64" i="331"/>
  <c r="G81" i="331"/>
  <c r="G98" i="331"/>
  <c r="B23" i="331"/>
  <c r="C8" i="331"/>
  <c r="G14" i="331"/>
  <c r="C25" i="331"/>
  <c r="G31" i="331"/>
  <c r="C42" i="331"/>
  <c r="G48" i="331"/>
  <c r="C59" i="331"/>
  <c r="G65" i="331"/>
  <c r="C76" i="331"/>
  <c r="G82" i="331"/>
  <c r="C93" i="331"/>
  <c r="G99" i="331"/>
  <c r="G4" i="331"/>
  <c r="C9" i="331"/>
  <c r="G21" i="331"/>
  <c r="C26" i="331"/>
  <c r="G38" i="331"/>
  <c r="C43" i="331"/>
  <c r="G55" i="331"/>
  <c r="C60" i="331"/>
  <c r="G72" i="331"/>
  <c r="C77" i="331"/>
  <c r="G89" i="331"/>
  <c r="C94" i="331"/>
  <c r="G27" i="331"/>
  <c r="G44" i="331"/>
  <c r="G61" i="331"/>
  <c r="G78" i="331"/>
  <c r="G95" i="331"/>
  <c r="G10" i="330"/>
  <c r="G44" i="330"/>
  <c r="G78" i="330"/>
  <c r="G27" i="330"/>
  <c r="G61" i="330"/>
  <c r="G95" i="330"/>
  <c r="A1" i="330"/>
  <c r="G11" i="330"/>
  <c r="A18" i="330"/>
  <c r="G28" i="330"/>
  <c r="A35" i="330"/>
  <c r="G45" i="330"/>
  <c r="A52" i="330"/>
  <c r="G62" i="330"/>
  <c r="A69" i="330"/>
  <c r="G79" i="330"/>
  <c r="A86" i="330"/>
  <c r="G96" i="330"/>
  <c r="B23" i="330"/>
  <c r="B40" i="330"/>
  <c r="B57" i="330"/>
  <c r="B74" i="330"/>
  <c r="B91" i="330"/>
  <c r="B3" i="330"/>
  <c r="G12" i="330"/>
  <c r="B20" i="330"/>
  <c r="G29" i="330"/>
  <c r="B37" i="330"/>
  <c r="G46" i="330"/>
  <c r="B54" i="330"/>
  <c r="G63" i="330"/>
  <c r="B71" i="330"/>
  <c r="G80" i="330"/>
  <c r="B88" i="330"/>
  <c r="G97" i="330"/>
  <c r="C3" i="330"/>
  <c r="G6" i="330"/>
  <c r="C20" i="330"/>
  <c r="G23" i="330"/>
  <c r="C37" i="330"/>
  <c r="G40" i="330"/>
  <c r="C54" i="330"/>
  <c r="G57" i="330"/>
  <c r="C71" i="330"/>
  <c r="G74" i="330"/>
  <c r="C88" i="330"/>
  <c r="G91" i="330"/>
  <c r="E3" i="330"/>
  <c r="E20" i="330"/>
  <c r="E37" i="330"/>
  <c r="E54" i="330"/>
  <c r="E71" i="330"/>
  <c r="E88" i="330"/>
  <c r="C8" i="330"/>
  <c r="C25" i="330"/>
  <c r="C42" i="330"/>
  <c r="C59" i="330"/>
  <c r="C76" i="330"/>
  <c r="C93" i="330"/>
  <c r="G4" i="330"/>
  <c r="C9" i="330"/>
  <c r="G21" i="330"/>
  <c r="C26" i="330"/>
  <c r="G38" i="330"/>
  <c r="C43" i="330"/>
  <c r="G55" i="330"/>
  <c r="C60" i="330"/>
  <c r="G72" i="330"/>
  <c r="C77" i="330"/>
  <c r="G89" i="330"/>
  <c r="C94" i="330"/>
  <c r="G10" i="329"/>
  <c r="A1" i="329"/>
  <c r="G11" i="329"/>
  <c r="A52" i="329"/>
  <c r="A69" i="329"/>
  <c r="A86" i="329"/>
  <c r="B3" i="329"/>
  <c r="G12" i="329"/>
  <c r="C3" i="329"/>
  <c r="G6" i="329"/>
  <c r="C8" i="329"/>
  <c r="C25" i="329"/>
  <c r="C42" i="329"/>
  <c r="C59" i="329"/>
  <c r="C76" i="329"/>
  <c r="C93" i="329"/>
  <c r="G4" i="329"/>
  <c r="C9" i="329"/>
  <c r="C26" i="329"/>
  <c r="C43" i="329"/>
  <c r="C60" i="329"/>
  <c r="C77" i="329"/>
  <c r="C94" i="329"/>
  <c r="B30" i="326"/>
  <c r="B30" i="324"/>
  <c r="B30" i="323"/>
  <c r="P3" i="291"/>
  <c r="N3" i="291"/>
  <c r="C18" i="151"/>
  <c r="M12" i="151"/>
  <c r="F41" i="337"/>
  <c r="I41" i="336"/>
  <c r="G41" i="336"/>
  <c r="F41" i="335"/>
  <c r="G41" i="337"/>
  <c r="A97" i="328"/>
  <c r="I41" i="335"/>
  <c r="G41" i="335"/>
  <c r="A129" i="328"/>
  <c r="F41" i="336"/>
  <c r="A113" i="328"/>
  <c r="K18" i="334" l="1"/>
  <c r="K18" i="333"/>
  <c r="E23" i="330"/>
  <c r="E57" i="330"/>
  <c r="E40" i="330"/>
  <c r="E91" i="330"/>
  <c r="E74" i="330"/>
  <c r="K26" i="341"/>
  <c r="K14" i="341" s="1"/>
  <c r="K26" i="340"/>
  <c r="K14" i="340" s="1"/>
  <c r="G13" i="330"/>
  <c r="G14" i="330"/>
  <c r="G15" i="330"/>
  <c r="G32" i="340"/>
  <c r="K32" i="340" s="1"/>
  <c r="C34" i="341"/>
  <c r="K34" i="341" s="1"/>
  <c r="K38" i="341" s="1"/>
  <c r="C33" i="341"/>
  <c r="K33" i="341" s="1"/>
  <c r="K32" i="341"/>
  <c r="C44" i="334"/>
  <c r="E29" i="334" s="1"/>
  <c r="C29" i="334" s="1"/>
  <c r="G29" i="334" s="1"/>
  <c r="B29" i="335"/>
  <c r="E22" i="335"/>
  <c r="Q164" i="308"/>
  <c r="B42" i="337"/>
  <c r="L37" i="337" s="1"/>
  <c r="B37" i="337" s="1"/>
  <c r="B42" i="336"/>
  <c r="L37" i="336" s="1"/>
  <c r="B37" i="336" s="1"/>
  <c r="B42" i="335"/>
  <c r="L37" i="335" s="1"/>
  <c r="B37" i="335" s="1"/>
  <c r="L20" i="337"/>
  <c r="B29" i="336"/>
  <c r="E22" i="336"/>
  <c r="E22" i="337"/>
  <c r="B22" i="337"/>
  <c r="K44" i="337"/>
  <c r="L33" i="336"/>
  <c r="B33" i="336" s="1"/>
  <c r="K44" i="336"/>
  <c r="B22" i="336"/>
  <c r="B22" i="335"/>
  <c r="K44" i="335"/>
  <c r="L33" i="335"/>
  <c r="B33" i="335" s="1"/>
  <c r="H43" i="334"/>
  <c r="H45" i="334" s="1"/>
  <c r="G43" i="334"/>
  <c r="G45" i="334" s="1"/>
  <c r="F43" i="334"/>
  <c r="E43" i="334"/>
  <c r="E45" i="334" s="1"/>
  <c r="B3" i="334"/>
  <c r="B3" i="333"/>
  <c r="E29" i="333"/>
  <c r="C29" i="333" s="1"/>
  <c r="G29" i="333" s="1"/>
  <c r="E27" i="333"/>
  <c r="C27" i="333" s="1"/>
  <c r="G27" i="333" s="1"/>
  <c r="F44" i="333"/>
  <c r="E28" i="333"/>
  <c r="C28" i="333" s="1"/>
  <c r="G28" i="333" s="1"/>
  <c r="H43" i="333"/>
  <c r="H45" i="333" s="1"/>
  <c r="G43" i="333"/>
  <c r="G45" i="333" s="1"/>
  <c r="F43" i="333"/>
  <c r="E43" i="333"/>
  <c r="E45" i="333" s="1"/>
  <c r="B3" i="332"/>
  <c r="E27" i="332"/>
  <c r="C27" i="332" s="1"/>
  <c r="G27" i="332" s="1"/>
  <c r="F44" i="332"/>
  <c r="E28" i="332"/>
  <c r="C28" i="332" s="1"/>
  <c r="G28" i="332" s="1"/>
  <c r="E29" i="332"/>
  <c r="C29" i="332" s="1"/>
  <c r="G29" i="332" s="1"/>
  <c r="H43" i="332"/>
  <c r="H45" i="332" s="1"/>
  <c r="G43" i="332"/>
  <c r="G45" i="332" s="1"/>
  <c r="F43" i="332"/>
  <c r="E43" i="332"/>
  <c r="E45" i="332" s="1"/>
  <c r="P16" i="322"/>
  <c r="P16" i="321"/>
  <c r="P16" i="320"/>
  <c r="P16" i="319"/>
  <c r="P16" i="318"/>
  <c r="L117" i="328"/>
  <c r="K133" i="328"/>
  <c r="D133" i="328"/>
  <c r="J133" i="328"/>
  <c r="J117" i="328"/>
  <c r="I41" i="337"/>
  <c r="J101" i="328"/>
  <c r="L101" i="328"/>
  <c r="K101" i="328"/>
  <c r="K117" i="328"/>
  <c r="D117" i="328"/>
  <c r="D101" i="328"/>
  <c r="C33" i="340" l="1"/>
  <c r="K33" i="340" s="1"/>
  <c r="K31" i="340" s="1"/>
  <c r="K37" i="340" s="1"/>
  <c r="K31" i="341"/>
  <c r="K37" i="341" s="1"/>
  <c r="E28" i="334"/>
  <c r="C28" i="334" s="1"/>
  <c r="G28" i="334" s="1"/>
  <c r="F44" i="334"/>
  <c r="F45" i="334" s="1"/>
  <c r="L33" i="337"/>
  <c r="B33" i="337" s="1"/>
  <c r="E27" i="334"/>
  <c r="C27" i="334" s="1"/>
  <c r="G27" i="334" s="1"/>
  <c r="Q165" i="308"/>
  <c r="G30" i="330"/>
  <c r="G31" i="330"/>
  <c r="G32" i="330"/>
  <c r="F45" i="333"/>
  <c r="J28" i="334"/>
  <c r="J25" i="334"/>
  <c r="J29" i="334"/>
  <c r="K29" i="334" s="1"/>
  <c r="J27" i="334"/>
  <c r="J28" i="333"/>
  <c r="K28" i="333" s="1"/>
  <c r="J25" i="333"/>
  <c r="J29" i="333"/>
  <c r="K29" i="333" s="1"/>
  <c r="J27" i="333"/>
  <c r="K27" i="333" s="1"/>
  <c r="G26" i="333"/>
  <c r="G14" i="333" s="1"/>
  <c r="C32" i="333" s="1"/>
  <c r="F45" i="332"/>
  <c r="J28" i="332"/>
  <c r="K28" i="332" s="1"/>
  <c r="J25" i="332"/>
  <c r="J29" i="332"/>
  <c r="K29" i="332" s="1"/>
  <c r="J27" i="332"/>
  <c r="K27" i="332" s="1"/>
  <c r="G26" i="332"/>
  <c r="G14" i="332" s="1"/>
  <c r="C32" i="332" s="1"/>
  <c r="T81" i="328"/>
  <c r="T65" i="328"/>
  <c r="T49" i="328"/>
  <c r="T33" i="328"/>
  <c r="T17" i="328"/>
  <c r="T1" i="328"/>
  <c r="L133" i="328"/>
  <c r="K26" i="333" l="1"/>
  <c r="K14" i="333" s="1"/>
  <c r="K28" i="334"/>
  <c r="K27" i="334"/>
  <c r="K26" i="332"/>
  <c r="K14" i="332" s="1"/>
  <c r="G26" i="334"/>
  <c r="G14" i="334" s="1"/>
  <c r="C32" i="334" s="1"/>
  <c r="G32" i="334" s="1"/>
  <c r="Q166" i="308"/>
  <c r="Q167" i="308" s="1"/>
  <c r="G48" i="330"/>
  <c r="G47" i="330"/>
  <c r="G49" i="330"/>
  <c r="G32" i="333"/>
  <c r="C34" i="333"/>
  <c r="K34" i="333" s="1"/>
  <c r="K38" i="333" s="1"/>
  <c r="C34" i="332"/>
  <c r="K34" i="332" s="1"/>
  <c r="K38" i="332" s="1"/>
  <c r="G32" i="332"/>
  <c r="L7" i="150"/>
  <c r="B7" i="275"/>
  <c r="Q168" i="308" l="1"/>
  <c r="G83" i="330"/>
  <c r="G82" i="330"/>
  <c r="G81" i="330"/>
  <c r="K26" i="334"/>
  <c r="K14" i="334" s="1"/>
  <c r="C34" i="334"/>
  <c r="K34" i="334" s="1"/>
  <c r="K38" i="334" s="1"/>
  <c r="G64" i="330"/>
  <c r="G65" i="330"/>
  <c r="G66" i="330"/>
  <c r="C33" i="334"/>
  <c r="K33" i="334" s="1"/>
  <c r="K32" i="334"/>
  <c r="C33" i="333"/>
  <c r="K33" i="333" s="1"/>
  <c r="K32" i="333"/>
  <c r="C33" i="332"/>
  <c r="K33" i="332" s="1"/>
  <c r="K32" i="332"/>
  <c r="M8" i="151"/>
  <c r="A11" i="298"/>
  <c r="A10" i="298"/>
  <c r="A9" i="298"/>
  <c r="A8" i="298"/>
  <c r="A7" i="298"/>
  <c r="A6" i="291"/>
  <c r="A7" i="291"/>
  <c r="A8" i="291"/>
  <c r="A9" i="291"/>
  <c r="A10" i="291"/>
  <c r="A5" i="291"/>
  <c r="B47" i="327"/>
  <c r="B45" i="327"/>
  <c r="B44" i="327"/>
  <c r="M39" i="327"/>
  <c r="G26" i="327"/>
  <c r="F26" i="327"/>
  <c r="E26" i="327"/>
  <c r="G25" i="327"/>
  <c r="F25" i="327"/>
  <c r="E25" i="327"/>
  <c r="G24" i="327"/>
  <c r="F24" i="327"/>
  <c r="E24" i="327"/>
  <c r="G23" i="327"/>
  <c r="F23" i="327"/>
  <c r="E23" i="327"/>
  <c r="P20" i="327"/>
  <c r="O20" i="327"/>
  <c r="N20" i="327"/>
  <c r="M20" i="327"/>
  <c r="B16" i="327"/>
  <c r="S1" i="327"/>
  <c r="L10" i="327" s="1"/>
  <c r="B14" i="327" s="1"/>
  <c r="B47" i="326"/>
  <c r="B45" i="326"/>
  <c r="B44" i="326"/>
  <c r="M39" i="326"/>
  <c r="G26" i="326"/>
  <c r="F26" i="326"/>
  <c r="E26" i="326"/>
  <c r="G25" i="326"/>
  <c r="F25" i="326"/>
  <c r="E25" i="326"/>
  <c r="G24" i="326"/>
  <c r="F24" i="326"/>
  <c r="E24" i="326"/>
  <c r="G23" i="326"/>
  <c r="F23" i="326"/>
  <c r="E23" i="326"/>
  <c r="P20" i="326"/>
  <c r="O20" i="326"/>
  <c r="N20" i="326"/>
  <c r="M20" i="326"/>
  <c r="B16" i="326"/>
  <c r="B13" i="326"/>
  <c r="S1" i="326"/>
  <c r="L10" i="326" s="1"/>
  <c r="B14" i="326" s="1"/>
  <c r="B47" i="325"/>
  <c r="B45" i="325"/>
  <c r="B44" i="325"/>
  <c r="M39" i="325"/>
  <c r="G26" i="325"/>
  <c r="F26" i="325"/>
  <c r="E26" i="325"/>
  <c r="G25" i="325"/>
  <c r="F25" i="325"/>
  <c r="E25" i="325"/>
  <c r="G24" i="325"/>
  <c r="F24" i="325"/>
  <c r="E24" i="325"/>
  <c r="G23" i="325"/>
  <c r="F23" i="325"/>
  <c r="E23" i="325"/>
  <c r="P20" i="325"/>
  <c r="O20" i="325"/>
  <c r="N20" i="325"/>
  <c r="M20" i="325"/>
  <c r="B16" i="325"/>
  <c r="B13" i="325"/>
  <c r="S1" i="325"/>
  <c r="D9" i="325" s="1"/>
  <c r="B42" i="325" s="1"/>
  <c r="L37" i="325" s="1"/>
  <c r="B37" i="325" s="1"/>
  <c r="B47" i="324"/>
  <c r="B45" i="324"/>
  <c r="B44" i="324"/>
  <c r="M39" i="324"/>
  <c r="G26" i="324"/>
  <c r="F26" i="324"/>
  <c r="E26" i="324"/>
  <c r="G25" i="324"/>
  <c r="F25" i="324"/>
  <c r="E25" i="324"/>
  <c r="G24" i="324"/>
  <c r="F24" i="324"/>
  <c r="E24" i="324"/>
  <c r="G23" i="324"/>
  <c r="F23" i="324"/>
  <c r="E23" i="324"/>
  <c r="P20" i="324"/>
  <c r="O20" i="324"/>
  <c r="N20" i="324"/>
  <c r="M20" i="324"/>
  <c r="B16" i="324"/>
  <c r="S1" i="324"/>
  <c r="B47" i="323"/>
  <c r="B45" i="323"/>
  <c r="B44" i="323"/>
  <c r="M39" i="323"/>
  <c r="G26" i="323"/>
  <c r="F26" i="323"/>
  <c r="E26" i="323"/>
  <c r="G25" i="323"/>
  <c r="F25" i="323"/>
  <c r="E25" i="323"/>
  <c r="G24" i="323"/>
  <c r="F24" i="323"/>
  <c r="E24" i="323"/>
  <c r="E23" i="323"/>
  <c r="P20" i="323"/>
  <c r="O20" i="323"/>
  <c r="N20" i="323"/>
  <c r="M20" i="323"/>
  <c r="B16" i="323"/>
  <c r="S1" i="323"/>
  <c r="A10" i="288"/>
  <c r="A9" i="288"/>
  <c r="A8" i="288"/>
  <c r="A6" i="288"/>
  <c r="A7" i="288"/>
  <c r="A5" i="288"/>
  <c r="H34" i="322"/>
  <c r="J22" i="322"/>
  <c r="C22" i="322"/>
  <c r="G22" i="322" s="1"/>
  <c r="J20" i="322"/>
  <c r="H20" i="322"/>
  <c r="C20" i="322"/>
  <c r="G20" i="322" s="1"/>
  <c r="J19" i="322"/>
  <c r="H19" i="322"/>
  <c r="C19" i="322"/>
  <c r="C18" i="322" s="1"/>
  <c r="R16" i="322"/>
  <c r="J16" i="322"/>
  <c r="C16" i="322"/>
  <c r="G16" i="322" s="1"/>
  <c r="H9" i="322"/>
  <c r="C9" i="322"/>
  <c r="G9" i="322" s="1"/>
  <c r="J8" i="322"/>
  <c r="H8" i="322"/>
  <c r="G8" i="322"/>
  <c r="S1" i="322"/>
  <c r="H34" i="321"/>
  <c r="J22" i="321"/>
  <c r="C22" i="321"/>
  <c r="G22" i="321" s="1"/>
  <c r="J20" i="321"/>
  <c r="H20" i="321"/>
  <c r="C20" i="321"/>
  <c r="G20" i="321" s="1"/>
  <c r="J19" i="321"/>
  <c r="H19" i="321"/>
  <c r="C19" i="321"/>
  <c r="C18" i="321" s="1"/>
  <c r="R16" i="321"/>
  <c r="J16" i="321"/>
  <c r="C16" i="321"/>
  <c r="G16" i="321" s="1"/>
  <c r="H9" i="321"/>
  <c r="C9" i="321"/>
  <c r="G9" i="321" s="1"/>
  <c r="J8" i="321"/>
  <c r="H8" i="321"/>
  <c r="G8" i="321"/>
  <c r="S1" i="321"/>
  <c r="H34" i="320"/>
  <c r="J22" i="320"/>
  <c r="C22" i="320"/>
  <c r="G22" i="320" s="1"/>
  <c r="J20" i="320"/>
  <c r="H20" i="320"/>
  <c r="C20" i="320"/>
  <c r="G20" i="320" s="1"/>
  <c r="J19" i="320"/>
  <c r="H19" i="320"/>
  <c r="C19" i="320"/>
  <c r="C18" i="320" s="1"/>
  <c r="R16" i="320"/>
  <c r="J16" i="320"/>
  <c r="C16" i="320"/>
  <c r="G16" i="320" s="1"/>
  <c r="H9" i="320"/>
  <c r="C9" i="320"/>
  <c r="G9" i="320" s="1"/>
  <c r="J8" i="320"/>
  <c r="H8" i="320"/>
  <c r="G8" i="320"/>
  <c r="S1" i="320"/>
  <c r="H34" i="319"/>
  <c r="J22" i="319"/>
  <c r="C22" i="319"/>
  <c r="G22" i="319" s="1"/>
  <c r="J20" i="319"/>
  <c r="H20" i="319"/>
  <c r="C20" i="319"/>
  <c r="G20" i="319" s="1"/>
  <c r="J19" i="319"/>
  <c r="H19" i="319"/>
  <c r="C19" i="319"/>
  <c r="C18" i="319" s="1"/>
  <c r="R16" i="319"/>
  <c r="J16" i="319"/>
  <c r="C16" i="319"/>
  <c r="G16" i="319" s="1"/>
  <c r="H9" i="319"/>
  <c r="C9" i="319"/>
  <c r="G9" i="319" s="1"/>
  <c r="J8" i="319"/>
  <c r="H8" i="319"/>
  <c r="G8" i="319"/>
  <c r="S1" i="319"/>
  <c r="H34" i="318"/>
  <c r="J22" i="318"/>
  <c r="C22" i="318"/>
  <c r="G22" i="318" s="1"/>
  <c r="J20" i="318"/>
  <c r="H20" i="318"/>
  <c r="C20" i="318"/>
  <c r="G20" i="318" s="1"/>
  <c r="J19" i="318"/>
  <c r="H19" i="318"/>
  <c r="C19" i="318"/>
  <c r="C18" i="318" s="1"/>
  <c r="R16" i="318"/>
  <c r="J16" i="318"/>
  <c r="C16" i="318"/>
  <c r="G16" i="318" s="1"/>
  <c r="H9" i="318"/>
  <c r="C9" i="318"/>
  <c r="G9" i="318" s="1"/>
  <c r="J8" i="318"/>
  <c r="H8" i="318"/>
  <c r="G8" i="318"/>
  <c r="S1" i="318"/>
  <c r="B89" i="317"/>
  <c r="S86" i="317"/>
  <c r="B72" i="317"/>
  <c r="S69" i="317"/>
  <c r="B55" i="317"/>
  <c r="S52" i="317"/>
  <c r="B38" i="317"/>
  <c r="S35" i="317"/>
  <c r="B21" i="317"/>
  <c r="S18" i="317"/>
  <c r="B4" i="317"/>
  <c r="S1" i="317"/>
  <c r="B89" i="316"/>
  <c r="S86" i="316"/>
  <c r="B72" i="316"/>
  <c r="S69" i="316"/>
  <c r="B55" i="316"/>
  <c r="S52" i="316"/>
  <c r="B38" i="316"/>
  <c r="S35" i="316"/>
  <c r="B21" i="316"/>
  <c r="S18" i="316"/>
  <c r="B4" i="316"/>
  <c r="S1" i="316"/>
  <c r="B89" i="315"/>
  <c r="S86" i="315"/>
  <c r="B72" i="315"/>
  <c r="S69" i="315"/>
  <c r="B55" i="315"/>
  <c r="S52" i="315"/>
  <c r="B38" i="315"/>
  <c r="S35" i="315"/>
  <c r="B21" i="315"/>
  <c r="S18" i="315"/>
  <c r="B4" i="315"/>
  <c r="S1" i="315"/>
  <c r="B89" i="314"/>
  <c r="S86" i="314"/>
  <c r="B72" i="314"/>
  <c r="S69" i="314"/>
  <c r="B55" i="314"/>
  <c r="S52" i="314"/>
  <c r="B38" i="314"/>
  <c r="S35" i="314"/>
  <c r="B21" i="314"/>
  <c r="S18" i="314"/>
  <c r="B4" i="314"/>
  <c r="S1" i="314"/>
  <c r="B55" i="313"/>
  <c r="S52" i="313"/>
  <c r="B38" i="313"/>
  <c r="S35" i="313"/>
  <c r="B21" i="313"/>
  <c r="S18" i="313"/>
  <c r="B4" i="313"/>
  <c r="S1" i="313"/>
  <c r="B89" i="311"/>
  <c r="S86" i="311"/>
  <c r="B72" i="311"/>
  <c r="S69" i="311"/>
  <c r="B55" i="311"/>
  <c r="S52" i="311"/>
  <c r="B38" i="311"/>
  <c r="S35" i="311"/>
  <c r="B21" i="311"/>
  <c r="S18" i="311"/>
  <c r="S124" i="308"/>
  <c r="S125" i="308" s="1"/>
  <c r="R124" i="308"/>
  <c r="R125" i="308" s="1"/>
  <c r="Q124" i="308"/>
  <c r="Q125" i="308" s="1"/>
  <c r="P124" i="308"/>
  <c r="P125" i="308" s="1"/>
  <c r="S122" i="308"/>
  <c r="R122" i="308"/>
  <c r="Q122" i="308"/>
  <c r="P122" i="308"/>
  <c r="S121" i="308"/>
  <c r="R121" i="308"/>
  <c r="Q121" i="308"/>
  <c r="P121" i="308"/>
  <c r="S120" i="308"/>
  <c r="R120" i="308"/>
  <c r="Q120" i="308"/>
  <c r="P120" i="308"/>
  <c r="S119" i="308"/>
  <c r="R119" i="308"/>
  <c r="Q119" i="308"/>
  <c r="P119" i="308"/>
  <c r="S118" i="308"/>
  <c r="R118" i="308"/>
  <c r="Q118" i="308"/>
  <c r="P118" i="308"/>
  <c r="S117" i="308"/>
  <c r="R117" i="308"/>
  <c r="Q117" i="308"/>
  <c r="P117" i="308"/>
  <c r="S116" i="308"/>
  <c r="R116" i="308"/>
  <c r="Q116" i="308"/>
  <c r="P116" i="308"/>
  <c r="S115" i="308"/>
  <c r="R115" i="308"/>
  <c r="Q115" i="308"/>
  <c r="P115" i="308"/>
  <c r="S114" i="308"/>
  <c r="R114" i="308"/>
  <c r="Q114" i="308"/>
  <c r="P114" i="308"/>
  <c r="R104" i="308"/>
  <c r="R105" i="308" s="1"/>
  <c r="R106" i="308" s="1"/>
  <c r="R107" i="308" s="1"/>
  <c r="R108" i="308" s="1"/>
  <c r="R109" i="308" s="1"/>
  <c r="R110" i="308" s="1"/>
  <c r="R111" i="308" s="1"/>
  <c r="R112" i="308" s="1"/>
  <c r="R113" i="308" s="1"/>
  <c r="P104" i="308"/>
  <c r="P105" i="308" s="1"/>
  <c r="P106" i="308" s="1"/>
  <c r="P107" i="308" s="1"/>
  <c r="P108" i="308" s="1"/>
  <c r="P109" i="308" s="1"/>
  <c r="P110" i="308" s="1"/>
  <c r="P111" i="308" s="1"/>
  <c r="P112" i="308" s="1"/>
  <c r="P113" i="308" s="1"/>
  <c r="S102" i="308"/>
  <c r="R102" i="308"/>
  <c r="Q102" i="308"/>
  <c r="P102" i="308"/>
  <c r="S101" i="308"/>
  <c r="R101" i="308"/>
  <c r="Q101" i="308"/>
  <c r="P101" i="308"/>
  <c r="S100" i="308"/>
  <c r="R100" i="308"/>
  <c r="Q100" i="308"/>
  <c r="P100" i="308"/>
  <c r="S99" i="308"/>
  <c r="R99" i="308"/>
  <c r="Q99" i="308"/>
  <c r="P99" i="308"/>
  <c r="S98" i="308"/>
  <c r="R98" i="308"/>
  <c r="Q98" i="308"/>
  <c r="P98" i="308"/>
  <c r="S97" i="308"/>
  <c r="R97" i="308"/>
  <c r="Q97" i="308"/>
  <c r="P97" i="308"/>
  <c r="S96" i="308"/>
  <c r="R96" i="308"/>
  <c r="Q96" i="308"/>
  <c r="P96" i="308"/>
  <c r="S95" i="308"/>
  <c r="R95" i="308"/>
  <c r="Q95" i="308"/>
  <c r="P95" i="308"/>
  <c r="S94" i="308"/>
  <c r="R94" i="308"/>
  <c r="Q94" i="308"/>
  <c r="P94" i="308"/>
  <c r="S93" i="308"/>
  <c r="R93" i="308"/>
  <c r="Q93" i="308"/>
  <c r="P93" i="308"/>
  <c r="S92" i="308"/>
  <c r="R92" i="308"/>
  <c r="Q92" i="308"/>
  <c r="P92" i="308"/>
  <c r="S91" i="308"/>
  <c r="R91" i="308"/>
  <c r="Q91" i="308"/>
  <c r="P91" i="308"/>
  <c r="S90" i="308"/>
  <c r="R90" i="308"/>
  <c r="Q90" i="308"/>
  <c r="P90" i="308"/>
  <c r="S89" i="308"/>
  <c r="R89" i="308"/>
  <c r="Q89" i="308"/>
  <c r="P89" i="308"/>
  <c r="S88" i="308"/>
  <c r="R88" i="308"/>
  <c r="Q88" i="308"/>
  <c r="P88" i="308"/>
  <c r="S87" i="308"/>
  <c r="R87" i="308"/>
  <c r="Q87" i="308"/>
  <c r="P87" i="308"/>
  <c r="R84" i="308"/>
  <c r="R85" i="308" s="1"/>
  <c r="R86" i="308" s="1"/>
  <c r="P84" i="308"/>
  <c r="P85" i="308" s="1"/>
  <c r="P86" i="308" s="1"/>
  <c r="S82" i="308"/>
  <c r="R82" i="308"/>
  <c r="Q82" i="308"/>
  <c r="P82" i="308"/>
  <c r="S81" i="308"/>
  <c r="R81" i="308"/>
  <c r="Q81" i="308"/>
  <c r="P81" i="308"/>
  <c r="S80" i="308"/>
  <c r="R80" i="308"/>
  <c r="Q80" i="308"/>
  <c r="P80" i="308"/>
  <c r="S79" i="308"/>
  <c r="R79" i="308"/>
  <c r="Q79" i="308"/>
  <c r="P79" i="308"/>
  <c r="S78" i="308"/>
  <c r="R78" i="308"/>
  <c r="Q78" i="308"/>
  <c r="P78" i="308"/>
  <c r="S77" i="308"/>
  <c r="R77" i="308"/>
  <c r="Q77" i="308"/>
  <c r="P77" i="308"/>
  <c r="S76" i="308"/>
  <c r="R76" i="308"/>
  <c r="Q76" i="308"/>
  <c r="P76" i="308"/>
  <c r="S75" i="308"/>
  <c r="R75" i="308"/>
  <c r="Q75" i="308"/>
  <c r="P75" i="308"/>
  <c r="S74" i="308"/>
  <c r="R74" i="308"/>
  <c r="Q74" i="308"/>
  <c r="P74" i="308"/>
  <c r="S73" i="308"/>
  <c r="R73" i="308"/>
  <c r="Q73" i="308"/>
  <c r="P73" i="308"/>
  <c r="S72" i="308"/>
  <c r="R72" i="308"/>
  <c r="Q72" i="308"/>
  <c r="P72" i="308"/>
  <c r="S71" i="308"/>
  <c r="R71" i="308"/>
  <c r="Q71" i="308"/>
  <c r="P71" i="308"/>
  <c r="S70" i="308"/>
  <c r="R70" i="308"/>
  <c r="Q70" i="308"/>
  <c r="P70" i="308"/>
  <c r="S69" i="308"/>
  <c r="R69" i="308"/>
  <c r="Q69" i="308"/>
  <c r="P69" i="308"/>
  <c r="S68" i="308"/>
  <c r="R68" i="308"/>
  <c r="Q68" i="308"/>
  <c r="P68" i="308"/>
  <c r="S67" i="308"/>
  <c r="R67" i="308"/>
  <c r="Q67" i="308"/>
  <c r="P67" i="308"/>
  <c r="S66" i="308"/>
  <c r="R66" i="308"/>
  <c r="Q66" i="308"/>
  <c r="P66" i="308"/>
  <c r="R64" i="308"/>
  <c r="R65" i="308" s="1"/>
  <c r="P64" i="308"/>
  <c r="P65" i="308" s="1"/>
  <c r="S62" i="308"/>
  <c r="R62" i="308"/>
  <c r="Q62" i="308"/>
  <c r="P62" i="308"/>
  <c r="S61" i="308"/>
  <c r="R61" i="308"/>
  <c r="Q61" i="308"/>
  <c r="P61" i="308"/>
  <c r="S60" i="308"/>
  <c r="R60" i="308"/>
  <c r="Q60" i="308"/>
  <c r="P60" i="308"/>
  <c r="S59" i="308"/>
  <c r="R59" i="308"/>
  <c r="Q59" i="308"/>
  <c r="P59" i="308"/>
  <c r="S58" i="308"/>
  <c r="R58" i="308"/>
  <c r="Q58" i="308"/>
  <c r="P58" i="308"/>
  <c r="S57" i="308"/>
  <c r="R57" i="308"/>
  <c r="Q57" i="308"/>
  <c r="P57" i="308"/>
  <c r="S56" i="308"/>
  <c r="R56" i="308"/>
  <c r="Q56" i="308"/>
  <c r="P56" i="308"/>
  <c r="S55" i="308"/>
  <c r="R55" i="308"/>
  <c r="Q55" i="308"/>
  <c r="P55" i="308"/>
  <c r="S54" i="308"/>
  <c r="R54" i="308"/>
  <c r="Q54" i="308"/>
  <c r="P54" i="308"/>
  <c r="S53" i="308"/>
  <c r="R53" i="308"/>
  <c r="Q53" i="308"/>
  <c r="P53" i="308"/>
  <c r="S52" i="308"/>
  <c r="R52" i="308"/>
  <c r="Q52" i="308"/>
  <c r="P52" i="308"/>
  <c r="S50" i="308"/>
  <c r="S51" i="308" s="1"/>
  <c r="R50" i="308"/>
  <c r="R51" i="308" s="1"/>
  <c r="Q50" i="308"/>
  <c r="Q51" i="308" s="1"/>
  <c r="P50" i="308"/>
  <c r="P51" i="308" s="1"/>
  <c r="R44" i="308"/>
  <c r="R45" i="308" s="1"/>
  <c r="R46" i="308" s="1"/>
  <c r="R47" i="308" s="1"/>
  <c r="R48" i="308" s="1"/>
  <c r="R49" i="308" s="1"/>
  <c r="P44" i="308"/>
  <c r="P45" i="308" s="1"/>
  <c r="P46" i="308" s="1"/>
  <c r="P47" i="308" s="1"/>
  <c r="P48" i="308" s="1"/>
  <c r="P49" i="308" s="1"/>
  <c r="S42" i="308"/>
  <c r="R42" i="308"/>
  <c r="Q42" i="308"/>
  <c r="P42" i="308"/>
  <c r="S41" i="308"/>
  <c r="R41" i="308"/>
  <c r="Q41" i="308"/>
  <c r="P41" i="308"/>
  <c r="S40" i="308"/>
  <c r="R40" i="308"/>
  <c r="Q40" i="308"/>
  <c r="P40" i="308"/>
  <c r="S39" i="308"/>
  <c r="R39" i="308"/>
  <c r="Q39" i="308"/>
  <c r="P39" i="308"/>
  <c r="S38" i="308"/>
  <c r="R38" i="308"/>
  <c r="Q38" i="308"/>
  <c r="P38" i="308"/>
  <c r="S37" i="308"/>
  <c r="R37" i="308"/>
  <c r="Q37" i="308"/>
  <c r="P37" i="308"/>
  <c r="S36" i="308"/>
  <c r="R36" i="308"/>
  <c r="Q36" i="308"/>
  <c r="P36" i="308"/>
  <c r="S35" i="308"/>
  <c r="R35" i="308"/>
  <c r="Q35" i="308"/>
  <c r="P35" i="308"/>
  <c r="S34" i="308"/>
  <c r="R34" i="308"/>
  <c r="Q34" i="308"/>
  <c r="P34" i="308"/>
  <c r="S33" i="308"/>
  <c r="R33" i="308"/>
  <c r="Q33" i="308"/>
  <c r="P33" i="308"/>
  <c r="S32" i="308"/>
  <c r="R32" i="308"/>
  <c r="Q32" i="308"/>
  <c r="P32" i="308"/>
  <c r="S31" i="308"/>
  <c r="R31" i="308"/>
  <c r="Q31" i="308"/>
  <c r="P31" i="308"/>
  <c r="S30" i="308"/>
  <c r="R30" i="308"/>
  <c r="Q30" i="308"/>
  <c r="P30" i="308"/>
  <c r="S29" i="308"/>
  <c r="R29" i="308"/>
  <c r="Q29" i="308"/>
  <c r="P29" i="308"/>
  <c r="S28" i="308"/>
  <c r="R28" i="308"/>
  <c r="Q28" i="308"/>
  <c r="P28" i="308"/>
  <c r="R24" i="308"/>
  <c r="R25" i="308" s="1"/>
  <c r="R26" i="308" s="1"/>
  <c r="R27" i="308" s="1"/>
  <c r="P24" i="308"/>
  <c r="P25" i="308" s="1"/>
  <c r="P26" i="308" s="1"/>
  <c r="P27" i="308" s="1"/>
  <c r="F23" i="306"/>
  <c r="G23" i="306"/>
  <c r="F24" i="306"/>
  <c r="G24" i="306"/>
  <c r="F25" i="306"/>
  <c r="G25" i="306"/>
  <c r="A125" i="308"/>
  <c r="A35" i="329" s="1"/>
  <c r="A124" i="308"/>
  <c r="A18" i="329" s="1"/>
  <c r="A122" i="308"/>
  <c r="A121" i="308"/>
  <c r="A120" i="308"/>
  <c r="A119" i="308"/>
  <c r="A118" i="308"/>
  <c r="A117" i="308"/>
  <c r="A116" i="308"/>
  <c r="A115" i="308"/>
  <c r="A114" i="308"/>
  <c r="A113" i="308"/>
  <c r="A112" i="308"/>
  <c r="A111" i="308"/>
  <c r="A110" i="308"/>
  <c r="A109" i="308"/>
  <c r="A108" i="308"/>
  <c r="A107" i="308"/>
  <c r="A106" i="308"/>
  <c r="A105" i="308"/>
  <c r="A104" i="308"/>
  <c r="A102" i="308"/>
  <c r="A101" i="308"/>
  <c r="A100" i="308"/>
  <c r="A99" i="308"/>
  <c r="A98" i="308"/>
  <c r="A97" i="308"/>
  <c r="A96" i="308"/>
  <c r="A95" i="308"/>
  <c r="A94" i="308"/>
  <c r="A93" i="308"/>
  <c r="A92" i="308"/>
  <c r="A91" i="308"/>
  <c r="A90" i="308"/>
  <c r="A89" i="308"/>
  <c r="A88" i="308"/>
  <c r="A87" i="308"/>
  <c r="A86" i="308"/>
  <c r="A85" i="308"/>
  <c r="A84" i="308"/>
  <c r="A82" i="308"/>
  <c r="A81" i="308"/>
  <c r="A80" i="308"/>
  <c r="A79" i="308"/>
  <c r="A78" i="308"/>
  <c r="A77" i="308"/>
  <c r="A76" i="308"/>
  <c r="A75" i="308"/>
  <c r="A74" i="308"/>
  <c r="A73" i="308"/>
  <c r="A72" i="308"/>
  <c r="A71" i="308"/>
  <c r="A70" i="308"/>
  <c r="A69" i="308"/>
  <c r="A68" i="308"/>
  <c r="A67" i="308"/>
  <c r="A66" i="308"/>
  <c r="A65" i="308"/>
  <c r="A64" i="308"/>
  <c r="A62" i="308"/>
  <c r="A61" i="308"/>
  <c r="A60" i="308"/>
  <c r="A59" i="308"/>
  <c r="A58" i="308"/>
  <c r="A57" i="308"/>
  <c r="A56" i="308"/>
  <c r="A55" i="308"/>
  <c r="A54" i="308"/>
  <c r="A53" i="308"/>
  <c r="A52" i="308"/>
  <c r="A51" i="308"/>
  <c r="M51" i="308" s="1"/>
  <c r="A50" i="308"/>
  <c r="M50" i="308" s="1"/>
  <c r="A49" i="308"/>
  <c r="A48" i="308"/>
  <c r="A47" i="308"/>
  <c r="A46" i="308"/>
  <c r="A45" i="308"/>
  <c r="A44" i="308"/>
  <c r="E90" i="329"/>
  <c r="C90" i="329"/>
  <c r="G91" i="329"/>
  <c r="B91" i="329"/>
  <c r="G89" i="329"/>
  <c r="C88" i="329"/>
  <c r="B88" i="329"/>
  <c r="E88" i="329"/>
  <c r="E73" i="329"/>
  <c r="C73" i="329"/>
  <c r="G74" i="329"/>
  <c r="B74" i="329"/>
  <c r="G72" i="329"/>
  <c r="C71" i="329"/>
  <c r="B71" i="329"/>
  <c r="E71" i="329"/>
  <c r="E56" i="329"/>
  <c r="C56" i="329"/>
  <c r="G57" i="329"/>
  <c r="B57" i="329"/>
  <c r="G55" i="329"/>
  <c r="C54" i="329"/>
  <c r="B54" i="329"/>
  <c r="E54" i="329"/>
  <c r="B125" i="308"/>
  <c r="K124" i="308"/>
  <c r="G23" i="329" s="1"/>
  <c r="J124" i="308"/>
  <c r="B23" i="329" s="1"/>
  <c r="G124" i="308"/>
  <c r="G125" i="308" s="1"/>
  <c r="F124" i="308"/>
  <c r="G21" i="329" s="1"/>
  <c r="E124" i="308"/>
  <c r="C20" i="329" s="1"/>
  <c r="D124" i="308"/>
  <c r="B20" i="329" s="1"/>
  <c r="B124" i="308"/>
  <c r="M122" i="308"/>
  <c r="L122" i="308"/>
  <c r="K122" i="308"/>
  <c r="J122" i="308"/>
  <c r="I122" i="308"/>
  <c r="H122" i="308"/>
  <c r="G122" i="308"/>
  <c r="F122" i="308"/>
  <c r="E122" i="308"/>
  <c r="D122" i="308"/>
  <c r="C122" i="308"/>
  <c r="B122" i="308"/>
  <c r="M121" i="308"/>
  <c r="L121" i="308"/>
  <c r="K121" i="308"/>
  <c r="J121" i="308"/>
  <c r="I121" i="308"/>
  <c r="H121" i="308"/>
  <c r="G121" i="308"/>
  <c r="F121" i="308"/>
  <c r="E121" i="308"/>
  <c r="D121" i="308"/>
  <c r="C121" i="308"/>
  <c r="B121" i="308"/>
  <c r="M120" i="308"/>
  <c r="L120" i="308"/>
  <c r="K120" i="308"/>
  <c r="J120" i="308"/>
  <c r="I120" i="308"/>
  <c r="H120" i="308"/>
  <c r="G120" i="308"/>
  <c r="F120" i="308"/>
  <c r="E120" i="308"/>
  <c r="D120" i="308"/>
  <c r="C120" i="308"/>
  <c r="B120" i="308"/>
  <c r="M119" i="308"/>
  <c r="L119" i="308"/>
  <c r="K119" i="308"/>
  <c r="J119" i="308"/>
  <c r="I119" i="308"/>
  <c r="H119" i="308"/>
  <c r="G119" i="308"/>
  <c r="F119" i="308"/>
  <c r="E119" i="308"/>
  <c r="D119" i="308"/>
  <c r="C119" i="308"/>
  <c r="B119" i="308"/>
  <c r="M118" i="308"/>
  <c r="L118" i="308"/>
  <c r="K118" i="308"/>
  <c r="J118" i="308"/>
  <c r="I118" i="308"/>
  <c r="H118" i="308"/>
  <c r="G118" i="308"/>
  <c r="F118" i="308"/>
  <c r="E118" i="308"/>
  <c r="D118" i="308"/>
  <c r="C118" i="308"/>
  <c r="B118" i="308"/>
  <c r="M117" i="308"/>
  <c r="L117" i="308"/>
  <c r="K117" i="308"/>
  <c r="J117" i="308"/>
  <c r="I117" i="308"/>
  <c r="H117" i="308"/>
  <c r="G117" i="308"/>
  <c r="F117" i="308"/>
  <c r="E117" i="308"/>
  <c r="D117" i="308"/>
  <c r="C117" i="308"/>
  <c r="B117" i="308"/>
  <c r="M116" i="308"/>
  <c r="L116" i="308"/>
  <c r="K116" i="308"/>
  <c r="J116" i="308"/>
  <c r="I116" i="308"/>
  <c r="H116" i="308"/>
  <c r="G116" i="308"/>
  <c r="F116" i="308"/>
  <c r="E116" i="308"/>
  <c r="D116" i="308"/>
  <c r="C116" i="308"/>
  <c r="B116" i="308"/>
  <c r="M115" i="308"/>
  <c r="L115" i="308"/>
  <c r="K115" i="308"/>
  <c r="J115" i="308"/>
  <c r="I115" i="308"/>
  <c r="H115" i="308"/>
  <c r="G115" i="308"/>
  <c r="F115" i="308"/>
  <c r="E115" i="308"/>
  <c r="D115" i="308"/>
  <c r="C115" i="308"/>
  <c r="B115" i="308"/>
  <c r="M114" i="308"/>
  <c r="L114" i="308"/>
  <c r="K114" i="308"/>
  <c r="J114" i="308"/>
  <c r="I114" i="308"/>
  <c r="H114" i="308"/>
  <c r="G114" i="308"/>
  <c r="F114" i="308"/>
  <c r="E114" i="308"/>
  <c r="D114" i="308"/>
  <c r="C114" i="308"/>
  <c r="B114" i="308"/>
  <c r="B113" i="308"/>
  <c r="B112" i="308"/>
  <c r="B111" i="308"/>
  <c r="B110" i="308"/>
  <c r="B109" i="308"/>
  <c r="B108" i="308"/>
  <c r="B107" i="308"/>
  <c r="B106" i="308"/>
  <c r="B105" i="308"/>
  <c r="K104" i="308"/>
  <c r="K105" i="308" s="1"/>
  <c r="K106" i="308" s="1"/>
  <c r="K107" i="308" s="1"/>
  <c r="K108" i="308" s="1"/>
  <c r="K109" i="308" s="1"/>
  <c r="K110" i="308" s="1"/>
  <c r="K111" i="308" s="1"/>
  <c r="K112" i="308" s="1"/>
  <c r="K113" i="308" s="1"/>
  <c r="G104" i="308"/>
  <c r="G105" i="308" s="1"/>
  <c r="G106" i="308" s="1"/>
  <c r="G107" i="308" s="1"/>
  <c r="G108" i="308" s="1"/>
  <c r="G109" i="308" s="1"/>
  <c r="G110" i="308" s="1"/>
  <c r="G111" i="308" s="1"/>
  <c r="G112" i="308" s="1"/>
  <c r="G113" i="308" s="1"/>
  <c r="F104" i="308"/>
  <c r="F105" i="308" s="1"/>
  <c r="F106" i="308" s="1"/>
  <c r="F107" i="308" s="1"/>
  <c r="F108" i="308" s="1"/>
  <c r="F109" i="308" s="1"/>
  <c r="F110" i="308" s="1"/>
  <c r="F111" i="308" s="1"/>
  <c r="F112" i="308" s="1"/>
  <c r="F113" i="308" s="1"/>
  <c r="E104" i="308"/>
  <c r="E105" i="308" s="1"/>
  <c r="E106" i="308" s="1"/>
  <c r="E107" i="308" s="1"/>
  <c r="E108" i="308" s="1"/>
  <c r="E109" i="308" s="1"/>
  <c r="E110" i="308" s="1"/>
  <c r="E111" i="308" s="1"/>
  <c r="E112" i="308" s="1"/>
  <c r="E113" i="308" s="1"/>
  <c r="D104" i="308"/>
  <c r="D105" i="308" s="1"/>
  <c r="D106" i="308" s="1"/>
  <c r="D107" i="308" s="1"/>
  <c r="D108" i="308" s="1"/>
  <c r="D109" i="308" s="1"/>
  <c r="D110" i="308" s="1"/>
  <c r="D111" i="308" s="1"/>
  <c r="D112" i="308" s="1"/>
  <c r="D113" i="308" s="1"/>
  <c r="B104" i="308"/>
  <c r="M102" i="308"/>
  <c r="L102" i="308"/>
  <c r="K102" i="308"/>
  <c r="J102" i="308"/>
  <c r="I102" i="308"/>
  <c r="H102" i="308"/>
  <c r="G102" i="308"/>
  <c r="F102" i="308"/>
  <c r="E102" i="308"/>
  <c r="D102" i="308"/>
  <c r="C102" i="308"/>
  <c r="B102" i="308"/>
  <c r="M101" i="308"/>
  <c r="L101" i="308"/>
  <c r="K101" i="308"/>
  <c r="J101" i="308"/>
  <c r="I101" i="308"/>
  <c r="H101" i="308"/>
  <c r="G101" i="308"/>
  <c r="F101" i="308"/>
  <c r="E101" i="308"/>
  <c r="D101" i="308"/>
  <c r="C101" i="308"/>
  <c r="B101" i="308"/>
  <c r="M100" i="308"/>
  <c r="L100" i="308"/>
  <c r="K100" i="308"/>
  <c r="J100" i="308"/>
  <c r="I100" i="308"/>
  <c r="H100" i="308"/>
  <c r="G100" i="308"/>
  <c r="F100" i="308"/>
  <c r="E100" i="308"/>
  <c r="D100" i="308"/>
  <c r="C100" i="308"/>
  <c r="B100" i="308"/>
  <c r="M99" i="308"/>
  <c r="L99" i="308"/>
  <c r="K99" i="308"/>
  <c r="J99" i="308"/>
  <c r="I99" i="308"/>
  <c r="H99" i="308"/>
  <c r="G99" i="308"/>
  <c r="F99" i="308"/>
  <c r="E99" i="308"/>
  <c r="D99" i="308"/>
  <c r="C99" i="308"/>
  <c r="B99" i="308"/>
  <c r="M98" i="308"/>
  <c r="L98" i="308"/>
  <c r="K98" i="308"/>
  <c r="J98" i="308"/>
  <c r="I98" i="308"/>
  <c r="H98" i="308"/>
  <c r="G98" i="308"/>
  <c r="F98" i="308"/>
  <c r="E98" i="308"/>
  <c r="D98" i="308"/>
  <c r="C98" i="308"/>
  <c r="B98" i="308"/>
  <c r="M97" i="308"/>
  <c r="L97" i="308"/>
  <c r="K97" i="308"/>
  <c r="J97" i="308"/>
  <c r="I97" i="308"/>
  <c r="H97" i="308"/>
  <c r="G97" i="308"/>
  <c r="F97" i="308"/>
  <c r="E97" i="308"/>
  <c r="D97" i="308"/>
  <c r="C97" i="308"/>
  <c r="B97" i="308"/>
  <c r="M96" i="308"/>
  <c r="L96" i="308"/>
  <c r="K96" i="308"/>
  <c r="J96" i="308"/>
  <c r="I96" i="308"/>
  <c r="H96" i="308"/>
  <c r="G96" i="308"/>
  <c r="F96" i="308"/>
  <c r="E96" i="308"/>
  <c r="D96" i="308"/>
  <c r="C96" i="308"/>
  <c r="B96" i="308"/>
  <c r="M95" i="308"/>
  <c r="L95" i="308"/>
  <c r="K95" i="308"/>
  <c r="J95" i="308"/>
  <c r="I95" i="308"/>
  <c r="H95" i="308"/>
  <c r="G95" i="308"/>
  <c r="F95" i="308"/>
  <c r="E95" i="308"/>
  <c r="D95" i="308"/>
  <c r="C95" i="308"/>
  <c r="B95" i="308"/>
  <c r="M94" i="308"/>
  <c r="L94" i="308"/>
  <c r="K94" i="308"/>
  <c r="J94" i="308"/>
  <c r="I94" i="308"/>
  <c r="H94" i="308"/>
  <c r="G94" i="308"/>
  <c r="F94" i="308"/>
  <c r="E94" i="308"/>
  <c r="D94" i="308"/>
  <c r="C94" i="308"/>
  <c r="B94" i="308"/>
  <c r="M93" i="308"/>
  <c r="L93" i="308"/>
  <c r="K93" i="308"/>
  <c r="J93" i="308"/>
  <c r="I93" i="308"/>
  <c r="H93" i="308"/>
  <c r="G93" i="308"/>
  <c r="F93" i="308"/>
  <c r="E93" i="308"/>
  <c r="D93" i="308"/>
  <c r="C93" i="308"/>
  <c r="B93" i="308"/>
  <c r="M92" i="308"/>
  <c r="L92" i="308"/>
  <c r="K92" i="308"/>
  <c r="J92" i="308"/>
  <c r="I92" i="308"/>
  <c r="H92" i="308"/>
  <c r="G92" i="308"/>
  <c r="F92" i="308"/>
  <c r="E92" i="308"/>
  <c r="D92" i="308"/>
  <c r="C92" i="308"/>
  <c r="B92" i="308"/>
  <c r="M91" i="308"/>
  <c r="L91" i="308"/>
  <c r="K91" i="308"/>
  <c r="J91" i="308"/>
  <c r="I91" i="308"/>
  <c r="H91" i="308"/>
  <c r="G91" i="308"/>
  <c r="F91" i="308"/>
  <c r="E91" i="308"/>
  <c r="D91" i="308"/>
  <c r="C91" i="308"/>
  <c r="B91" i="308"/>
  <c r="M90" i="308"/>
  <c r="L90" i="308"/>
  <c r="K90" i="308"/>
  <c r="J90" i="308"/>
  <c r="I90" i="308"/>
  <c r="H90" i="308"/>
  <c r="G90" i="308"/>
  <c r="F90" i="308"/>
  <c r="E90" i="308"/>
  <c r="D90" i="308"/>
  <c r="C90" i="308"/>
  <c r="B90" i="308"/>
  <c r="M89" i="308"/>
  <c r="L89" i="308"/>
  <c r="K89" i="308"/>
  <c r="J89" i="308"/>
  <c r="I89" i="308"/>
  <c r="H89" i="308"/>
  <c r="G89" i="308"/>
  <c r="F89" i="308"/>
  <c r="E89" i="308"/>
  <c r="D89" i="308"/>
  <c r="C89" i="308"/>
  <c r="B89" i="308"/>
  <c r="M88" i="308"/>
  <c r="L88" i="308"/>
  <c r="K88" i="308"/>
  <c r="J88" i="308"/>
  <c r="I88" i="308"/>
  <c r="H88" i="308"/>
  <c r="G88" i="308"/>
  <c r="F88" i="308"/>
  <c r="E88" i="308"/>
  <c r="D88" i="308"/>
  <c r="C88" i="308"/>
  <c r="B88" i="308"/>
  <c r="M87" i="308"/>
  <c r="L87" i="308"/>
  <c r="K87" i="308"/>
  <c r="J87" i="308"/>
  <c r="I87" i="308"/>
  <c r="H87" i="308"/>
  <c r="G87" i="308"/>
  <c r="F87" i="308"/>
  <c r="E87" i="308"/>
  <c r="D87" i="308"/>
  <c r="C87" i="308"/>
  <c r="B87" i="308"/>
  <c r="B86" i="308"/>
  <c r="B85" i="308"/>
  <c r="K84" i="308"/>
  <c r="K85" i="308" s="1"/>
  <c r="K86" i="308" s="1"/>
  <c r="G84" i="308"/>
  <c r="G85" i="308" s="1"/>
  <c r="G86" i="308" s="1"/>
  <c r="F84" i="308"/>
  <c r="F85" i="308" s="1"/>
  <c r="F86" i="308" s="1"/>
  <c r="E84" i="308"/>
  <c r="E85" i="308" s="1"/>
  <c r="E86" i="308" s="1"/>
  <c r="D84" i="308"/>
  <c r="D85" i="308" s="1"/>
  <c r="D86" i="308" s="1"/>
  <c r="B84" i="308"/>
  <c r="M82" i="308"/>
  <c r="L82" i="308"/>
  <c r="K82" i="308"/>
  <c r="J82" i="308"/>
  <c r="I82" i="308"/>
  <c r="H82" i="308"/>
  <c r="G82" i="308"/>
  <c r="F82" i="308"/>
  <c r="E82" i="308"/>
  <c r="D82" i="308"/>
  <c r="C82" i="308"/>
  <c r="B82" i="308"/>
  <c r="M81" i="308"/>
  <c r="L81" i="308"/>
  <c r="K81" i="308"/>
  <c r="J81" i="308"/>
  <c r="I81" i="308"/>
  <c r="H81" i="308"/>
  <c r="G81" i="308"/>
  <c r="F81" i="308"/>
  <c r="E81" i="308"/>
  <c r="D81" i="308"/>
  <c r="C81" i="308"/>
  <c r="B81" i="308"/>
  <c r="M80" i="308"/>
  <c r="L80" i="308"/>
  <c r="K80" i="308"/>
  <c r="J80" i="308"/>
  <c r="I80" i="308"/>
  <c r="H80" i="308"/>
  <c r="G80" i="308"/>
  <c r="F80" i="308"/>
  <c r="E80" i="308"/>
  <c r="D80" i="308"/>
  <c r="C80" i="308"/>
  <c r="B80" i="308"/>
  <c r="M79" i="308"/>
  <c r="L79" i="308"/>
  <c r="K79" i="308"/>
  <c r="J79" i="308"/>
  <c r="I79" i="308"/>
  <c r="H79" i="308"/>
  <c r="G79" i="308"/>
  <c r="F79" i="308"/>
  <c r="E79" i="308"/>
  <c r="D79" i="308"/>
  <c r="C79" i="308"/>
  <c r="B79" i="308"/>
  <c r="M78" i="308"/>
  <c r="L78" i="308"/>
  <c r="K78" i="308"/>
  <c r="J78" i="308"/>
  <c r="I78" i="308"/>
  <c r="H78" i="308"/>
  <c r="G78" i="308"/>
  <c r="F78" i="308"/>
  <c r="E78" i="308"/>
  <c r="D78" i="308"/>
  <c r="C78" i="308"/>
  <c r="B78" i="308"/>
  <c r="M77" i="308"/>
  <c r="L77" i="308"/>
  <c r="K77" i="308"/>
  <c r="J77" i="308"/>
  <c r="I77" i="308"/>
  <c r="H77" i="308"/>
  <c r="G77" i="308"/>
  <c r="F77" i="308"/>
  <c r="E77" i="308"/>
  <c r="D77" i="308"/>
  <c r="C77" i="308"/>
  <c r="B77" i="308"/>
  <c r="M76" i="308"/>
  <c r="L76" i="308"/>
  <c r="K76" i="308"/>
  <c r="J76" i="308"/>
  <c r="I76" i="308"/>
  <c r="H76" i="308"/>
  <c r="G76" i="308"/>
  <c r="F76" i="308"/>
  <c r="E76" i="308"/>
  <c r="D76" i="308"/>
  <c r="C76" i="308"/>
  <c r="B76" i="308"/>
  <c r="M75" i="308"/>
  <c r="L75" i="308"/>
  <c r="K75" i="308"/>
  <c r="J75" i="308"/>
  <c r="I75" i="308"/>
  <c r="H75" i="308"/>
  <c r="G75" i="308"/>
  <c r="F75" i="308"/>
  <c r="E75" i="308"/>
  <c r="D75" i="308"/>
  <c r="C75" i="308"/>
  <c r="B75" i="308"/>
  <c r="M74" i="308"/>
  <c r="L74" i="308"/>
  <c r="K74" i="308"/>
  <c r="J74" i="308"/>
  <c r="I74" i="308"/>
  <c r="H74" i="308"/>
  <c r="G74" i="308"/>
  <c r="F74" i="308"/>
  <c r="E74" i="308"/>
  <c r="D74" i="308"/>
  <c r="C74" i="308"/>
  <c r="B74" i="308"/>
  <c r="M73" i="308"/>
  <c r="L73" i="308"/>
  <c r="K73" i="308"/>
  <c r="J73" i="308"/>
  <c r="I73" i="308"/>
  <c r="H73" i="308"/>
  <c r="G73" i="308"/>
  <c r="F73" i="308"/>
  <c r="E73" i="308"/>
  <c r="D73" i="308"/>
  <c r="C73" i="308"/>
  <c r="B73" i="308"/>
  <c r="M72" i="308"/>
  <c r="L72" i="308"/>
  <c r="K72" i="308"/>
  <c r="J72" i="308"/>
  <c r="I72" i="308"/>
  <c r="H72" i="308"/>
  <c r="G72" i="308"/>
  <c r="F72" i="308"/>
  <c r="E72" i="308"/>
  <c r="D72" i="308"/>
  <c r="C72" i="308"/>
  <c r="B72" i="308"/>
  <c r="M71" i="308"/>
  <c r="L71" i="308"/>
  <c r="K71" i="308"/>
  <c r="J71" i="308"/>
  <c r="I71" i="308"/>
  <c r="H71" i="308"/>
  <c r="G71" i="308"/>
  <c r="F71" i="308"/>
  <c r="E71" i="308"/>
  <c r="D71" i="308"/>
  <c r="C71" i="308"/>
  <c r="B71" i="308"/>
  <c r="M70" i="308"/>
  <c r="L70" i="308"/>
  <c r="K70" i="308"/>
  <c r="J70" i="308"/>
  <c r="I70" i="308"/>
  <c r="H70" i="308"/>
  <c r="G70" i="308"/>
  <c r="F70" i="308"/>
  <c r="E70" i="308"/>
  <c r="D70" i="308"/>
  <c r="C70" i="308"/>
  <c r="B70" i="308"/>
  <c r="M69" i="308"/>
  <c r="L69" i="308"/>
  <c r="K69" i="308"/>
  <c r="J69" i="308"/>
  <c r="I69" i="308"/>
  <c r="H69" i="308"/>
  <c r="G69" i="308"/>
  <c r="F69" i="308"/>
  <c r="E69" i="308"/>
  <c r="D69" i="308"/>
  <c r="C69" i="308"/>
  <c r="B69" i="308"/>
  <c r="M68" i="308"/>
  <c r="L68" i="308"/>
  <c r="K68" i="308"/>
  <c r="J68" i="308"/>
  <c r="I68" i="308"/>
  <c r="H68" i="308"/>
  <c r="G68" i="308"/>
  <c r="F68" i="308"/>
  <c r="E68" i="308"/>
  <c r="D68" i="308"/>
  <c r="C68" i="308"/>
  <c r="B68" i="308"/>
  <c r="M67" i="308"/>
  <c r="L67" i="308"/>
  <c r="K67" i="308"/>
  <c r="J67" i="308"/>
  <c r="I67" i="308"/>
  <c r="H67" i="308"/>
  <c r="G67" i="308"/>
  <c r="F67" i="308"/>
  <c r="E67" i="308"/>
  <c r="D67" i="308"/>
  <c r="C67" i="308"/>
  <c r="B67" i="308"/>
  <c r="M66" i="308"/>
  <c r="L66" i="308"/>
  <c r="K66" i="308"/>
  <c r="J66" i="308"/>
  <c r="I66" i="308"/>
  <c r="H66" i="308"/>
  <c r="G66" i="308"/>
  <c r="F66" i="308"/>
  <c r="E66" i="308"/>
  <c r="D66" i="308"/>
  <c r="C66" i="308"/>
  <c r="B66" i="308"/>
  <c r="B65" i="308"/>
  <c r="K64" i="308"/>
  <c r="K65" i="308" s="1"/>
  <c r="G64" i="308"/>
  <c r="G65" i="308" s="1"/>
  <c r="F64" i="308"/>
  <c r="F65" i="308" s="1"/>
  <c r="E64" i="308"/>
  <c r="E65" i="308" s="1"/>
  <c r="D64" i="308"/>
  <c r="D65" i="308" s="1"/>
  <c r="B64" i="308"/>
  <c r="M62" i="308"/>
  <c r="L62" i="308"/>
  <c r="K62" i="308"/>
  <c r="J62" i="308"/>
  <c r="I62" i="308"/>
  <c r="H62" i="308"/>
  <c r="G62" i="308"/>
  <c r="F62" i="308"/>
  <c r="E62" i="308"/>
  <c r="D62" i="308"/>
  <c r="C62" i="308"/>
  <c r="B62" i="308"/>
  <c r="M61" i="308"/>
  <c r="L61" i="308"/>
  <c r="K61" i="308"/>
  <c r="J61" i="308"/>
  <c r="I61" i="308"/>
  <c r="H61" i="308"/>
  <c r="G61" i="308"/>
  <c r="F61" i="308"/>
  <c r="E61" i="308"/>
  <c r="D61" i="308"/>
  <c r="C61" i="308"/>
  <c r="B61" i="308"/>
  <c r="M60" i="308"/>
  <c r="L60" i="308"/>
  <c r="K60" i="308"/>
  <c r="J60" i="308"/>
  <c r="I60" i="308"/>
  <c r="H60" i="308"/>
  <c r="G60" i="308"/>
  <c r="F60" i="308"/>
  <c r="E60" i="308"/>
  <c r="D60" i="308"/>
  <c r="C60" i="308"/>
  <c r="B60" i="308"/>
  <c r="M59" i="308"/>
  <c r="L59" i="308"/>
  <c r="K59" i="308"/>
  <c r="J59" i="308"/>
  <c r="I59" i="308"/>
  <c r="H59" i="308"/>
  <c r="G59" i="308"/>
  <c r="F59" i="308"/>
  <c r="E59" i="308"/>
  <c r="D59" i="308"/>
  <c r="C59" i="308"/>
  <c r="B59" i="308"/>
  <c r="M58" i="308"/>
  <c r="L58" i="308"/>
  <c r="K58" i="308"/>
  <c r="J58" i="308"/>
  <c r="I58" i="308"/>
  <c r="H58" i="308"/>
  <c r="G58" i="308"/>
  <c r="F58" i="308"/>
  <c r="E58" i="308"/>
  <c r="D58" i="308"/>
  <c r="C58" i="308"/>
  <c r="B58" i="308"/>
  <c r="M57" i="308"/>
  <c r="L57" i="308"/>
  <c r="K57" i="308"/>
  <c r="J57" i="308"/>
  <c r="I57" i="308"/>
  <c r="H57" i="308"/>
  <c r="G57" i="308"/>
  <c r="F57" i="308"/>
  <c r="E57" i="308"/>
  <c r="D57" i="308"/>
  <c r="C57" i="308"/>
  <c r="B57" i="308"/>
  <c r="M56" i="308"/>
  <c r="L56" i="308"/>
  <c r="K56" i="308"/>
  <c r="J56" i="308"/>
  <c r="I56" i="308"/>
  <c r="H56" i="308"/>
  <c r="G56" i="308"/>
  <c r="F56" i="308"/>
  <c r="E56" i="308"/>
  <c r="D56" i="308"/>
  <c r="C56" i="308"/>
  <c r="B56" i="308"/>
  <c r="M55" i="308"/>
  <c r="L55" i="308"/>
  <c r="K55" i="308"/>
  <c r="J55" i="308"/>
  <c r="I55" i="308"/>
  <c r="H55" i="308"/>
  <c r="G55" i="308"/>
  <c r="F55" i="308"/>
  <c r="E55" i="308"/>
  <c r="D55" i="308"/>
  <c r="C55" i="308"/>
  <c r="B55" i="308"/>
  <c r="M54" i="308"/>
  <c r="L54" i="308"/>
  <c r="K54" i="308"/>
  <c r="J54" i="308"/>
  <c r="I54" i="308"/>
  <c r="H54" i="308"/>
  <c r="G54" i="308"/>
  <c r="F54" i="308"/>
  <c r="E54" i="308"/>
  <c r="D54" i="308"/>
  <c r="C54" i="308"/>
  <c r="B54" i="308"/>
  <c r="M53" i="308"/>
  <c r="L53" i="308"/>
  <c r="K53" i="308"/>
  <c r="J53" i="308"/>
  <c r="I53" i="308"/>
  <c r="H53" i="308"/>
  <c r="G53" i="308"/>
  <c r="F53" i="308"/>
  <c r="E53" i="308"/>
  <c r="D53" i="308"/>
  <c r="C53" i="308"/>
  <c r="B53" i="308"/>
  <c r="M52" i="308"/>
  <c r="L52" i="308"/>
  <c r="K52" i="308"/>
  <c r="J52" i="308"/>
  <c r="I52" i="308"/>
  <c r="H52" i="308"/>
  <c r="G52" i="308"/>
  <c r="F52" i="308"/>
  <c r="E52" i="308"/>
  <c r="D52" i="308"/>
  <c r="C52" i="308"/>
  <c r="B52" i="308"/>
  <c r="B51" i="308"/>
  <c r="K50" i="308"/>
  <c r="K51" i="308" s="1"/>
  <c r="J50" i="308"/>
  <c r="J51" i="308" s="1"/>
  <c r="I50" i="308"/>
  <c r="I51" i="308" s="1"/>
  <c r="H50" i="308"/>
  <c r="H51" i="308" s="1"/>
  <c r="G50" i="308"/>
  <c r="G51" i="308" s="1"/>
  <c r="F50" i="308"/>
  <c r="F51" i="308" s="1"/>
  <c r="E50" i="308"/>
  <c r="E51" i="308" s="1"/>
  <c r="D50" i="308"/>
  <c r="D51" i="308" s="1"/>
  <c r="C50" i="308"/>
  <c r="C51" i="308" s="1"/>
  <c r="B50" i="308"/>
  <c r="B49" i="308"/>
  <c r="B48" i="308"/>
  <c r="B47" i="308"/>
  <c r="B46" i="308"/>
  <c r="B45" i="308"/>
  <c r="K44" i="308"/>
  <c r="K45" i="308" s="1"/>
  <c r="K46" i="308" s="1"/>
  <c r="K47" i="308" s="1"/>
  <c r="K48" i="308" s="1"/>
  <c r="K49" i="308" s="1"/>
  <c r="G44" i="308"/>
  <c r="G45" i="308" s="1"/>
  <c r="G46" i="308" s="1"/>
  <c r="G47" i="308" s="1"/>
  <c r="G48" i="308" s="1"/>
  <c r="G49" i="308" s="1"/>
  <c r="F44" i="308"/>
  <c r="F45" i="308" s="1"/>
  <c r="F46" i="308" s="1"/>
  <c r="F47" i="308" s="1"/>
  <c r="F48" i="308" s="1"/>
  <c r="F49" i="308" s="1"/>
  <c r="E44" i="308"/>
  <c r="E45" i="308" s="1"/>
  <c r="E46" i="308" s="1"/>
  <c r="E47" i="308" s="1"/>
  <c r="E48" i="308" s="1"/>
  <c r="E49" i="308" s="1"/>
  <c r="D44" i="308"/>
  <c r="D45" i="308" s="1"/>
  <c r="D46" i="308" s="1"/>
  <c r="D47" i="308" s="1"/>
  <c r="D48" i="308" s="1"/>
  <c r="D49" i="308" s="1"/>
  <c r="B44" i="308"/>
  <c r="A42" i="308"/>
  <c r="A41" i="308"/>
  <c r="A40" i="308"/>
  <c r="A39" i="308"/>
  <c r="A38" i="308"/>
  <c r="A37" i="308"/>
  <c r="A36" i="308"/>
  <c r="A35" i="308"/>
  <c r="A34" i="308"/>
  <c r="A33" i="308"/>
  <c r="A32" i="308"/>
  <c r="A31" i="308"/>
  <c r="A30" i="308"/>
  <c r="A29" i="308"/>
  <c r="A28" i="308"/>
  <c r="A27" i="308"/>
  <c r="A26" i="308"/>
  <c r="A25" i="308"/>
  <c r="A24" i="308"/>
  <c r="M42" i="308"/>
  <c r="L42" i="308"/>
  <c r="K42" i="308"/>
  <c r="J42" i="308"/>
  <c r="I42" i="308"/>
  <c r="H42" i="308"/>
  <c r="G42" i="308"/>
  <c r="F42" i="308"/>
  <c r="E42" i="308"/>
  <c r="D42" i="308"/>
  <c r="C42" i="308"/>
  <c r="B42" i="308"/>
  <c r="M41" i="308"/>
  <c r="L41" i="308"/>
  <c r="K41" i="308"/>
  <c r="J41" i="308"/>
  <c r="I41" i="308"/>
  <c r="H41" i="308"/>
  <c r="G41" i="308"/>
  <c r="F41" i="308"/>
  <c r="E41" i="308"/>
  <c r="D41" i="308"/>
  <c r="C41" i="308"/>
  <c r="B41" i="308"/>
  <c r="M40" i="308"/>
  <c r="L40" i="308"/>
  <c r="K40" i="308"/>
  <c r="J40" i="308"/>
  <c r="I40" i="308"/>
  <c r="H40" i="308"/>
  <c r="G40" i="308"/>
  <c r="F40" i="308"/>
  <c r="E40" i="308"/>
  <c r="D40" i="308"/>
  <c r="C40" i="308"/>
  <c r="B40" i="308"/>
  <c r="M39" i="308"/>
  <c r="L39" i="308"/>
  <c r="K39" i="308"/>
  <c r="J39" i="308"/>
  <c r="I39" i="308"/>
  <c r="H39" i="308"/>
  <c r="G39" i="308"/>
  <c r="F39" i="308"/>
  <c r="E39" i="308"/>
  <c r="D39" i="308"/>
  <c r="C39" i="308"/>
  <c r="B39" i="308"/>
  <c r="M38" i="308"/>
  <c r="L38" i="308"/>
  <c r="K38" i="308"/>
  <c r="J38" i="308"/>
  <c r="I38" i="308"/>
  <c r="H38" i="308"/>
  <c r="G38" i="308"/>
  <c r="F38" i="308"/>
  <c r="E38" i="308"/>
  <c r="D38" i="308"/>
  <c r="C38" i="308"/>
  <c r="B38" i="308"/>
  <c r="M37" i="308"/>
  <c r="L37" i="308"/>
  <c r="K37" i="308"/>
  <c r="J37" i="308"/>
  <c r="I37" i="308"/>
  <c r="H37" i="308"/>
  <c r="G37" i="308"/>
  <c r="F37" i="308"/>
  <c r="E37" i="308"/>
  <c r="D37" i="308"/>
  <c r="C37" i="308"/>
  <c r="B37" i="308"/>
  <c r="M36" i="308"/>
  <c r="L36" i="308"/>
  <c r="K36" i="308"/>
  <c r="J36" i="308"/>
  <c r="I36" i="308"/>
  <c r="H36" i="308"/>
  <c r="G36" i="308"/>
  <c r="F36" i="308"/>
  <c r="E36" i="308"/>
  <c r="D36" i="308"/>
  <c r="C36" i="308"/>
  <c r="B36" i="308"/>
  <c r="M35" i="308"/>
  <c r="L35" i="308"/>
  <c r="K35" i="308"/>
  <c r="J35" i="308"/>
  <c r="I35" i="308"/>
  <c r="H35" i="308"/>
  <c r="G35" i="308"/>
  <c r="F35" i="308"/>
  <c r="E35" i="308"/>
  <c r="D35" i="308"/>
  <c r="C35" i="308"/>
  <c r="B35" i="308"/>
  <c r="M34" i="308"/>
  <c r="L34" i="308"/>
  <c r="K34" i="308"/>
  <c r="J34" i="308"/>
  <c r="I34" i="308"/>
  <c r="H34" i="308"/>
  <c r="G34" i="308"/>
  <c r="F34" i="308"/>
  <c r="E34" i="308"/>
  <c r="D34" i="308"/>
  <c r="C34" i="308"/>
  <c r="B34" i="308"/>
  <c r="M33" i="308"/>
  <c r="L33" i="308"/>
  <c r="K33" i="308"/>
  <c r="J33" i="308"/>
  <c r="I33" i="308"/>
  <c r="H33" i="308"/>
  <c r="G33" i="308"/>
  <c r="F33" i="308"/>
  <c r="E33" i="308"/>
  <c r="D33" i="308"/>
  <c r="C33" i="308"/>
  <c r="B33" i="308"/>
  <c r="M32" i="308"/>
  <c r="L32" i="308"/>
  <c r="K32" i="308"/>
  <c r="J32" i="308"/>
  <c r="I32" i="308"/>
  <c r="H32" i="308"/>
  <c r="G32" i="308"/>
  <c r="F32" i="308"/>
  <c r="E32" i="308"/>
  <c r="D32" i="308"/>
  <c r="C32" i="308"/>
  <c r="B32" i="308"/>
  <c r="M31" i="308"/>
  <c r="L31" i="308"/>
  <c r="K31" i="308"/>
  <c r="J31" i="308"/>
  <c r="I31" i="308"/>
  <c r="H31" i="308"/>
  <c r="G31" i="308"/>
  <c r="F31" i="308"/>
  <c r="E31" i="308"/>
  <c r="D31" i="308"/>
  <c r="C31" i="308"/>
  <c r="B31" i="308"/>
  <c r="M30" i="308"/>
  <c r="L30" i="308"/>
  <c r="K30" i="308"/>
  <c r="J30" i="308"/>
  <c r="I30" i="308"/>
  <c r="H30" i="308"/>
  <c r="G30" i="308"/>
  <c r="F30" i="308"/>
  <c r="E30" i="308"/>
  <c r="D30" i="308"/>
  <c r="C30" i="308"/>
  <c r="B30" i="308"/>
  <c r="K29" i="308"/>
  <c r="G29" i="308"/>
  <c r="F29" i="308"/>
  <c r="E29" i="308"/>
  <c r="D29" i="308"/>
  <c r="B29" i="308"/>
  <c r="K28" i="308"/>
  <c r="G28" i="308"/>
  <c r="F28" i="308"/>
  <c r="E28" i="308"/>
  <c r="D28" i="308"/>
  <c r="B28" i="308"/>
  <c r="B27" i="308"/>
  <c r="B26" i="308"/>
  <c r="B25" i="308"/>
  <c r="K24" i="308"/>
  <c r="K25" i="308" s="1"/>
  <c r="K26" i="308" s="1"/>
  <c r="K27" i="308" s="1"/>
  <c r="G24" i="308"/>
  <c r="G25" i="308" s="1"/>
  <c r="G26" i="308" s="1"/>
  <c r="G27" i="308" s="1"/>
  <c r="F24" i="308"/>
  <c r="F25" i="308" s="1"/>
  <c r="F26" i="308" s="1"/>
  <c r="F27" i="308" s="1"/>
  <c r="E24" i="308"/>
  <c r="E25" i="308" s="1"/>
  <c r="E26" i="308" s="1"/>
  <c r="E27" i="308" s="1"/>
  <c r="D24" i="308"/>
  <c r="D25" i="308" s="1"/>
  <c r="D26" i="308" s="1"/>
  <c r="D27" i="308" s="1"/>
  <c r="B24" i="308"/>
  <c r="P9" i="308"/>
  <c r="Q9" i="308"/>
  <c r="R9" i="308"/>
  <c r="S9" i="308"/>
  <c r="P10" i="308"/>
  <c r="Q10" i="308"/>
  <c r="R10" i="308"/>
  <c r="S10" i="308"/>
  <c r="P11" i="308"/>
  <c r="Q11" i="308"/>
  <c r="R11" i="308"/>
  <c r="S11" i="308"/>
  <c r="P12" i="308"/>
  <c r="Q12" i="308"/>
  <c r="R12" i="308"/>
  <c r="S12" i="308"/>
  <c r="P13" i="308"/>
  <c r="Q13" i="308"/>
  <c r="R13" i="308"/>
  <c r="S13" i="308"/>
  <c r="P14" i="308"/>
  <c r="Q14" i="308"/>
  <c r="R14" i="308"/>
  <c r="S14" i="308"/>
  <c r="P15" i="308"/>
  <c r="Q15" i="308"/>
  <c r="R15" i="308"/>
  <c r="S15" i="308"/>
  <c r="P16" i="308"/>
  <c r="Q16" i="308"/>
  <c r="R16" i="308"/>
  <c r="S16" i="308"/>
  <c r="P17" i="308"/>
  <c r="Q17" i="308"/>
  <c r="R17" i="308"/>
  <c r="S17" i="308"/>
  <c r="P18" i="308"/>
  <c r="Q18" i="308"/>
  <c r="R18" i="308"/>
  <c r="S18" i="308"/>
  <c r="P19" i="308"/>
  <c r="Q19" i="308"/>
  <c r="R19" i="308"/>
  <c r="S19" i="308"/>
  <c r="P20" i="308"/>
  <c r="Q20" i="308"/>
  <c r="R20" i="308"/>
  <c r="S20" i="308"/>
  <c r="P21" i="308"/>
  <c r="Q21" i="308"/>
  <c r="R21" i="308"/>
  <c r="S21" i="308"/>
  <c r="P22" i="308"/>
  <c r="Q22" i="308"/>
  <c r="R22" i="308"/>
  <c r="S22" i="308"/>
  <c r="B22" i="308"/>
  <c r="B21" i="308"/>
  <c r="B20" i="308"/>
  <c r="B19" i="308"/>
  <c r="B18" i="308"/>
  <c r="B17" i="308"/>
  <c r="B16" i="308"/>
  <c r="B15" i="308"/>
  <c r="B14" i="308"/>
  <c r="B13" i="308"/>
  <c r="B12" i="308"/>
  <c r="B11" i="308"/>
  <c r="B10" i="308"/>
  <c r="B9" i="308"/>
  <c r="B8" i="308"/>
  <c r="B7" i="308"/>
  <c r="B6" i="308"/>
  <c r="B5" i="308"/>
  <c r="M22" i="308"/>
  <c r="L22" i="308"/>
  <c r="K22" i="308"/>
  <c r="J22" i="308"/>
  <c r="I22" i="308"/>
  <c r="H22" i="308"/>
  <c r="G22" i="308"/>
  <c r="F22" i="308"/>
  <c r="E22" i="308"/>
  <c r="D22" i="308"/>
  <c r="C22" i="308"/>
  <c r="A22" i="308"/>
  <c r="M21" i="308"/>
  <c r="L21" i="308"/>
  <c r="K21" i="308"/>
  <c r="J21" i="308"/>
  <c r="I21" i="308"/>
  <c r="H21" i="308"/>
  <c r="G21" i="308"/>
  <c r="F21" i="308"/>
  <c r="E21" i="308"/>
  <c r="D21" i="308"/>
  <c r="C21" i="308"/>
  <c r="A21" i="308"/>
  <c r="M20" i="308"/>
  <c r="L20" i="308"/>
  <c r="K20" i="308"/>
  <c r="J20" i="308"/>
  <c r="I20" i="308"/>
  <c r="H20" i="308"/>
  <c r="G20" i="308"/>
  <c r="F20" i="308"/>
  <c r="E20" i="308"/>
  <c r="D20" i="308"/>
  <c r="C20" i="308"/>
  <c r="A20" i="308"/>
  <c r="M19" i="308"/>
  <c r="L19" i="308"/>
  <c r="K19" i="308"/>
  <c r="J19" i="308"/>
  <c r="I19" i="308"/>
  <c r="H19" i="308"/>
  <c r="G19" i="308"/>
  <c r="F19" i="308"/>
  <c r="E19" i="308"/>
  <c r="D19" i="308"/>
  <c r="C19" i="308"/>
  <c r="A19" i="308"/>
  <c r="M18" i="308"/>
  <c r="L18" i="308"/>
  <c r="K18" i="308"/>
  <c r="J18" i="308"/>
  <c r="I18" i="308"/>
  <c r="E91" i="339" s="1"/>
  <c r="H18" i="308"/>
  <c r="G18" i="308"/>
  <c r="F18" i="308"/>
  <c r="E18" i="308"/>
  <c r="D18" i="308"/>
  <c r="C18" i="308"/>
  <c r="A18" i="308"/>
  <c r="M17" i="308"/>
  <c r="L17" i="308"/>
  <c r="K17" i="308"/>
  <c r="J17" i="308"/>
  <c r="I17" i="308"/>
  <c r="H17" i="308"/>
  <c r="G17" i="308"/>
  <c r="F17" i="308"/>
  <c r="E17" i="308"/>
  <c r="D17" i="308"/>
  <c r="C17" i="308"/>
  <c r="A17" i="308"/>
  <c r="M16" i="308"/>
  <c r="L16" i="308"/>
  <c r="K16" i="308"/>
  <c r="J16" i="308"/>
  <c r="I16" i="308"/>
  <c r="H16" i="308"/>
  <c r="G16" i="308"/>
  <c r="F16" i="308"/>
  <c r="E16" i="308"/>
  <c r="D16" i="308"/>
  <c r="C16" i="308"/>
  <c r="A16" i="308"/>
  <c r="M15" i="308"/>
  <c r="L15" i="308"/>
  <c r="K15" i="308"/>
  <c r="J15" i="308"/>
  <c r="I15" i="308"/>
  <c r="H15" i="308"/>
  <c r="G15" i="308"/>
  <c r="F15" i="308"/>
  <c r="E15" i="308"/>
  <c r="D15" i="308"/>
  <c r="C15" i="308"/>
  <c r="A15" i="308"/>
  <c r="M14" i="308"/>
  <c r="L14" i="308"/>
  <c r="K14" i="308"/>
  <c r="J14" i="308"/>
  <c r="I14" i="308"/>
  <c r="H14" i="308"/>
  <c r="G14" i="308"/>
  <c r="F14" i="308"/>
  <c r="E14" i="308"/>
  <c r="D14" i="308"/>
  <c r="C14" i="308"/>
  <c r="A14" i="308"/>
  <c r="M13" i="308"/>
  <c r="L13" i="308"/>
  <c r="K13" i="308"/>
  <c r="J13" i="308"/>
  <c r="I13" i="308"/>
  <c r="H13" i="308"/>
  <c r="G13" i="308"/>
  <c r="F13" i="308"/>
  <c r="E13" i="308"/>
  <c r="D13" i="308"/>
  <c r="C13" i="308"/>
  <c r="A13" i="308"/>
  <c r="M12" i="308"/>
  <c r="L12" i="308"/>
  <c r="K12" i="308"/>
  <c r="J12" i="308"/>
  <c r="I12" i="308"/>
  <c r="H12" i="308"/>
  <c r="G12" i="308"/>
  <c r="F12" i="308"/>
  <c r="E12" i="308"/>
  <c r="D12" i="308"/>
  <c r="C12" i="308"/>
  <c r="A12" i="308"/>
  <c r="M11" i="308"/>
  <c r="L11" i="308"/>
  <c r="K11" i="308"/>
  <c r="J11" i="308"/>
  <c r="I11" i="308"/>
  <c r="H11" i="308"/>
  <c r="G11" i="308"/>
  <c r="F11" i="308"/>
  <c r="E11" i="308"/>
  <c r="D11" i="308"/>
  <c r="C11" i="308"/>
  <c r="A11" i="308"/>
  <c r="M10" i="308"/>
  <c r="L10" i="308"/>
  <c r="K10" i="308"/>
  <c r="J10" i="308"/>
  <c r="I10" i="308"/>
  <c r="H10" i="308"/>
  <c r="G10" i="308"/>
  <c r="F10" i="308"/>
  <c r="E10" i="308"/>
  <c r="D10" i="308"/>
  <c r="C10" i="308"/>
  <c r="A10" i="308"/>
  <c r="M9" i="308"/>
  <c r="L9" i="308"/>
  <c r="K9" i="308"/>
  <c r="J9" i="308"/>
  <c r="I9" i="308"/>
  <c r="H9" i="308"/>
  <c r="G9" i="308"/>
  <c r="F9" i="308"/>
  <c r="E9" i="308"/>
  <c r="D9" i="308"/>
  <c r="C9" i="308"/>
  <c r="A9" i="308"/>
  <c r="A8" i="308"/>
  <c r="A7" i="308"/>
  <c r="A6" i="308"/>
  <c r="A5" i="308"/>
  <c r="S4" i="308"/>
  <c r="S5" i="308" s="1"/>
  <c r="S6" i="308" s="1"/>
  <c r="S7" i="308" s="1"/>
  <c r="S8" i="308" s="1"/>
  <c r="R4" i="308"/>
  <c r="R5" i="308" s="1"/>
  <c r="R6" i="308" s="1"/>
  <c r="R7" i="308" s="1"/>
  <c r="R8" i="308" s="1"/>
  <c r="P4" i="308"/>
  <c r="P5" i="308" s="1"/>
  <c r="P6" i="308" s="1"/>
  <c r="P7" i="308" s="1"/>
  <c r="P8" i="308" s="1"/>
  <c r="K4" i="308"/>
  <c r="K5" i="308" s="1"/>
  <c r="K6" i="308" s="1"/>
  <c r="K7" i="308" s="1"/>
  <c r="K8" i="308" s="1"/>
  <c r="G4" i="308"/>
  <c r="G5" i="308" s="1"/>
  <c r="G6" i="308" s="1"/>
  <c r="G7" i="308" s="1"/>
  <c r="G8" i="308" s="1"/>
  <c r="F4" i="308"/>
  <c r="F5" i="308" s="1"/>
  <c r="F6" i="308" s="1"/>
  <c r="F7" i="308" s="1"/>
  <c r="F8" i="308" s="1"/>
  <c r="E4" i="308"/>
  <c r="E5" i="308" s="1"/>
  <c r="E6" i="308" s="1"/>
  <c r="E7" i="308" s="1"/>
  <c r="E8" i="308" s="1"/>
  <c r="D4" i="308"/>
  <c r="D5" i="308" s="1"/>
  <c r="D6" i="308" s="1"/>
  <c r="D7" i="308" s="1"/>
  <c r="D8" i="308" s="1"/>
  <c r="B4" i="308"/>
  <c r="A4" i="308"/>
  <c r="E25" i="306"/>
  <c r="E24" i="306"/>
  <c r="E23" i="306"/>
  <c r="S24" i="308"/>
  <c r="S25" i="308" s="1"/>
  <c r="S26" i="308" s="1"/>
  <c r="S27" i="308" s="1"/>
  <c r="T123" i="308"/>
  <c r="AA123" i="308" s="1"/>
  <c r="I123" i="308"/>
  <c r="M113" i="308" l="1"/>
  <c r="L111" i="308"/>
  <c r="M108" i="308"/>
  <c r="E90" i="317" s="1"/>
  <c r="M112" i="308"/>
  <c r="L112" i="308"/>
  <c r="M110" i="308"/>
  <c r="E124" i="317" s="1"/>
  <c r="L110" i="308"/>
  <c r="C124" i="317" s="1"/>
  <c r="M109" i="308"/>
  <c r="L109" i="308"/>
  <c r="E192" i="317"/>
  <c r="G197" i="317"/>
  <c r="G201" i="317"/>
  <c r="C195" i="317"/>
  <c r="G193" i="317"/>
  <c r="E193" i="317"/>
  <c r="B193" i="317"/>
  <c r="G200" i="317"/>
  <c r="E190" i="317"/>
  <c r="C190" i="317"/>
  <c r="G199" i="317"/>
  <c r="B190" i="317"/>
  <c r="G198" i="317"/>
  <c r="A188" i="317"/>
  <c r="C196" i="317"/>
  <c r="C192" i="317"/>
  <c r="G191" i="317"/>
  <c r="G202" i="317"/>
  <c r="C178" i="317"/>
  <c r="C173" i="317"/>
  <c r="G182" i="317"/>
  <c r="B173" i="317"/>
  <c r="G180" i="317"/>
  <c r="G181" i="317"/>
  <c r="A171" i="317"/>
  <c r="C179" i="317"/>
  <c r="G176" i="317"/>
  <c r="E175" i="317"/>
  <c r="G174" i="317"/>
  <c r="G163" i="317"/>
  <c r="C161" i="317"/>
  <c r="G159" i="317"/>
  <c r="C156" i="317"/>
  <c r="G165" i="317"/>
  <c r="B156" i="317"/>
  <c r="C162" i="317"/>
  <c r="E158" i="317"/>
  <c r="A154" i="317"/>
  <c r="C158" i="317"/>
  <c r="G164" i="317"/>
  <c r="G157" i="317"/>
  <c r="C144" i="317"/>
  <c r="C145" i="317"/>
  <c r="G142" i="317"/>
  <c r="C139" i="317"/>
  <c r="G148" i="317"/>
  <c r="B139" i="317"/>
  <c r="G146" i="317"/>
  <c r="G147" i="317"/>
  <c r="A137" i="317"/>
  <c r="C141" i="317"/>
  <c r="G140" i="317"/>
  <c r="G131" i="317"/>
  <c r="G130" i="317"/>
  <c r="A120" i="317"/>
  <c r="G125" i="317"/>
  <c r="C122" i="317"/>
  <c r="B122" i="317"/>
  <c r="G129" i="317"/>
  <c r="C128" i="317"/>
  <c r="C127" i="317"/>
  <c r="G123" i="317"/>
  <c r="G113" i="317"/>
  <c r="A103" i="317"/>
  <c r="C110" i="317"/>
  <c r="G108" i="317"/>
  <c r="C105" i="317"/>
  <c r="G114" i="317"/>
  <c r="B105" i="317"/>
  <c r="G112" i="317"/>
  <c r="C111" i="317"/>
  <c r="E107" i="317"/>
  <c r="G106" i="317"/>
  <c r="C107" i="317"/>
  <c r="C71" i="313"/>
  <c r="G74" i="313"/>
  <c r="A69" i="313"/>
  <c r="G78" i="313"/>
  <c r="B71" i="313"/>
  <c r="C76" i="313"/>
  <c r="G80" i="313"/>
  <c r="G72" i="313"/>
  <c r="C77" i="313"/>
  <c r="G79" i="313"/>
  <c r="L113" i="308"/>
  <c r="C175" i="317" s="1"/>
  <c r="M111" i="308"/>
  <c r="E141" i="317" s="1"/>
  <c r="L108" i="308"/>
  <c r="C90" i="317" s="1"/>
  <c r="K20" i="321"/>
  <c r="I124" i="308"/>
  <c r="E6" i="329"/>
  <c r="F6" i="317"/>
  <c r="E74" i="316"/>
  <c r="E91" i="316"/>
  <c r="E74" i="315"/>
  <c r="E91" i="315"/>
  <c r="E57" i="315"/>
  <c r="Q169" i="308"/>
  <c r="G98" i="330"/>
  <c r="G99" i="330"/>
  <c r="G100" i="330"/>
  <c r="E125" i="308"/>
  <c r="C37" i="329" s="1"/>
  <c r="F125" i="308"/>
  <c r="G38" i="329" s="1"/>
  <c r="H29" i="319"/>
  <c r="K20" i="319"/>
  <c r="H29" i="318"/>
  <c r="K20" i="318"/>
  <c r="H29" i="322"/>
  <c r="K20" i="322"/>
  <c r="H29" i="320"/>
  <c r="K20" i="320"/>
  <c r="H22" i="320"/>
  <c r="K22" i="320" s="1"/>
  <c r="H22" i="319"/>
  <c r="K22" i="319" s="1"/>
  <c r="K19" i="319"/>
  <c r="H22" i="322"/>
  <c r="K22" i="322" s="1"/>
  <c r="H25" i="321"/>
  <c r="K125" i="308"/>
  <c r="G40" i="329" s="1"/>
  <c r="M22" i="343"/>
  <c r="N22" i="343"/>
  <c r="N22" i="342"/>
  <c r="O22" i="342"/>
  <c r="M22" i="342"/>
  <c r="O22" i="343"/>
  <c r="O16" i="340"/>
  <c r="O17" i="340" s="1"/>
  <c r="O18" i="340" s="1"/>
  <c r="N16" i="340"/>
  <c r="N17" i="340" s="1"/>
  <c r="C24" i="340" s="1"/>
  <c r="N16" i="341"/>
  <c r="N17" i="341" s="1"/>
  <c r="C24" i="341" s="1"/>
  <c r="O16" i="341"/>
  <c r="O17" i="341" s="1"/>
  <c r="O18" i="341" s="1"/>
  <c r="O22" i="337"/>
  <c r="N16" i="332"/>
  <c r="N17" i="332" s="1"/>
  <c r="N22" i="337"/>
  <c r="M22" i="337"/>
  <c r="O22" i="336"/>
  <c r="N22" i="336"/>
  <c r="M22" i="336"/>
  <c r="N22" i="335"/>
  <c r="M22" i="335"/>
  <c r="O22" i="335"/>
  <c r="N16" i="334"/>
  <c r="N17" i="334" s="1"/>
  <c r="O16" i="334"/>
  <c r="O17" i="334" s="1"/>
  <c r="O18" i="334" s="1"/>
  <c r="O16" i="332"/>
  <c r="O17" i="332" s="1"/>
  <c r="O18" i="332" s="1"/>
  <c r="D125" i="308"/>
  <c r="B37" i="329" s="1"/>
  <c r="E6" i="338"/>
  <c r="E6" i="339"/>
  <c r="E23" i="338"/>
  <c r="E40" i="338"/>
  <c r="E23" i="339"/>
  <c r="E57" i="338"/>
  <c r="E40" i="339"/>
  <c r="E57" i="339"/>
  <c r="E74" i="338"/>
  <c r="E74" i="339"/>
  <c r="E91" i="338"/>
  <c r="J125" i="308"/>
  <c r="B40" i="329" s="1"/>
  <c r="N16" i="333"/>
  <c r="N17" i="333" s="1"/>
  <c r="O16" i="333"/>
  <c r="O17" i="333" s="1"/>
  <c r="O18" i="333" s="1"/>
  <c r="K31" i="334"/>
  <c r="K37" i="334" s="1"/>
  <c r="K31" i="332"/>
  <c r="K37" i="332" s="1"/>
  <c r="K31" i="333"/>
  <c r="K37" i="333" s="1"/>
  <c r="G28" i="329"/>
  <c r="G27" i="329"/>
  <c r="G29" i="329"/>
  <c r="G46" i="329"/>
  <c r="G45" i="329"/>
  <c r="G44" i="329"/>
  <c r="G95" i="329"/>
  <c r="G97" i="329"/>
  <c r="G96" i="329"/>
  <c r="G63" i="329"/>
  <c r="G62" i="329"/>
  <c r="G61" i="329"/>
  <c r="G78" i="329"/>
  <c r="G80" i="329"/>
  <c r="G79" i="329"/>
  <c r="G32" i="329"/>
  <c r="G30" i="329"/>
  <c r="G31" i="329"/>
  <c r="G83" i="329"/>
  <c r="G82" i="329"/>
  <c r="G81" i="329"/>
  <c r="G49" i="329"/>
  <c r="G47" i="329"/>
  <c r="G48" i="329"/>
  <c r="G100" i="329"/>
  <c r="G98" i="329"/>
  <c r="G99" i="329"/>
  <c r="G13" i="329"/>
  <c r="G15" i="329"/>
  <c r="G14" i="329"/>
  <c r="G66" i="329"/>
  <c r="G64" i="329"/>
  <c r="G65" i="329"/>
  <c r="H28" i="319"/>
  <c r="K9" i="321"/>
  <c r="C10" i="321" s="1"/>
  <c r="K10" i="321" s="1"/>
  <c r="S104" i="308"/>
  <c r="S105" i="308" s="1"/>
  <c r="S106" i="308" s="1"/>
  <c r="S107" i="308" s="1"/>
  <c r="S108" i="308" s="1"/>
  <c r="S109" i="308" s="1"/>
  <c r="S110" i="308" s="1"/>
  <c r="S111" i="308" s="1"/>
  <c r="S112" i="308" s="1"/>
  <c r="S113" i="308" s="1"/>
  <c r="A103" i="314"/>
  <c r="G106" i="314"/>
  <c r="B105" i="314"/>
  <c r="G113" i="314"/>
  <c r="C111" i="314"/>
  <c r="G108" i="314"/>
  <c r="G112" i="314"/>
  <c r="C105" i="314"/>
  <c r="C110" i="314"/>
  <c r="G114" i="314"/>
  <c r="L50" i="308"/>
  <c r="L51" i="308"/>
  <c r="H16" i="320"/>
  <c r="K16" i="320" s="1"/>
  <c r="K9" i="319"/>
  <c r="C10" i="319" s="1"/>
  <c r="K10" i="319" s="1"/>
  <c r="H16" i="321"/>
  <c r="K16" i="321" s="1"/>
  <c r="K9" i="322"/>
  <c r="C10" i="322" s="1"/>
  <c r="K10" i="322" s="1"/>
  <c r="G19" i="319"/>
  <c r="H29" i="321"/>
  <c r="H28" i="321"/>
  <c r="H25" i="318"/>
  <c r="H16" i="318"/>
  <c r="K16" i="318" s="1"/>
  <c r="H22" i="318"/>
  <c r="K22" i="318" s="1"/>
  <c r="B74" i="315"/>
  <c r="C43" i="321"/>
  <c r="F43" i="321" s="1"/>
  <c r="K8" i="321"/>
  <c r="C43" i="322"/>
  <c r="F43" i="322" s="1"/>
  <c r="H16" i="322"/>
  <c r="K16" i="322" s="1"/>
  <c r="C43" i="319"/>
  <c r="F43" i="319" s="1"/>
  <c r="C43" i="320"/>
  <c r="H16" i="319"/>
  <c r="K16" i="319" s="1"/>
  <c r="K8" i="322"/>
  <c r="C43" i="318"/>
  <c r="F43" i="318" s="1"/>
  <c r="K8" i="319"/>
  <c r="K8" i="320"/>
  <c r="G19" i="321"/>
  <c r="K19" i="321" s="1"/>
  <c r="H22" i="321"/>
  <c r="K22" i="321" s="1"/>
  <c r="K8" i="318"/>
  <c r="G19" i="322"/>
  <c r="K19" i="322" s="1"/>
  <c r="H28" i="322"/>
  <c r="D9" i="327"/>
  <c r="D4" i="327"/>
  <c r="L32" i="327"/>
  <c r="B32" i="327" s="1"/>
  <c r="L32" i="326"/>
  <c r="B32" i="326" s="1"/>
  <c r="D9" i="326"/>
  <c r="D4" i="326"/>
  <c r="L10" i="325"/>
  <c r="B14" i="325" s="1"/>
  <c r="D4" i="325"/>
  <c r="L32" i="325"/>
  <c r="B32" i="325" s="1"/>
  <c r="D9" i="324"/>
  <c r="L10" i="324"/>
  <c r="B14" i="324" s="1"/>
  <c r="D4" i="324"/>
  <c r="L32" i="324"/>
  <c r="B32" i="324" s="1"/>
  <c r="D9" i="323"/>
  <c r="L10" i="323"/>
  <c r="B14" i="323" s="1"/>
  <c r="D4" i="323"/>
  <c r="M22" i="323" s="1"/>
  <c r="L32" i="323"/>
  <c r="B32" i="323" s="1"/>
  <c r="C42" i="322"/>
  <c r="H25" i="322"/>
  <c r="H27" i="322"/>
  <c r="D1" i="322"/>
  <c r="C42" i="321"/>
  <c r="H27" i="321"/>
  <c r="D1" i="321"/>
  <c r="C42" i="320"/>
  <c r="K9" i="320"/>
  <c r="C10" i="320" s="1"/>
  <c r="K10" i="320" s="1"/>
  <c r="G19" i="320"/>
  <c r="K19" i="320" s="1"/>
  <c r="H28" i="320"/>
  <c r="H25" i="320"/>
  <c r="H27" i="320"/>
  <c r="D1" i="320"/>
  <c r="C42" i="319"/>
  <c r="H25" i="319"/>
  <c r="H27" i="319"/>
  <c r="D1" i="319"/>
  <c r="C42" i="318"/>
  <c r="K9" i="318"/>
  <c r="C10" i="318" s="1"/>
  <c r="K10" i="318" s="1"/>
  <c r="G19" i="318"/>
  <c r="K19" i="318" s="1"/>
  <c r="H28" i="318"/>
  <c r="H27" i="318"/>
  <c r="D1" i="318"/>
  <c r="G29" i="317"/>
  <c r="G97" i="317"/>
  <c r="G40" i="317"/>
  <c r="G63" i="317"/>
  <c r="G74" i="317"/>
  <c r="G6" i="317"/>
  <c r="C20" i="317"/>
  <c r="A1" i="317"/>
  <c r="G4" i="317"/>
  <c r="G11" i="317"/>
  <c r="C26" i="317"/>
  <c r="A35" i="317"/>
  <c r="G38" i="317"/>
  <c r="G45" i="317"/>
  <c r="C60" i="317"/>
  <c r="A69" i="317"/>
  <c r="G72" i="317"/>
  <c r="G79" i="317"/>
  <c r="C94" i="317"/>
  <c r="B3" i="317"/>
  <c r="C8" i="317"/>
  <c r="G12" i="317"/>
  <c r="G27" i="317"/>
  <c r="B37" i="317"/>
  <c r="C42" i="317"/>
  <c r="G46" i="317"/>
  <c r="G61" i="317"/>
  <c r="B71" i="317"/>
  <c r="C76" i="317"/>
  <c r="G80" i="317"/>
  <c r="G95" i="317"/>
  <c r="C3" i="317"/>
  <c r="G57" i="317"/>
  <c r="C71" i="317"/>
  <c r="G91" i="317"/>
  <c r="G23" i="317"/>
  <c r="C37" i="317"/>
  <c r="C9" i="317"/>
  <c r="A18" i="317"/>
  <c r="G21" i="317"/>
  <c r="G28" i="317"/>
  <c r="C43" i="317"/>
  <c r="A52" i="317"/>
  <c r="G55" i="317"/>
  <c r="G62" i="317"/>
  <c r="C77" i="317"/>
  <c r="A86" i="317"/>
  <c r="G89" i="317"/>
  <c r="G96" i="317"/>
  <c r="G10" i="317"/>
  <c r="B20" i="317"/>
  <c r="C25" i="317"/>
  <c r="G44" i="317"/>
  <c r="B54" i="317"/>
  <c r="C59" i="317"/>
  <c r="G78" i="317"/>
  <c r="B88" i="317"/>
  <c r="C93" i="317"/>
  <c r="C54" i="317"/>
  <c r="C88" i="317"/>
  <c r="G29" i="316"/>
  <c r="G74" i="316"/>
  <c r="A35" i="316"/>
  <c r="C60" i="316"/>
  <c r="G72" i="316"/>
  <c r="G79" i="316"/>
  <c r="G98" i="316"/>
  <c r="C20" i="316"/>
  <c r="G63" i="316"/>
  <c r="E88" i="316"/>
  <c r="A69" i="316"/>
  <c r="C94" i="316"/>
  <c r="G40" i="316"/>
  <c r="C26" i="316"/>
  <c r="G38" i="316"/>
  <c r="G45" i="316"/>
  <c r="G83" i="316"/>
  <c r="E90" i="316"/>
  <c r="G6" i="316"/>
  <c r="B91" i="316"/>
  <c r="A1" i="316"/>
  <c r="G4" i="316"/>
  <c r="B3" i="316"/>
  <c r="C8" i="316"/>
  <c r="G12" i="316"/>
  <c r="G27" i="316"/>
  <c r="B37" i="316"/>
  <c r="C42" i="316"/>
  <c r="G46" i="316"/>
  <c r="G61" i="316"/>
  <c r="B71" i="316"/>
  <c r="C73" i="316"/>
  <c r="C76" i="316"/>
  <c r="G80" i="316"/>
  <c r="G95" i="316"/>
  <c r="G99" i="316"/>
  <c r="G11" i="316"/>
  <c r="G23" i="316"/>
  <c r="C37" i="316"/>
  <c r="G57" i="316"/>
  <c r="C71" i="316"/>
  <c r="E73" i="316"/>
  <c r="G91" i="316"/>
  <c r="C9" i="316"/>
  <c r="A18" i="316"/>
  <c r="G21" i="316"/>
  <c r="G28" i="316"/>
  <c r="C43" i="316"/>
  <c r="A52" i="316"/>
  <c r="G55" i="316"/>
  <c r="G62" i="316"/>
  <c r="E71" i="316"/>
  <c r="C77" i="316"/>
  <c r="G81" i="316"/>
  <c r="A86" i="316"/>
  <c r="G89" i="316"/>
  <c r="G96" i="316"/>
  <c r="G100" i="316"/>
  <c r="C3" i="316"/>
  <c r="B74" i="316"/>
  <c r="G10" i="316"/>
  <c r="B20" i="316"/>
  <c r="C25" i="316"/>
  <c r="G44" i="316"/>
  <c r="B54" i="316"/>
  <c r="C59" i="316"/>
  <c r="G78" i="316"/>
  <c r="G82" i="316"/>
  <c r="B88" i="316"/>
  <c r="C90" i="316"/>
  <c r="C93" i="316"/>
  <c r="G97" i="316"/>
  <c r="C54" i="316"/>
  <c r="C88" i="316"/>
  <c r="G40" i="315"/>
  <c r="C26" i="315"/>
  <c r="G38" i="315"/>
  <c r="G45" i="315"/>
  <c r="G64" i="315"/>
  <c r="G83" i="315"/>
  <c r="E90" i="315"/>
  <c r="G29" i="315"/>
  <c r="E54" i="315"/>
  <c r="G74" i="315"/>
  <c r="A35" i="315"/>
  <c r="C60" i="315"/>
  <c r="G72" i="315"/>
  <c r="G79" i="315"/>
  <c r="C20" i="315"/>
  <c r="E56" i="315"/>
  <c r="E88" i="315"/>
  <c r="A69" i="315"/>
  <c r="B57" i="315"/>
  <c r="B91" i="315"/>
  <c r="C94" i="315"/>
  <c r="G98" i="315"/>
  <c r="B3" i="315"/>
  <c r="C8" i="315"/>
  <c r="G12" i="315"/>
  <c r="G27" i="315"/>
  <c r="B37" i="315"/>
  <c r="C42" i="315"/>
  <c r="G46" i="315"/>
  <c r="G61" i="315"/>
  <c r="G65" i="315"/>
  <c r="B71" i="315"/>
  <c r="C73" i="315"/>
  <c r="C76" i="315"/>
  <c r="G80" i="315"/>
  <c r="G95" i="315"/>
  <c r="G99" i="315"/>
  <c r="G6" i="315"/>
  <c r="C37" i="315"/>
  <c r="G91" i="315"/>
  <c r="A1" i="315"/>
  <c r="G4" i="315"/>
  <c r="G57" i="315"/>
  <c r="C71" i="315"/>
  <c r="E73" i="315"/>
  <c r="C9" i="315"/>
  <c r="A18" i="315"/>
  <c r="G21" i="315"/>
  <c r="G28" i="315"/>
  <c r="C43" i="315"/>
  <c r="A52" i="315"/>
  <c r="G55" i="315"/>
  <c r="G62" i="315"/>
  <c r="G66" i="315"/>
  <c r="E71" i="315"/>
  <c r="C77" i="315"/>
  <c r="G81" i="315"/>
  <c r="A86" i="315"/>
  <c r="G89" i="315"/>
  <c r="G96" i="315"/>
  <c r="G100" i="315"/>
  <c r="G11" i="315"/>
  <c r="C3" i="315"/>
  <c r="G23" i="315"/>
  <c r="G10" i="315"/>
  <c r="B20" i="315"/>
  <c r="C25" i="315"/>
  <c r="G44" i="315"/>
  <c r="B54" i="315"/>
  <c r="C56" i="315"/>
  <c r="C59" i="315"/>
  <c r="G63" i="315"/>
  <c r="G78" i="315"/>
  <c r="G82" i="315"/>
  <c r="B88" i="315"/>
  <c r="C90" i="315"/>
  <c r="C93" i="315"/>
  <c r="G97" i="315"/>
  <c r="C54" i="315"/>
  <c r="C88" i="315"/>
  <c r="G29" i="314"/>
  <c r="G97" i="314"/>
  <c r="G40" i="314"/>
  <c r="G63" i="314"/>
  <c r="G74" i="314"/>
  <c r="G6" i="314"/>
  <c r="C20" i="314"/>
  <c r="A1" i="314"/>
  <c r="G4" i="314"/>
  <c r="G11" i="314"/>
  <c r="C26" i="314"/>
  <c r="A35" i="314"/>
  <c r="G38" i="314"/>
  <c r="G45" i="314"/>
  <c r="C60" i="314"/>
  <c r="A69" i="314"/>
  <c r="G72" i="314"/>
  <c r="G79" i="314"/>
  <c r="C94" i="314"/>
  <c r="B3" i="314"/>
  <c r="C8" i="314"/>
  <c r="G12" i="314"/>
  <c r="G27" i="314"/>
  <c r="B37" i="314"/>
  <c r="C42" i="314"/>
  <c r="G46" i="314"/>
  <c r="G61" i="314"/>
  <c r="B71" i="314"/>
  <c r="C76" i="314"/>
  <c r="G80" i="314"/>
  <c r="G95" i="314"/>
  <c r="C3" i="314"/>
  <c r="G57" i="314"/>
  <c r="C71" i="314"/>
  <c r="G91" i="314"/>
  <c r="G23" i="314"/>
  <c r="C37" i="314"/>
  <c r="C9" i="314"/>
  <c r="A18" i="314"/>
  <c r="G21" i="314"/>
  <c r="G28" i="314"/>
  <c r="C43" i="314"/>
  <c r="A52" i="314"/>
  <c r="G55" i="314"/>
  <c r="G62" i="314"/>
  <c r="C77" i="314"/>
  <c r="A86" i="314"/>
  <c r="G89" i="314"/>
  <c r="G96" i="314"/>
  <c r="G10" i="314"/>
  <c r="B20" i="314"/>
  <c r="C25" i="314"/>
  <c r="G44" i="314"/>
  <c r="B54" i="314"/>
  <c r="C59" i="314"/>
  <c r="G78" i="314"/>
  <c r="B88" i="314"/>
  <c r="C93" i="314"/>
  <c r="C54" i="314"/>
  <c r="C88" i="314"/>
  <c r="G29" i="313"/>
  <c r="G40" i="313"/>
  <c r="G63" i="313"/>
  <c r="G6" i="313"/>
  <c r="C20" i="313"/>
  <c r="A1" i="313"/>
  <c r="G4" i="313"/>
  <c r="G11" i="313"/>
  <c r="C26" i="313"/>
  <c r="A35" i="313"/>
  <c r="G38" i="313"/>
  <c r="G45" i="313"/>
  <c r="C60" i="313"/>
  <c r="B3" i="313"/>
  <c r="C8" i="313"/>
  <c r="G12" i="313"/>
  <c r="G27" i="313"/>
  <c r="B37" i="313"/>
  <c r="C42" i="313"/>
  <c r="G46" i="313"/>
  <c r="G61" i="313"/>
  <c r="C3" i="313"/>
  <c r="G57" i="313"/>
  <c r="G23" i="313"/>
  <c r="C37" i="313"/>
  <c r="C9" i="313"/>
  <c r="A18" i="313"/>
  <c r="G21" i="313"/>
  <c r="G28" i="313"/>
  <c r="C43" i="313"/>
  <c r="A52" i="313"/>
  <c r="G55" i="313"/>
  <c r="G62" i="313"/>
  <c r="G10" i="313"/>
  <c r="B20" i="313"/>
  <c r="C25" i="313"/>
  <c r="G44" i="313"/>
  <c r="B54" i="313"/>
  <c r="C59" i="313"/>
  <c r="C54" i="313"/>
  <c r="S64" i="308"/>
  <c r="S65" i="308" s="1"/>
  <c r="S84" i="308"/>
  <c r="S85" i="308" s="1"/>
  <c r="S86" i="308" s="1"/>
  <c r="S44" i="308"/>
  <c r="S45" i="308" s="1"/>
  <c r="S46" i="308" s="1"/>
  <c r="S47" i="308" s="1"/>
  <c r="S48" i="308" s="1"/>
  <c r="S49" i="308" s="1"/>
  <c r="I103" i="308"/>
  <c r="W6" i="305"/>
  <c r="T103" i="308" s="1"/>
  <c r="AA103" i="308" s="1"/>
  <c r="J104" i="308"/>
  <c r="I83" i="308"/>
  <c r="I84" i="308" s="1"/>
  <c r="I85" i="308" s="1"/>
  <c r="I86" i="308" s="1"/>
  <c r="E57" i="316" s="1"/>
  <c r="W5" i="305"/>
  <c r="T83" i="308" s="1"/>
  <c r="AA83" i="308" s="1"/>
  <c r="X4" i="305"/>
  <c r="I63" i="308" s="1"/>
  <c r="E6" i="315" s="1"/>
  <c r="W4" i="305"/>
  <c r="T63" i="308" s="1"/>
  <c r="AA63" i="308" s="1"/>
  <c r="X3" i="305"/>
  <c r="I43" i="308" s="1"/>
  <c r="E6" i="314" s="1"/>
  <c r="W3" i="305"/>
  <c r="T43" i="308" s="1"/>
  <c r="AA43" i="308" s="1"/>
  <c r="X2" i="305"/>
  <c r="I23" i="308" s="1"/>
  <c r="E40" i="313" s="1"/>
  <c r="W2" i="305"/>
  <c r="T23" i="308" s="1"/>
  <c r="AA23" i="308" s="1"/>
  <c r="X1" i="305"/>
  <c r="I3" i="308" s="1"/>
  <c r="W1" i="305"/>
  <c r="T3" i="308" s="1"/>
  <c r="AA3" i="308" s="1"/>
  <c r="J23" i="308"/>
  <c r="J24" i="308" s="1"/>
  <c r="G164" i="305"/>
  <c r="G159" i="305" s="1"/>
  <c r="G141" i="305"/>
  <c r="G130" i="305"/>
  <c r="B6" i="329" s="1"/>
  <c r="G113" i="305"/>
  <c r="G102" i="305"/>
  <c r="G41" i="327"/>
  <c r="F41" i="323"/>
  <c r="F41" i="324"/>
  <c r="G41" i="323"/>
  <c r="A49" i="328"/>
  <c r="G41" i="326"/>
  <c r="A17" i="328"/>
  <c r="G41" i="325"/>
  <c r="F41" i="326"/>
  <c r="F41" i="325"/>
  <c r="A65" i="328"/>
  <c r="A81" i="328"/>
  <c r="G41" i="324"/>
  <c r="F41" i="327"/>
  <c r="A33" i="328"/>
  <c r="K18" i="321" l="1"/>
  <c r="L22" i="323"/>
  <c r="L20" i="323" s="1"/>
  <c r="O22" i="323"/>
  <c r="N22" i="323"/>
  <c r="K18" i="318"/>
  <c r="C25" i="334"/>
  <c r="C24" i="334"/>
  <c r="C25" i="333"/>
  <c r="C24" i="333"/>
  <c r="C25" i="332"/>
  <c r="C24" i="332"/>
  <c r="K18" i="322"/>
  <c r="K18" i="319"/>
  <c r="K18" i="320"/>
  <c r="E23" i="313"/>
  <c r="E6" i="313"/>
  <c r="G14" i="317"/>
  <c r="I104" i="308"/>
  <c r="E23" i="317" s="1"/>
  <c r="E57" i="313"/>
  <c r="E23" i="316"/>
  <c r="E40" i="316"/>
  <c r="E6" i="317"/>
  <c r="I125" i="308"/>
  <c r="E40" i="329" s="1"/>
  <c r="E23" i="329"/>
  <c r="E6" i="316"/>
  <c r="G117" i="330"/>
  <c r="G116" i="330"/>
  <c r="G115" i="330"/>
  <c r="N18" i="341"/>
  <c r="C25" i="341"/>
  <c r="C25" i="340"/>
  <c r="N18" i="340"/>
  <c r="G22" i="343"/>
  <c r="O27" i="343"/>
  <c r="F22" i="343"/>
  <c r="O27" i="342"/>
  <c r="G22" i="342"/>
  <c r="F22" i="342"/>
  <c r="N22" i="327"/>
  <c r="M22" i="327"/>
  <c r="O22" i="327"/>
  <c r="O22" i="326"/>
  <c r="N22" i="326"/>
  <c r="M22" i="326"/>
  <c r="M22" i="325"/>
  <c r="O22" i="325"/>
  <c r="N22" i="325"/>
  <c r="M22" i="324"/>
  <c r="O22" i="324"/>
  <c r="N22" i="324"/>
  <c r="J83" i="308"/>
  <c r="J84" i="308" s="1"/>
  <c r="B23" i="313"/>
  <c r="J25" i="308"/>
  <c r="G22" i="335"/>
  <c r="O27" i="335"/>
  <c r="F22" i="335"/>
  <c r="O27" i="337"/>
  <c r="G22" i="337"/>
  <c r="F22" i="337"/>
  <c r="N18" i="334"/>
  <c r="N18" i="332"/>
  <c r="N18" i="333"/>
  <c r="G22" i="336"/>
  <c r="F22" i="336"/>
  <c r="O27" i="336"/>
  <c r="N16" i="322"/>
  <c r="N17" i="322" s="1"/>
  <c r="O16" i="322"/>
  <c r="O17" i="322" s="1"/>
  <c r="O18" i="322" s="1"/>
  <c r="N16" i="321"/>
  <c r="N17" i="321" s="1"/>
  <c r="O16" i="321"/>
  <c r="O17" i="321" s="1"/>
  <c r="O18" i="321" s="1"/>
  <c r="N16" i="320"/>
  <c r="N17" i="320" s="1"/>
  <c r="O16" i="320"/>
  <c r="O17" i="320" s="1"/>
  <c r="O18" i="320" s="1"/>
  <c r="N16" i="319"/>
  <c r="N17" i="319" s="1"/>
  <c r="O16" i="319"/>
  <c r="O17" i="319" s="1"/>
  <c r="O18" i="319" s="1"/>
  <c r="N16" i="318"/>
  <c r="N17" i="318" s="1"/>
  <c r="O16" i="318"/>
  <c r="O17" i="318" s="1"/>
  <c r="O18" i="318" s="1"/>
  <c r="F43" i="320"/>
  <c r="B23" i="317"/>
  <c r="J105" i="308"/>
  <c r="G6" i="305"/>
  <c r="G43" i="319"/>
  <c r="H43" i="319"/>
  <c r="E43" i="319"/>
  <c r="G43" i="320"/>
  <c r="E43" i="320"/>
  <c r="G43" i="322"/>
  <c r="H43" i="320"/>
  <c r="H43" i="321"/>
  <c r="E43" i="322"/>
  <c r="G43" i="321"/>
  <c r="G43" i="318"/>
  <c r="E43" i="321"/>
  <c r="H43" i="318"/>
  <c r="E43" i="318"/>
  <c r="H43" i="322"/>
  <c r="J64" i="308"/>
  <c r="L22" i="325"/>
  <c r="L20" i="325" s="1"/>
  <c r="B6" i="315"/>
  <c r="J4" i="308"/>
  <c r="J44" i="308"/>
  <c r="L22" i="324"/>
  <c r="B29" i="324" s="1"/>
  <c r="B6" i="314"/>
  <c r="G13" i="317"/>
  <c r="B6" i="317"/>
  <c r="G15" i="317"/>
  <c r="L22" i="327"/>
  <c r="E22" i="327" s="1"/>
  <c r="I24" i="308"/>
  <c r="Q104" i="308"/>
  <c r="Q105" i="308" s="1"/>
  <c r="Q106" i="308" s="1"/>
  <c r="Q107" i="308" s="1"/>
  <c r="H22" i="327"/>
  <c r="B6" i="313"/>
  <c r="C44" i="322"/>
  <c r="E29" i="322" s="1"/>
  <c r="C29" i="322" s="1"/>
  <c r="G29" i="322" s="1"/>
  <c r="B42" i="327"/>
  <c r="L37" i="327" s="1"/>
  <c r="B37" i="327" s="1"/>
  <c r="B42" i="326"/>
  <c r="L37" i="326" s="1"/>
  <c r="B37" i="326" s="1"/>
  <c r="B42" i="324"/>
  <c r="L37" i="324" s="1"/>
  <c r="B37" i="324" s="1"/>
  <c r="B42" i="323"/>
  <c r="L37" i="323" s="1"/>
  <c r="B37" i="323" s="1"/>
  <c r="K44" i="327"/>
  <c r="B22" i="327"/>
  <c r="K44" i="326"/>
  <c r="B22" i="326"/>
  <c r="K44" i="325"/>
  <c r="H42" i="320"/>
  <c r="B22" i="325"/>
  <c r="K44" i="324"/>
  <c r="B22" i="324"/>
  <c r="K44" i="323"/>
  <c r="H42" i="318"/>
  <c r="B22" i="323"/>
  <c r="E42" i="322"/>
  <c r="H42" i="322"/>
  <c r="G42" i="322"/>
  <c r="F42" i="322"/>
  <c r="H42" i="321"/>
  <c r="G42" i="321"/>
  <c r="F42" i="321"/>
  <c r="E42" i="321"/>
  <c r="F42" i="320"/>
  <c r="E42" i="320"/>
  <c r="G42" i="320"/>
  <c r="G42" i="318"/>
  <c r="E42" i="319"/>
  <c r="H42" i="319"/>
  <c r="G42" i="319"/>
  <c r="F42" i="319"/>
  <c r="F42" i="318"/>
  <c r="E42" i="318"/>
  <c r="I4" i="308"/>
  <c r="Q4" i="308"/>
  <c r="I44" i="308"/>
  <c r="I64" i="308"/>
  <c r="X6" i="291"/>
  <c r="X7" i="291"/>
  <c r="X8" i="291"/>
  <c r="X9" i="291"/>
  <c r="X10" i="291"/>
  <c r="X11" i="291"/>
  <c r="X12" i="291"/>
  <c r="X13" i="291"/>
  <c r="X14" i="291"/>
  <c r="X5" i="291"/>
  <c r="M39" i="309"/>
  <c r="M7" i="298"/>
  <c r="M8" i="298"/>
  <c r="M9" i="298"/>
  <c r="M10" i="298"/>
  <c r="M11" i="298"/>
  <c r="M12" i="298"/>
  <c r="M13" i="298"/>
  <c r="M14" i="298"/>
  <c r="M15" i="298"/>
  <c r="M16" i="298"/>
  <c r="M17" i="298"/>
  <c r="M18" i="298"/>
  <c r="M6" i="298"/>
  <c r="L7" i="298"/>
  <c r="L8" i="298"/>
  <c r="L9" i="298"/>
  <c r="L10" i="298"/>
  <c r="L11" i="298"/>
  <c r="L12" i="298"/>
  <c r="L13" i="298"/>
  <c r="L14" i="298"/>
  <c r="L15" i="298"/>
  <c r="L16" i="298"/>
  <c r="L17" i="298"/>
  <c r="L18" i="298"/>
  <c r="L6" i="298"/>
  <c r="L6" i="288"/>
  <c r="L7" i="288"/>
  <c r="L8" i="288"/>
  <c r="L9" i="288"/>
  <c r="L10" i="288"/>
  <c r="L11" i="288"/>
  <c r="L12" i="288"/>
  <c r="L13" i="288"/>
  <c r="L14" i="288"/>
  <c r="L5" i="288"/>
  <c r="F133" i="328"/>
  <c r="K37" i="328"/>
  <c r="F117" i="328"/>
  <c r="J21" i="328"/>
  <c r="J53" i="328"/>
  <c r="J85" i="328"/>
  <c r="D85" i="328"/>
  <c r="F149" i="328"/>
  <c r="E117" i="328"/>
  <c r="K53" i="328"/>
  <c r="B9" i="298"/>
  <c r="F101" i="328"/>
  <c r="E149" i="328"/>
  <c r="J69" i="328"/>
  <c r="J37" i="328"/>
  <c r="K69" i="328"/>
  <c r="F165" i="328"/>
  <c r="K85" i="328"/>
  <c r="E133" i="328"/>
  <c r="B11" i="298"/>
  <c r="B8" i="298"/>
  <c r="E101" i="328"/>
  <c r="K21" i="328"/>
  <c r="B7" i="298"/>
  <c r="E165" i="328"/>
  <c r="B10" i="298"/>
  <c r="I41" i="327"/>
  <c r="G82" i="317" l="1"/>
  <c r="G81" i="317"/>
  <c r="G83" i="317"/>
  <c r="Q108" i="308"/>
  <c r="I25" i="308"/>
  <c r="I26" i="308" s="1"/>
  <c r="I27" i="308" s="1"/>
  <c r="I28" i="308" s="1"/>
  <c r="I29" i="308" s="1"/>
  <c r="E74" i="313"/>
  <c r="I105" i="308"/>
  <c r="I106" i="308" s="1"/>
  <c r="C25" i="322"/>
  <c r="C24" i="322"/>
  <c r="C25" i="321"/>
  <c r="C24" i="321"/>
  <c r="C25" i="320"/>
  <c r="C24" i="320"/>
  <c r="C25" i="319"/>
  <c r="C24" i="319"/>
  <c r="C25" i="318"/>
  <c r="C24" i="318"/>
  <c r="I65" i="308"/>
  <c r="E40" i="315" s="1"/>
  <c r="E23" i="315"/>
  <c r="I45" i="308"/>
  <c r="E23" i="314"/>
  <c r="I133" i="328"/>
  <c r="I117" i="328"/>
  <c r="B40" i="317"/>
  <c r="J106" i="308"/>
  <c r="G65" i="317"/>
  <c r="G66" i="317"/>
  <c r="G64" i="317"/>
  <c r="J5" i="308"/>
  <c r="J6" i="308" s="1"/>
  <c r="J7" i="308" s="1"/>
  <c r="J8" i="308" s="1"/>
  <c r="L22" i="326"/>
  <c r="L20" i="326" s="1"/>
  <c r="N1" i="151"/>
  <c r="B6" i="316"/>
  <c r="I149" i="328"/>
  <c r="I165" i="328"/>
  <c r="F27" i="342"/>
  <c r="G27" i="342"/>
  <c r="F27" i="343"/>
  <c r="G27" i="343"/>
  <c r="G25" i="340"/>
  <c r="K25" i="340" s="1"/>
  <c r="K24" i="340" s="1"/>
  <c r="G25" i="341"/>
  <c r="K25" i="341" s="1"/>
  <c r="K24" i="341" s="1"/>
  <c r="I101" i="328"/>
  <c r="J85" i="308"/>
  <c r="B23" i="316"/>
  <c r="J26" i="308"/>
  <c r="B40" i="313"/>
  <c r="F27" i="337"/>
  <c r="E41" i="337" s="1"/>
  <c r="G27" i="337"/>
  <c r="F27" i="335"/>
  <c r="L39" i="335" s="1"/>
  <c r="N39" i="335" s="1"/>
  <c r="G27" i="335"/>
  <c r="G25" i="333"/>
  <c r="K25" i="333" s="1"/>
  <c r="K24" i="333" s="1"/>
  <c r="G25" i="332"/>
  <c r="K25" i="332" s="1"/>
  <c r="K24" i="332" s="1"/>
  <c r="G25" i="334"/>
  <c r="K25" i="334" s="1"/>
  <c r="K24" i="334" s="1"/>
  <c r="F27" i="336"/>
  <c r="G27" i="336"/>
  <c r="G45" i="319"/>
  <c r="G47" i="317"/>
  <c r="G49" i="317"/>
  <c r="G48" i="317"/>
  <c r="E45" i="319"/>
  <c r="E45" i="320"/>
  <c r="G45" i="318"/>
  <c r="E45" i="318"/>
  <c r="H45" i="318"/>
  <c r="J28" i="318" s="1"/>
  <c r="H45" i="319"/>
  <c r="J27" i="319" s="1"/>
  <c r="H45" i="322"/>
  <c r="J28" i="322" s="1"/>
  <c r="H45" i="321"/>
  <c r="J29" i="321" s="1"/>
  <c r="G45" i="320"/>
  <c r="E45" i="321"/>
  <c r="E28" i="322"/>
  <c r="C28" i="322" s="1"/>
  <c r="G28" i="322" s="1"/>
  <c r="G45" i="322"/>
  <c r="E45" i="322"/>
  <c r="E22" i="324"/>
  <c r="F22" i="325"/>
  <c r="H45" i="320"/>
  <c r="J28" i="320" s="1"/>
  <c r="F22" i="326"/>
  <c r="F22" i="327"/>
  <c r="B29" i="325"/>
  <c r="B29" i="327"/>
  <c r="E22" i="325"/>
  <c r="L20" i="327"/>
  <c r="G45" i="321"/>
  <c r="F22" i="324"/>
  <c r="F22" i="323"/>
  <c r="B29" i="323"/>
  <c r="F44" i="322"/>
  <c r="F45" i="322" s="1"/>
  <c r="E27" i="322"/>
  <c r="C27" i="322" s="1"/>
  <c r="G27" i="322" s="1"/>
  <c r="E22" i="323"/>
  <c r="B8" i="291"/>
  <c r="B6" i="291"/>
  <c r="B7" i="291"/>
  <c r="B9" i="291"/>
  <c r="B10" i="291"/>
  <c r="L33" i="327"/>
  <c r="B33" i="327" s="1"/>
  <c r="H22" i="323"/>
  <c r="Q24" i="308"/>
  <c r="Q25" i="308" s="1"/>
  <c r="G15" i="313"/>
  <c r="C44" i="318"/>
  <c r="G14" i="313"/>
  <c r="G13" i="313"/>
  <c r="Q64" i="308"/>
  <c r="H22" i="325"/>
  <c r="G15" i="315"/>
  <c r="G13" i="315"/>
  <c r="C44" i="320"/>
  <c r="G14" i="315"/>
  <c r="L20" i="324"/>
  <c r="J45" i="308"/>
  <c r="B23" i="314"/>
  <c r="G32" i="317"/>
  <c r="G31" i="317"/>
  <c r="G30" i="317"/>
  <c r="Q44" i="308"/>
  <c r="H22" i="324"/>
  <c r="G13" i="314"/>
  <c r="G15" i="314"/>
  <c r="G14" i="314"/>
  <c r="C44" i="319"/>
  <c r="Q84" i="308"/>
  <c r="H22" i="326"/>
  <c r="G13" i="316"/>
  <c r="C44" i="321"/>
  <c r="G14" i="316"/>
  <c r="G15" i="316"/>
  <c r="J65" i="308"/>
  <c r="B23" i="315"/>
  <c r="G22" i="327"/>
  <c r="O27" i="327"/>
  <c r="G22" i="326"/>
  <c r="O27" i="326"/>
  <c r="G22" i="325"/>
  <c r="O27" i="325"/>
  <c r="G22" i="324"/>
  <c r="O27" i="324"/>
  <c r="G22" i="323"/>
  <c r="N18" i="322"/>
  <c r="N18" i="321"/>
  <c r="N18" i="320"/>
  <c r="N18" i="319"/>
  <c r="N18" i="318"/>
  <c r="Q5" i="308"/>
  <c r="Q6" i="308" s="1"/>
  <c r="Q7" i="308" s="1"/>
  <c r="Q8" i="308" s="1"/>
  <c r="I5" i="308"/>
  <c r="E6" i="306"/>
  <c r="F6" i="306"/>
  <c r="G6" i="306"/>
  <c r="E7" i="306"/>
  <c r="F7" i="306"/>
  <c r="G7" i="306"/>
  <c r="E8" i="306"/>
  <c r="F8" i="306"/>
  <c r="G8" i="306"/>
  <c r="E9" i="306"/>
  <c r="F9" i="306"/>
  <c r="G9" i="306"/>
  <c r="E10" i="306"/>
  <c r="F10" i="306"/>
  <c r="G10" i="306"/>
  <c r="E11" i="306"/>
  <c r="F11" i="306"/>
  <c r="G11" i="306"/>
  <c r="E12" i="306"/>
  <c r="F12" i="306"/>
  <c r="G12" i="306"/>
  <c r="L28" i="308"/>
  <c r="M28" i="308"/>
  <c r="L29" i="308"/>
  <c r="M29" i="308"/>
  <c r="E13" i="306"/>
  <c r="F13" i="306"/>
  <c r="G13" i="306"/>
  <c r="E14" i="306"/>
  <c r="F14" i="306"/>
  <c r="G14" i="306"/>
  <c r="E17" i="306"/>
  <c r="F17" i="306"/>
  <c r="G17" i="306"/>
  <c r="E19" i="306"/>
  <c r="F19" i="306"/>
  <c r="G19" i="306"/>
  <c r="E20" i="306"/>
  <c r="F20" i="306"/>
  <c r="L107" i="308" s="1"/>
  <c r="C73" i="317" s="1"/>
  <c r="G20" i="306"/>
  <c r="M107" i="308" s="1"/>
  <c r="E73" i="317" s="1"/>
  <c r="G5" i="306"/>
  <c r="F5" i="306"/>
  <c r="E5" i="306"/>
  <c r="S1" i="311"/>
  <c r="K10" i="298"/>
  <c r="E69" i="328"/>
  <c r="J11" i="298"/>
  <c r="J7" i="298"/>
  <c r="K8" i="298"/>
  <c r="F85" i="328"/>
  <c r="I7" i="298"/>
  <c r="K7" i="298"/>
  <c r="I10" i="298"/>
  <c r="I11" i="298"/>
  <c r="I8" i="298"/>
  <c r="F37" i="328"/>
  <c r="I41" i="325"/>
  <c r="D53" i="328"/>
  <c r="J9" i="298"/>
  <c r="E53" i="328"/>
  <c r="E37" i="328"/>
  <c r="E85" i="328"/>
  <c r="I41" i="324"/>
  <c r="D37" i="328"/>
  <c r="J8" i="298"/>
  <c r="F53" i="328"/>
  <c r="I41" i="323"/>
  <c r="D21" i="328"/>
  <c r="F69" i="328"/>
  <c r="F21" i="328"/>
  <c r="K11" i="298"/>
  <c r="J10" i="298"/>
  <c r="L85" i="328"/>
  <c r="I9" i="298"/>
  <c r="K9" i="298"/>
  <c r="E21" i="328"/>
  <c r="I41" i="326"/>
  <c r="G99" i="317" l="1"/>
  <c r="G98" i="317"/>
  <c r="G100" i="317"/>
  <c r="Q109" i="308"/>
  <c r="E57" i="317"/>
  <c r="I107" i="308"/>
  <c r="B57" i="317"/>
  <c r="J107" i="308"/>
  <c r="E40" i="317"/>
  <c r="I46" i="308"/>
  <c r="E40" i="314"/>
  <c r="M144" i="308"/>
  <c r="E22" i="331" s="1"/>
  <c r="L144" i="308"/>
  <c r="C22" i="331" s="1"/>
  <c r="M147" i="308"/>
  <c r="E73" i="331" s="1"/>
  <c r="L147" i="308"/>
  <c r="C73" i="331" s="1"/>
  <c r="L146" i="308"/>
  <c r="C56" i="331" s="1"/>
  <c r="M167" i="308"/>
  <c r="E73" i="330" s="1"/>
  <c r="M166" i="308"/>
  <c r="E56" i="330" s="1"/>
  <c r="M148" i="308"/>
  <c r="E90" i="331" s="1"/>
  <c r="L145" i="308"/>
  <c r="C39" i="331" s="1"/>
  <c r="M146" i="308"/>
  <c r="E56" i="331" s="1"/>
  <c r="L167" i="308"/>
  <c r="C73" i="330" s="1"/>
  <c r="L166" i="308"/>
  <c r="C56" i="330" s="1"/>
  <c r="M165" i="308"/>
  <c r="E39" i="330" s="1"/>
  <c r="L168" i="308"/>
  <c r="C90" i="330" s="1"/>
  <c r="M168" i="308"/>
  <c r="E90" i="330" s="1"/>
  <c r="L169" i="308"/>
  <c r="C107" i="330" s="1"/>
  <c r="M145" i="308"/>
  <c r="E39" i="331" s="1"/>
  <c r="M169" i="308"/>
  <c r="E107" i="330" s="1"/>
  <c r="L165" i="308"/>
  <c r="C39" i="330" s="1"/>
  <c r="L148" i="308"/>
  <c r="C90" i="331" s="1"/>
  <c r="L106" i="308"/>
  <c r="C56" i="317" s="1"/>
  <c r="M106" i="308"/>
  <c r="E56" i="317" s="1"/>
  <c r="E40" i="311"/>
  <c r="E6" i="311"/>
  <c r="E23" i="311"/>
  <c r="I85" i="328"/>
  <c r="I69" i="328"/>
  <c r="I37" i="328"/>
  <c r="E22" i="326"/>
  <c r="B29" i="326"/>
  <c r="K28" i="322"/>
  <c r="Q26" i="308"/>
  <c r="G47" i="313"/>
  <c r="G49" i="313"/>
  <c r="G48" i="313"/>
  <c r="I53" i="328"/>
  <c r="O16" i="298"/>
  <c r="O14" i="298"/>
  <c r="O15" i="298"/>
  <c r="O12" i="298"/>
  <c r="O13" i="298"/>
  <c r="L206" i="308"/>
  <c r="C56" i="339" s="1"/>
  <c r="M206" i="308"/>
  <c r="E56" i="339" s="1"/>
  <c r="L205" i="308"/>
  <c r="C39" i="339" s="1"/>
  <c r="L204" i="308"/>
  <c r="C22" i="339" s="1"/>
  <c r="M204" i="308"/>
  <c r="E22" i="339" s="1"/>
  <c r="M205" i="308"/>
  <c r="E39" i="339" s="1"/>
  <c r="M164" i="308"/>
  <c r="E22" i="330" s="1"/>
  <c r="L164" i="308"/>
  <c r="C22" i="330" s="1"/>
  <c r="M125" i="308"/>
  <c r="E39" i="329" s="1"/>
  <c r="L124" i="308"/>
  <c r="C22" i="329" s="1"/>
  <c r="M124" i="308"/>
  <c r="E22" i="329" s="1"/>
  <c r="L125" i="308"/>
  <c r="C39" i="329" s="1"/>
  <c r="L25" i="308"/>
  <c r="C39" i="313" s="1"/>
  <c r="M27" i="308"/>
  <c r="E73" i="313" s="1"/>
  <c r="L27" i="308"/>
  <c r="C73" i="313" s="1"/>
  <c r="M26" i="308"/>
  <c r="E56" i="313" s="1"/>
  <c r="L26" i="308"/>
  <c r="C56" i="313" s="1"/>
  <c r="M25" i="308"/>
  <c r="E39" i="313" s="1"/>
  <c r="G13" i="341"/>
  <c r="C12" i="341" s="1"/>
  <c r="G13" i="340"/>
  <c r="C12" i="340" s="1"/>
  <c r="E41" i="343"/>
  <c r="L39" i="343"/>
  <c r="N39" i="343" s="1"/>
  <c r="L39" i="342"/>
  <c r="N39" i="342" s="1"/>
  <c r="E41" i="342"/>
  <c r="L183" i="308"/>
  <c r="C5" i="338" s="1"/>
  <c r="M203" i="308"/>
  <c r="E5" i="339" s="1"/>
  <c r="L203" i="308"/>
  <c r="C5" i="339" s="1"/>
  <c r="M183" i="308"/>
  <c r="E5" i="338" s="1"/>
  <c r="J86" i="308"/>
  <c r="B40" i="316"/>
  <c r="J27" i="308"/>
  <c r="B57" i="313"/>
  <c r="L39" i="337"/>
  <c r="N39" i="337" s="1"/>
  <c r="E41" i="335"/>
  <c r="L39" i="336"/>
  <c r="N39" i="336" s="1"/>
  <c r="E41" i="336"/>
  <c r="G13" i="334"/>
  <c r="C12" i="334" s="1"/>
  <c r="G13" i="332"/>
  <c r="C12" i="332" s="1"/>
  <c r="G13" i="333"/>
  <c r="C12" i="333" s="1"/>
  <c r="M163" i="308"/>
  <c r="E5" i="330" s="1"/>
  <c r="L163" i="308"/>
  <c r="C5" i="330" s="1"/>
  <c r="M143" i="308"/>
  <c r="E5" i="331" s="1"/>
  <c r="L143" i="308"/>
  <c r="C5" i="331" s="1"/>
  <c r="B40" i="315"/>
  <c r="L105" i="308"/>
  <c r="C39" i="317" s="1"/>
  <c r="M105" i="308"/>
  <c r="E39" i="317" s="1"/>
  <c r="M49" i="308"/>
  <c r="E107" i="314" s="1"/>
  <c r="L49" i="308"/>
  <c r="C107" i="314" s="1"/>
  <c r="L48" i="308"/>
  <c r="C90" i="314" s="1"/>
  <c r="M48" i="308"/>
  <c r="E90" i="314" s="1"/>
  <c r="L3" i="308"/>
  <c r="J29" i="318"/>
  <c r="J29" i="319"/>
  <c r="J27" i="318"/>
  <c r="J25" i="318"/>
  <c r="J28" i="319"/>
  <c r="J25" i="319"/>
  <c r="G26" i="322"/>
  <c r="G14" i="322" s="1"/>
  <c r="C32" i="322" s="1"/>
  <c r="G32" i="322" s="1"/>
  <c r="J25" i="322"/>
  <c r="J27" i="322"/>
  <c r="K27" i="322" s="1"/>
  <c r="J29" i="322"/>
  <c r="K29" i="322" s="1"/>
  <c r="J28" i="321"/>
  <c r="J25" i="321"/>
  <c r="J27" i="321"/>
  <c r="J29" i="320"/>
  <c r="J27" i="320"/>
  <c r="J25" i="320"/>
  <c r="L33" i="324"/>
  <c r="B33" i="324" s="1"/>
  <c r="L33" i="325"/>
  <c r="B33" i="325" s="1"/>
  <c r="L33" i="323"/>
  <c r="B33" i="323" s="1"/>
  <c r="L33" i="326"/>
  <c r="B33" i="326" s="1"/>
  <c r="E29" i="319"/>
  <c r="C29" i="319" s="1"/>
  <c r="G29" i="319" s="1"/>
  <c r="F44" i="319"/>
  <c r="F45" i="319" s="1"/>
  <c r="E28" i="319"/>
  <c r="C28" i="319" s="1"/>
  <c r="G28" i="319" s="1"/>
  <c r="E27" i="319"/>
  <c r="C27" i="319" s="1"/>
  <c r="G27" i="319" s="1"/>
  <c r="K27" i="319" s="1"/>
  <c r="E27" i="320"/>
  <c r="C27" i="320" s="1"/>
  <c r="G27" i="320" s="1"/>
  <c r="F44" i="320"/>
  <c r="F45" i="320" s="1"/>
  <c r="E28" i="320"/>
  <c r="C28" i="320" s="1"/>
  <c r="G28" i="320" s="1"/>
  <c r="K28" i="320" s="1"/>
  <c r="E29" i="320"/>
  <c r="C29" i="320" s="1"/>
  <c r="G29" i="320" s="1"/>
  <c r="E28" i="318"/>
  <c r="C28" i="318" s="1"/>
  <c r="G28" i="318" s="1"/>
  <c r="K28" i="318" s="1"/>
  <c r="E29" i="318"/>
  <c r="C29" i="318" s="1"/>
  <c r="G29" i="318" s="1"/>
  <c r="E27" i="318"/>
  <c r="C27" i="318" s="1"/>
  <c r="G27" i="318" s="1"/>
  <c r="F44" i="318"/>
  <c r="F45" i="318" s="1"/>
  <c r="I6" i="308"/>
  <c r="E57" i="311" s="1"/>
  <c r="Q85" i="308"/>
  <c r="G31" i="316"/>
  <c r="G32" i="316"/>
  <c r="G30" i="316"/>
  <c r="Q45" i="308"/>
  <c r="G31" i="314"/>
  <c r="G30" i="314"/>
  <c r="G32" i="314"/>
  <c r="G32" i="313"/>
  <c r="G31" i="313"/>
  <c r="G30" i="313"/>
  <c r="Q65" i="308"/>
  <c r="G30" i="315"/>
  <c r="G31" i="315"/>
  <c r="G32" i="315"/>
  <c r="J46" i="308"/>
  <c r="B40" i="314"/>
  <c r="E28" i="321"/>
  <c r="C28" i="321" s="1"/>
  <c r="G28" i="321" s="1"/>
  <c r="E27" i="321"/>
  <c r="C27" i="321" s="1"/>
  <c r="G27" i="321" s="1"/>
  <c r="E29" i="321"/>
  <c r="C29" i="321" s="1"/>
  <c r="G29" i="321" s="1"/>
  <c r="K29" i="321" s="1"/>
  <c r="F44" i="321"/>
  <c r="F45" i="321" s="1"/>
  <c r="L85" i="308"/>
  <c r="C39" i="316" s="1"/>
  <c r="M24" i="308"/>
  <c r="E22" i="313" s="1"/>
  <c r="L4" i="308"/>
  <c r="C22" i="311" s="1"/>
  <c r="M5" i="308"/>
  <c r="E39" i="311" s="1"/>
  <c r="L45" i="308"/>
  <c r="C39" i="314" s="1"/>
  <c r="M4" i="308"/>
  <c r="E22" i="311" s="1"/>
  <c r="M65" i="308"/>
  <c r="E39" i="315" s="1"/>
  <c r="L64" i="308"/>
  <c r="C22" i="315" s="1"/>
  <c r="L46" i="308"/>
  <c r="C56" i="314" s="1"/>
  <c r="M64" i="308"/>
  <c r="E22" i="315" s="1"/>
  <c r="M8" i="308"/>
  <c r="E90" i="311" s="1"/>
  <c r="M7" i="308"/>
  <c r="E73" i="311" s="1"/>
  <c r="M86" i="308"/>
  <c r="E56" i="316" s="1"/>
  <c r="L86" i="308"/>
  <c r="C56" i="316" s="1"/>
  <c r="L6" i="308"/>
  <c r="C56" i="311" s="1"/>
  <c r="L8" i="308"/>
  <c r="C90" i="311" s="1"/>
  <c r="M85" i="308"/>
  <c r="E39" i="316" s="1"/>
  <c r="M104" i="308"/>
  <c r="E22" i="317" s="1"/>
  <c r="M45" i="308"/>
  <c r="E39" i="314" s="1"/>
  <c r="L65" i="308"/>
  <c r="C39" i="315" s="1"/>
  <c r="L104" i="308"/>
  <c r="C22" i="317" s="1"/>
  <c r="L47" i="308"/>
  <c r="C73" i="314" s="1"/>
  <c r="M47" i="308"/>
  <c r="E73" i="314" s="1"/>
  <c r="L24" i="308"/>
  <c r="C22" i="313" s="1"/>
  <c r="L84" i="308"/>
  <c r="C22" i="316" s="1"/>
  <c r="M44" i="308"/>
  <c r="E22" i="314" s="1"/>
  <c r="M46" i="308"/>
  <c r="E56" i="314" s="1"/>
  <c r="M84" i="308"/>
  <c r="E22" i="316" s="1"/>
  <c r="L44" i="308"/>
  <c r="C22" i="314" s="1"/>
  <c r="L7" i="308"/>
  <c r="C73" i="311" s="1"/>
  <c r="L5" i="308"/>
  <c r="C39" i="311" s="1"/>
  <c r="M6" i="308"/>
  <c r="E56" i="311" s="1"/>
  <c r="I21" i="328"/>
  <c r="F27" i="327"/>
  <c r="E41" i="327" s="1"/>
  <c r="G27" i="327"/>
  <c r="G27" i="326"/>
  <c r="F27" i="326"/>
  <c r="E41" i="326" s="1"/>
  <c r="G27" i="325"/>
  <c r="F27" i="325"/>
  <c r="E41" i="325" s="1"/>
  <c r="F27" i="324"/>
  <c r="E41" i="324" s="1"/>
  <c r="G27" i="324"/>
  <c r="F27" i="323"/>
  <c r="E41" i="323" s="1"/>
  <c r="G27" i="323"/>
  <c r="G25" i="322"/>
  <c r="G25" i="321"/>
  <c r="G25" i="320"/>
  <c r="G25" i="319"/>
  <c r="G25" i="318"/>
  <c r="B91" i="311"/>
  <c r="C88" i="311"/>
  <c r="G89" i="311"/>
  <c r="G98" i="311"/>
  <c r="C94" i="311"/>
  <c r="G96" i="311"/>
  <c r="G100" i="311"/>
  <c r="C93" i="311"/>
  <c r="G99" i="311"/>
  <c r="B88" i="311"/>
  <c r="G95" i="311"/>
  <c r="G91" i="311"/>
  <c r="G97" i="311"/>
  <c r="A86" i="311"/>
  <c r="A69" i="311"/>
  <c r="G74" i="311"/>
  <c r="G80" i="311"/>
  <c r="G81" i="311"/>
  <c r="G72" i="311"/>
  <c r="C71" i="311"/>
  <c r="G79" i="311"/>
  <c r="C77" i="311"/>
  <c r="G83" i="311"/>
  <c r="B74" i="311"/>
  <c r="B71" i="311"/>
  <c r="G78" i="311"/>
  <c r="C76" i="311"/>
  <c r="G82" i="311"/>
  <c r="B57" i="311"/>
  <c r="C54" i="311"/>
  <c r="G63" i="311"/>
  <c r="A52" i="311"/>
  <c r="G55" i="311"/>
  <c r="C60" i="311"/>
  <c r="G62" i="311"/>
  <c r="G64" i="311"/>
  <c r="G66" i="311"/>
  <c r="B54" i="311"/>
  <c r="G61" i="311"/>
  <c r="G65" i="311"/>
  <c r="C59" i="311"/>
  <c r="G57" i="311"/>
  <c r="G40" i="311"/>
  <c r="B40" i="311"/>
  <c r="C37" i="311"/>
  <c r="G46" i="311"/>
  <c r="G38" i="311"/>
  <c r="G45" i="311"/>
  <c r="G49" i="311"/>
  <c r="C43" i="311"/>
  <c r="G47" i="311"/>
  <c r="B37" i="311"/>
  <c r="G44" i="311"/>
  <c r="C42" i="311"/>
  <c r="A35" i="311"/>
  <c r="G48" i="311"/>
  <c r="B23" i="311"/>
  <c r="C20" i="311"/>
  <c r="G29" i="311"/>
  <c r="A18" i="311"/>
  <c r="G21" i="311"/>
  <c r="C26" i="311"/>
  <c r="G28" i="311"/>
  <c r="G30" i="311"/>
  <c r="G32" i="311"/>
  <c r="B20" i="311"/>
  <c r="C25" i="311"/>
  <c r="G27" i="311"/>
  <c r="G31" i="311"/>
  <c r="G23" i="311"/>
  <c r="L23" i="308"/>
  <c r="C5" i="313" s="1"/>
  <c r="L43" i="308"/>
  <c r="C5" i="314" s="1"/>
  <c r="M3" i="308"/>
  <c r="M23" i="308"/>
  <c r="E5" i="313" s="1"/>
  <c r="L123" i="308"/>
  <c r="C5" i="329" s="1"/>
  <c r="M43" i="308"/>
  <c r="E5" i="314" s="1"/>
  <c r="M123" i="308"/>
  <c r="E5" i="329" s="1"/>
  <c r="L63" i="308"/>
  <c r="C5" i="315" s="1"/>
  <c r="M63" i="308"/>
  <c r="E5" i="315" s="1"/>
  <c r="L83" i="308"/>
  <c r="C5" i="316" s="1"/>
  <c r="M83" i="308"/>
  <c r="E5" i="316" s="1"/>
  <c r="L103" i="308"/>
  <c r="C5" i="317" s="1"/>
  <c r="M103" i="308"/>
  <c r="E5" i="317" s="1"/>
  <c r="D11" i="298"/>
  <c r="D69" i="328"/>
  <c r="E10" i="298"/>
  <c r="D7" i="298"/>
  <c r="E9" i="298"/>
  <c r="D8" i="298"/>
  <c r="E7" i="298"/>
  <c r="D9" i="298"/>
  <c r="L53" i="328"/>
  <c r="L21" i="328"/>
  <c r="L69" i="328"/>
  <c r="E8" i="298"/>
  <c r="L37" i="328"/>
  <c r="D10" i="298"/>
  <c r="E11" i="298"/>
  <c r="G117" i="317" l="1"/>
  <c r="G116" i="317"/>
  <c r="G115" i="317"/>
  <c r="Q110" i="308"/>
  <c r="E74" i="317"/>
  <c r="I108" i="308"/>
  <c r="B74" i="317"/>
  <c r="J108" i="308"/>
  <c r="B74" i="313"/>
  <c r="B57" i="316"/>
  <c r="I47" i="308"/>
  <c r="E57" i="314"/>
  <c r="K25" i="318"/>
  <c r="K25" i="319"/>
  <c r="K29" i="319"/>
  <c r="K27" i="318"/>
  <c r="K29" i="318"/>
  <c r="K26" i="322"/>
  <c r="K14" i="322" s="1"/>
  <c r="K25" i="322"/>
  <c r="K27" i="321"/>
  <c r="K28" i="321"/>
  <c r="K25" i="321"/>
  <c r="K29" i="320"/>
  <c r="K27" i="320"/>
  <c r="K28" i="319"/>
  <c r="K25" i="320"/>
  <c r="Q27" i="308"/>
  <c r="G66" i="313"/>
  <c r="G64" i="313"/>
  <c r="G65" i="313"/>
  <c r="O10" i="298"/>
  <c r="O11" i="298"/>
  <c r="O8" i="298"/>
  <c r="O7" i="298"/>
  <c r="O9" i="298"/>
  <c r="K13" i="340"/>
  <c r="K13" i="341"/>
  <c r="J28" i="308"/>
  <c r="K13" i="333"/>
  <c r="K13" i="332"/>
  <c r="K13" i="334"/>
  <c r="C34" i="322"/>
  <c r="K34" i="322" s="1"/>
  <c r="K38" i="322" s="1"/>
  <c r="G26" i="319"/>
  <c r="G14" i="319" s="1"/>
  <c r="C32" i="319" s="1"/>
  <c r="C34" i="319" s="1"/>
  <c r="K34" i="319" s="1"/>
  <c r="K38" i="319" s="1"/>
  <c r="G26" i="318"/>
  <c r="G14" i="318" s="1"/>
  <c r="C32" i="318" s="1"/>
  <c r="G26" i="320"/>
  <c r="G14" i="320" s="1"/>
  <c r="C32" i="320" s="1"/>
  <c r="G26" i="321"/>
  <c r="G14" i="321" s="1"/>
  <c r="C32" i="321" s="1"/>
  <c r="Q86" i="308"/>
  <c r="G49" i="316"/>
  <c r="G48" i="316"/>
  <c r="G47" i="316"/>
  <c r="J47" i="308"/>
  <c r="B57" i="314"/>
  <c r="Q46" i="308"/>
  <c r="G49" i="314"/>
  <c r="G48" i="314"/>
  <c r="G47" i="314"/>
  <c r="G48" i="315"/>
  <c r="G47" i="315"/>
  <c r="G49" i="315"/>
  <c r="I7" i="308"/>
  <c r="E74" i="311" s="1"/>
  <c r="L39" i="327"/>
  <c r="N39" i="327" s="1"/>
  <c r="L39" i="323"/>
  <c r="N39" i="323" s="1"/>
  <c r="L39" i="326"/>
  <c r="N39" i="326" s="1"/>
  <c r="L39" i="325"/>
  <c r="N39" i="325" s="1"/>
  <c r="L39" i="324"/>
  <c r="N39" i="324" s="1"/>
  <c r="G13" i="322"/>
  <c r="C12" i="322" s="1"/>
  <c r="G13" i="321"/>
  <c r="G13" i="320"/>
  <c r="G13" i="319"/>
  <c r="G13" i="318"/>
  <c r="S1" i="309"/>
  <c r="L22" i="309" s="1"/>
  <c r="P10" i="291"/>
  <c r="I10" i="288"/>
  <c r="I7" i="288"/>
  <c r="G134" i="317" l="1"/>
  <c r="G132" i="317"/>
  <c r="G133" i="317"/>
  <c r="Q111" i="308"/>
  <c r="E91" i="317"/>
  <c r="I109" i="308"/>
  <c r="B91" i="317"/>
  <c r="J109" i="308"/>
  <c r="G83" i="313"/>
  <c r="G82" i="313"/>
  <c r="G81" i="313"/>
  <c r="I48" i="308"/>
  <c r="E74" i="314"/>
  <c r="K26" i="319"/>
  <c r="K24" i="319" s="1"/>
  <c r="K26" i="318"/>
  <c r="K24" i="318" s="1"/>
  <c r="K24" i="322"/>
  <c r="K26" i="320"/>
  <c r="K24" i="320" s="1"/>
  <c r="K26" i="321"/>
  <c r="K24" i="321" s="1"/>
  <c r="K12" i="341"/>
  <c r="K36" i="341" s="1"/>
  <c r="K12" i="340"/>
  <c r="K36" i="340" s="1"/>
  <c r="J29" i="308"/>
  <c r="K12" i="334"/>
  <c r="K36" i="334" s="1"/>
  <c r="K12" i="333"/>
  <c r="K36" i="333" s="1"/>
  <c r="K35" i="333" s="1"/>
  <c r="K12" i="332"/>
  <c r="K36" i="332" s="1"/>
  <c r="J48" i="308"/>
  <c r="C12" i="319"/>
  <c r="G32" i="319"/>
  <c r="C12" i="320"/>
  <c r="C12" i="321"/>
  <c r="C34" i="318"/>
  <c r="K34" i="318" s="1"/>
  <c r="K38" i="318" s="1"/>
  <c r="G32" i="318"/>
  <c r="C12" i="318"/>
  <c r="G32" i="320"/>
  <c r="C34" i="320"/>
  <c r="K34" i="320" s="1"/>
  <c r="K38" i="320" s="1"/>
  <c r="G64" i="316"/>
  <c r="G66" i="316"/>
  <c r="G65" i="316"/>
  <c r="B74" i="314"/>
  <c r="G32" i="321"/>
  <c r="C34" i="321"/>
  <c r="K34" i="321" s="1"/>
  <c r="K38" i="321" s="1"/>
  <c r="Q47" i="308"/>
  <c r="Q48" i="308" s="1"/>
  <c r="G65" i="314"/>
  <c r="G64" i="314"/>
  <c r="G66" i="314"/>
  <c r="I8" i="308"/>
  <c r="E91" i="311" s="1"/>
  <c r="L10" i="309"/>
  <c r="D9" i="309"/>
  <c r="D4" i="309"/>
  <c r="K13" i="322"/>
  <c r="K13" i="321"/>
  <c r="K13" i="320"/>
  <c r="K13" i="319"/>
  <c r="K13" i="318"/>
  <c r="L32" i="309"/>
  <c r="J21" i="275"/>
  <c r="B19" i="275" s="1"/>
  <c r="I6" i="288"/>
  <c r="B6" i="298"/>
  <c r="I9" i="288"/>
  <c r="I8" i="288"/>
  <c r="A1" i="328"/>
  <c r="N6" i="291"/>
  <c r="N10" i="291"/>
  <c r="N7" i="291"/>
  <c r="N8" i="291"/>
  <c r="N9" i="291"/>
  <c r="G149" i="317" l="1"/>
  <c r="G151" i="317"/>
  <c r="G150" i="317"/>
  <c r="Q112" i="308"/>
  <c r="E108" i="317"/>
  <c r="I110" i="308"/>
  <c r="B108" i="317"/>
  <c r="J110" i="308"/>
  <c r="O22" i="309"/>
  <c r="O27" i="309" s="1"/>
  <c r="M22" i="309"/>
  <c r="N22" i="309"/>
  <c r="I49" i="308"/>
  <c r="E108" i="314" s="1"/>
  <c r="E91" i="314"/>
  <c r="K14" i="319"/>
  <c r="K14" i="321"/>
  <c r="K12" i="321" s="1"/>
  <c r="K36" i="321" s="1"/>
  <c r="K14" i="318"/>
  <c r="K12" i="318" s="1"/>
  <c r="K36" i="318" s="1"/>
  <c r="K14" i="320"/>
  <c r="K35" i="340"/>
  <c r="K35" i="341"/>
  <c r="K35" i="334"/>
  <c r="K35" i="332"/>
  <c r="Q49" i="308"/>
  <c r="G98" i="314"/>
  <c r="G99" i="314"/>
  <c r="G100" i="314"/>
  <c r="J49" i="308"/>
  <c r="B91" i="314"/>
  <c r="G82" i="314"/>
  <c r="G81" i="314"/>
  <c r="G83" i="314"/>
  <c r="H32" i="322"/>
  <c r="H32" i="321"/>
  <c r="H32" i="319"/>
  <c r="H32" i="320"/>
  <c r="H32" i="318"/>
  <c r="K12" i="322"/>
  <c r="K36" i="322" s="1"/>
  <c r="B22" i="309"/>
  <c r="P8" i="291"/>
  <c r="P6" i="291"/>
  <c r="E6" i="288"/>
  <c r="P7" i="291"/>
  <c r="P9" i="291"/>
  <c r="E10" i="288"/>
  <c r="E9" i="288"/>
  <c r="G167" i="317" l="1"/>
  <c r="G166" i="317"/>
  <c r="G168" i="317"/>
  <c r="Q113" i="308"/>
  <c r="E125" i="317"/>
  <c r="I111" i="308"/>
  <c r="B125" i="317"/>
  <c r="J111" i="308"/>
  <c r="K12" i="319"/>
  <c r="K36" i="319" s="1"/>
  <c r="K12" i="320"/>
  <c r="K36" i="320" s="1"/>
  <c r="B108" i="314"/>
  <c r="G115" i="314"/>
  <c r="G116" i="314"/>
  <c r="G117" i="314"/>
  <c r="F22" i="309"/>
  <c r="C33" i="318"/>
  <c r="K33" i="318" s="1"/>
  <c r="K32" i="318"/>
  <c r="K32" i="319"/>
  <c r="C33" i="319"/>
  <c r="K33" i="319" s="1"/>
  <c r="C33" i="320"/>
  <c r="K33" i="320" s="1"/>
  <c r="K32" i="320"/>
  <c r="C33" i="321"/>
  <c r="K33" i="321" s="1"/>
  <c r="K32" i="321"/>
  <c r="K32" i="322"/>
  <c r="C33" i="322"/>
  <c r="K33" i="322" s="1"/>
  <c r="S1" i="310"/>
  <c r="E8" i="288"/>
  <c r="E7" i="288"/>
  <c r="G183" i="317" l="1"/>
  <c r="G185" i="317"/>
  <c r="G184" i="317"/>
  <c r="E142" i="317"/>
  <c r="I112" i="308"/>
  <c r="B142" i="317"/>
  <c r="J112" i="308"/>
  <c r="K31" i="320"/>
  <c r="K37" i="320" s="1"/>
  <c r="K35" i="320" s="1"/>
  <c r="K31" i="319"/>
  <c r="K37" i="319" s="1"/>
  <c r="K31" i="322"/>
  <c r="K37" i="322" s="1"/>
  <c r="K35" i="322" s="1"/>
  <c r="K31" i="321"/>
  <c r="K37" i="321" s="1"/>
  <c r="K31" i="318"/>
  <c r="K37" i="318" s="1"/>
  <c r="C43" i="310"/>
  <c r="C44" i="310"/>
  <c r="C42" i="310"/>
  <c r="D1" i="310"/>
  <c r="O16" i="310" s="1"/>
  <c r="B4" i="311"/>
  <c r="G8" i="310"/>
  <c r="H8" i="310"/>
  <c r="J8" i="310"/>
  <c r="C9" i="310"/>
  <c r="G9" i="310" s="1"/>
  <c r="H9" i="310"/>
  <c r="C16" i="310"/>
  <c r="G16" i="310" s="1"/>
  <c r="J16" i="310"/>
  <c r="P16" i="310"/>
  <c r="R16" i="310" s="1"/>
  <c r="C19" i="310"/>
  <c r="G19" i="310" s="1"/>
  <c r="H19" i="310"/>
  <c r="J19" i="310"/>
  <c r="C20" i="310"/>
  <c r="G20" i="310" s="1"/>
  <c r="H20" i="310"/>
  <c r="J20" i="310"/>
  <c r="C22" i="310"/>
  <c r="G22" i="310" s="1"/>
  <c r="J22" i="310"/>
  <c r="H34" i="310"/>
  <c r="B42" i="309"/>
  <c r="B13" i="309"/>
  <c r="B14" i="309"/>
  <c r="B16" i="309"/>
  <c r="H22" i="309"/>
  <c r="M20" i="309"/>
  <c r="N20" i="309"/>
  <c r="O20" i="309"/>
  <c r="P20" i="309"/>
  <c r="B32" i="309"/>
  <c r="B44" i="309"/>
  <c r="B45" i="309"/>
  <c r="B47" i="309"/>
  <c r="H11" i="275"/>
  <c r="I130" i="305"/>
  <c r="U9" i="305"/>
  <c r="J18" i="285"/>
  <c r="J18" i="301" s="1"/>
  <c r="J17" i="285"/>
  <c r="J17" i="301" s="1"/>
  <c r="J16" i="285"/>
  <c r="J16" i="301" s="1"/>
  <c r="J15" i="285"/>
  <c r="J15" i="301" s="1"/>
  <c r="D164" i="305"/>
  <c r="I164" i="305"/>
  <c r="J6" i="296"/>
  <c r="F10" i="150" s="1"/>
  <c r="E9" i="151" s="1"/>
  <c r="E6" i="296"/>
  <c r="C17" i="151"/>
  <c r="C16" i="151"/>
  <c r="J21" i="285"/>
  <c r="I129" i="305"/>
  <c r="I109" i="305"/>
  <c r="I110" i="305"/>
  <c r="I111" i="305"/>
  <c r="I112" i="305"/>
  <c r="I97" i="305"/>
  <c r="I98" i="305"/>
  <c r="I99" i="305"/>
  <c r="I100" i="305"/>
  <c r="I101" i="305"/>
  <c r="I86" i="305"/>
  <c r="I87" i="305"/>
  <c r="I88" i="305"/>
  <c r="I89" i="305"/>
  <c r="I90" i="305"/>
  <c r="I69" i="305"/>
  <c r="I70" i="305"/>
  <c r="I22" i="305"/>
  <c r="I23" i="305"/>
  <c r="I24" i="305"/>
  <c r="I25" i="305"/>
  <c r="I26" i="305"/>
  <c r="I27" i="305"/>
  <c r="I28" i="305"/>
  <c r="I29" i="305"/>
  <c r="I30" i="305"/>
  <c r="I31" i="305"/>
  <c r="I32" i="305"/>
  <c r="I33" i="305"/>
  <c r="I34" i="305"/>
  <c r="I35" i="305"/>
  <c r="I36" i="305"/>
  <c r="I37" i="305"/>
  <c r="I38" i="305"/>
  <c r="I39" i="305"/>
  <c r="I40" i="305"/>
  <c r="I41" i="305"/>
  <c r="I42" i="305"/>
  <c r="I43" i="305"/>
  <c r="I44" i="305"/>
  <c r="B86" i="305"/>
  <c r="C86" i="305"/>
  <c r="D86" i="305"/>
  <c r="N86" i="305"/>
  <c r="O86" i="305"/>
  <c r="P86" i="305"/>
  <c r="D7" i="305"/>
  <c r="K27" i="275"/>
  <c r="C20" i="151"/>
  <c r="O12" i="151"/>
  <c r="O9" i="151"/>
  <c r="O10" i="151"/>
  <c r="O11" i="151"/>
  <c r="O7" i="151"/>
  <c r="A6" i="298"/>
  <c r="D91" i="305"/>
  <c r="U8" i="291"/>
  <c r="U7" i="291"/>
  <c r="U6" i="291"/>
  <c r="J3" i="291"/>
  <c r="K23" i="291"/>
  <c r="U23" i="291"/>
  <c r="CG13" i="273" s="1"/>
  <c r="AA21" i="291"/>
  <c r="AA20" i="291"/>
  <c r="CE11" i="273"/>
  <c r="CE8" i="273"/>
  <c r="C22" i="151"/>
  <c r="C23" i="151"/>
  <c r="C11" i="151"/>
  <c r="C10" i="151"/>
  <c r="A1" i="296"/>
  <c r="A1" i="305"/>
  <c r="A6" i="59"/>
  <c r="D45" i="305"/>
  <c r="H12" i="275"/>
  <c r="S29" i="302"/>
  <c r="Q28" i="302"/>
  <c r="Q29" i="302" s="1"/>
  <c r="K6" i="296"/>
  <c r="L6" i="296"/>
  <c r="M6" i="296"/>
  <c r="H6" i="275"/>
  <c r="C9" i="151"/>
  <c r="I6" i="307"/>
  <c r="G6" i="307"/>
  <c r="E6" i="307"/>
  <c r="C102" i="15"/>
  <c r="V15" i="150"/>
  <c r="V14" i="150"/>
  <c r="U15" i="150"/>
  <c r="U14" i="150"/>
  <c r="C143" i="308"/>
  <c r="C144" i="308" s="1"/>
  <c r="I141" i="305"/>
  <c r="T143" i="308"/>
  <c r="AA143" i="308" s="1"/>
  <c r="C123" i="308"/>
  <c r="C124" i="308" s="1"/>
  <c r="H7" i="275"/>
  <c r="W13" i="150"/>
  <c r="W12" i="150"/>
  <c r="W11" i="150"/>
  <c r="W10" i="150"/>
  <c r="W9" i="150"/>
  <c r="V13" i="150"/>
  <c r="V12" i="150"/>
  <c r="V11" i="150"/>
  <c r="V10" i="150"/>
  <c r="V9" i="150"/>
  <c r="U13" i="150"/>
  <c r="U10" i="150"/>
  <c r="O8" i="151"/>
  <c r="J12" i="301"/>
  <c r="F130" i="305"/>
  <c r="U7" i="305" s="1"/>
  <c r="D130" i="305"/>
  <c r="H6" i="305"/>
  <c r="F102" i="305"/>
  <c r="U5" i="305" s="1"/>
  <c r="D102" i="305"/>
  <c r="CF8" i="273"/>
  <c r="CE13" i="273"/>
  <c r="CE6" i="273"/>
  <c r="J26" i="285"/>
  <c r="J24" i="285"/>
  <c r="J21" i="301" s="1"/>
  <c r="J23" i="285"/>
  <c r="J20" i="301" s="1"/>
  <c r="J14" i="301"/>
  <c r="J13" i="301"/>
  <c r="J10" i="285"/>
  <c r="J10" i="301" s="1"/>
  <c r="Y8" i="150"/>
  <c r="Y9" i="150"/>
  <c r="Y10" i="150"/>
  <c r="Y11" i="150"/>
  <c r="Y12" i="150"/>
  <c r="Y13" i="150"/>
  <c r="Y14" i="150"/>
  <c r="Y7" i="150"/>
  <c r="X8" i="150"/>
  <c r="X9" i="150"/>
  <c r="X10" i="150"/>
  <c r="X11" i="150"/>
  <c r="X12" i="150"/>
  <c r="X13" i="150"/>
  <c r="X14" i="150"/>
  <c r="X7" i="150"/>
  <c r="AE19" i="304"/>
  <c r="AC19" i="304"/>
  <c r="AF7" i="304"/>
  <c r="AG7" i="304" s="1"/>
  <c r="AD7" i="304"/>
  <c r="AD6" i="304"/>
  <c r="AF6" i="304"/>
  <c r="AA7" i="304"/>
  <c r="AA6" i="304"/>
  <c r="J6" i="304"/>
  <c r="J7" i="304"/>
  <c r="H6" i="304"/>
  <c r="H7" i="304"/>
  <c r="F7" i="304"/>
  <c r="F6" i="304"/>
  <c r="Y23" i="304"/>
  <c r="Y24" i="304" s="1"/>
  <c r="W23" i="304"/>
  <c r="W24" i="304" s="1"/>
  <c r="U23" i="304"/>
  <c r="U24" i="304" s="1"/>
  <c r="S23" i="304"/>
  <c r="S24" i="304" s="1"/>
  <c r="Q23" i="304"/>
  <c r="Q24" i="304" s="1"/>
  <c r="O23" i="304"/>
  <c r="O24" i="304" s="1"/>
  <c r="M23" i="304"/>
  <c r="M24" i="304" s="1"/>
  <c r="K23" i="304"/>
  <c r="K24" i="304" s="1"/>
  <c r="I23" i="304"/>
  <c r="I24" i="304" s="1"/>
  <c r="G23" i="304"/>
  <c r="G24" i="304" s="1"/>
  <c r="E23" i="304"/>
  <c r="E24" i="304" s="1"/>
  <c r="X24" i="304"/>
  <c r="T24" i="304"/>
  <c r="Y4" i="304"/>
  <c r="W4" i="304"/>
  <c r="U4" i="304"/>
  <c r="S4" i="304"/>
  <c r="Q4" i="304"/>
  <c r="O4" i="304"/>
  <c r="M4" i="304"/>
  <c r="K4" i="304"/>
  <c r="I4" i="304"/>
  <c r="G4" i="304"/>
  <c r="E4" i="304"/>
  <c r="J207" i="15"/>
  <c r="C207" i="15"/>
  <c r="J137" i="15"/>
  <c r="C137" i="15"/>
  <c r="J102" i="15"/>
  <c r="S29" i="303"/>
  <c r="Q28" i="303"/>
  <c r="Q29" i="303" s="1"/>
  <c r="B20" i="303"/>
  <c r="B48" i="303" s="1"/>
  <c r="B20" i="302"/>
  <c r="B48" i="302" s="1"/>
  <c r="W14" i="291"/>
  <c r="V15" i="291" s="1"/>
  <c r="W17" i="291" s="1"/>
  <c r="I9" i="299"/>
  <c r="J9" i="299" s="1"/>
  <c r="G9" i="299"/>
  <c r="E9" i="299"/>
  <c r="F9" i="299" s="1"/>
  <c r="I8" i="299"/>
  <c r="J8" i="299" s="1"/>
  <c r="G8" i="299"/>
  <c r="H8" i="299" s="1"/>
  <c r="E8" i="299"/>
  <c r="F8" i="299" s="1"/>
  <c r="I5" i="299"/>
  <c r="J5" i="299" s="1"/>
  <c r="G5" i="299"/>
  <c r="H5" i="299" s="1"/>
  <c r="E5" i="299"/>
  <c r="W14" i="150"/>
  <c r="S4" i="296"/>
  <c r="CF13" i="273"/>
  <c r="F54" i="151"/>
  <c r="F50" i="151"/>
  <c r="F7" i="275"/>
  <c r="S23" i="291"/>
  <c r="G23" i="291"/>
  <c r="S20" i="291"/>
  <c r="R21" i="291" s="1"/>
  <c r="E20" i="291"/>
  <c r="E6" i="299"/>
  <c r="F6" i="299" s="1"/>
  <c r="I6" i="299"/>
  <c r="J6" i="299" s="1"/>
  <c r="B16" i="299"/>
  <c r="G6" i="299"/>
  <c r="H6" i="299" s="1"/>
  <c r="Z19" i="304"/>
  <c r="B19" i="304"/>
  <c r="V24" i="304"/>
  <c r="V19" i="304"/>
  <c r="R19" i="304"/>
  <c r="N19" i="304"/>
  <c r="T19" i="304"/>
  <c r="P19" i="304"/>
  <c r="L19" i="304"/>
  <c r="X19" i="304"/>
  <c r="E6" i="300"/>
  <c r="F6" i="300" s="1"/>
  <c r="I6" i="300"/>
  <c r="J6" i="300" s="1"/>
  <c r="E5" i="300"/>
  <c r="F5" i="300" s="1"/>
  <c r="I5" i="300"/>
  <c r="J5" i="300" s="1"/>
  <c r="G5" i="300"/>
  <c r="G6" i="300"/>
  <c r="H6" i="300" s="1"/>
  <c r="I5" i="307"/>
  <c r="E5" i="307"/>
  <c r="G5" i="307"/>
  <c r="A6" i="307"/>
  <c r="A5" i="307"/>
  <c r="B6" i="307"/>
  <c r="B5" i="307"/>
  <c r="B14" i="307" s="1"/>
  <c r="U11" i="150"/>
  <c r="D71" i="305"/>
  <c r="U12" i="150"/>
  <c r="F7" i="305"/>
  <c r="U1" i="305" s="1"/>
  <c r="U9" i="150"/>
  <c r="V8" i="150"/>
  <c r="U8" i="150"/>
  <c r="W8" i="150"/>
  <c r="W7" i="150"/>
  <c r="U7" i="150"/>
  <c r="V7" i="150"/>
  <c r="H5" i="275"/>
  <c r="B5" i="275" s="1"/>
  <c r="F45" i="305"/>
  <c r="U2" i="305" s="1"/>
  <c r="U5" i="291"/>
  <c r="F141" i="305"/>
  <c r="U8" i="305" s="1"/>
  <c r="D113" i="305"/>
  <c r="F113" i="305"/>
  <c r="U6" i="305" s="1"/>
  <c r="F91" i="305"/>
  <c r="U4" i="305" s="1"/>
  <c r="F71" i="305"/>
  <c r="U3" i="305" s="1"/>
  <c r="D141" i="305"/>
  <c r="H10" i="275"/>
  <c r="H8" i="275"/>
  <c r="H9" i="275"/>
  <c r="G9" i="288"/>
  <c r="F41" i="309"/>
  <c r="G6" i="288"/>
  <c r="G7" i="288"/>
  <c r="G10" i="288"/>
  <c r="K6" i="298"/>
  <c r="G41" i="309"/>
  <c r="I41" i="309"/>
  <c r="G8" i="288"/>
  <c r="J6" i="298"/>
  <c r="I6" i="298"/>
  <c r="E159" i="317" l="1"/>
  <c r="I113" i="308"/>
  <c r="E176" i="317" s="1"/>
  <c r="AD65" i="331"/>
  <c r="AD96" i="331"/>
  <c r="AD79" i="331"/>
  <c r="AD60" i="331"/>
  <c r="AD45" i="331"/>
  <c r="AD34" i="313"/>
  <c r="AD56" i="313"/>
  <c r="AD16" i="330"/>
  <c r="AD43" i="313"/>
  <c r="AD43" i="317"/>
  <c r="AD55" i="317"/>
  <c r="AH20" i="317"/>
  <c r="AD102" i="311"/>
  <c r="AD67" i="329"/>
  <c r="AD33" i="329"/>
  <c r="AD96" i="329"/>
  <c r="AD13" i="329"/>
  <c r="AD12" i="330"/>
  <c r="AD31" i="330"/>
  <c r="AD32" i="330"/>
  <c r="AD46" i="329"/>
  <c r="AD83" i="330"/>
  <c r="AD21" i="329"/>
  <c r="AD74" i="329"/>
  <c r="AD32" i="329"/>
  <c r="AD11" i="330"/>
  <c r="AD77" i="329"/>
  <c r="AD39" i="329"/>
  <c r="AD27" i="330"/>
  <c r="AD30" i="329"/>
  <c r="AD9" i="330"/>
  <c r="AD73" i="329"/>
  <c r="AH71" i="330"/>
  <c r="AD92" i="330"/>
  <c r="AD65" i="329"/>
  <c r="AD20" i="330"/>
  <c r="AD67" i="331"/>
  <c r="AD24" i="331"/>
  <c r="AD9" i="331"/>
  <c r="AD61" i="331"/>
  <c r="AD31" i="331"/>
  <c r="AD65" i="315"/>
  <c r="AD99" i="317"/>
  <c r="AH71" i="311"/>
  <c r="AD79" i="314"/>
  <c r="AH71" i="314"/>
  <c r="AD28" i="317"/>
  <c r="AD58" i="315"/>
  <c r="AD96" i="311"/>
  <c r="AD62" i="311"/>
  <c r="AD42" i="317"/>
  <c r="AD62" i="313"/>
  <c r="AD38" i="313"/>
  <c r="AD27" i="311"/>
  <c r="AD65" i="311"/>
  <c r="AD71" i="317"/>
  <c r="AD79" i="311"/>
  <c r="AD72" i="316"/>
  <c r="AH54" i="317"/>
  <c r="AD73" i="316"/>
  <c r="AD61" i="317"/>
  <c r="AD88" i="316"/>
  <c r="AD56" i="314"/>
  <c r="AD94" i="311"/>
  <c r="AD9" i="317"/>
  <c r="AD26" i="329"/>
  <c r="AD48" i="329"/>
  <c r="AD25" i="329"/>
  <c r="AD78" i="330"/>
  <c r="AD12" i="329"/>
  <c r="AD102" i="330"/>
  <c r="AD25" i="311"/>
  <c r="AD7" i="317"/>
  <c r="AD62" i="314"/>
  <c r="AD57" i="316"/>
  <c r="AD3" i="315"/>
  <c r="AD73" i="311"/>
  <c r="AD76" i="314"/>
  <c r="AD37" i="316"/>
  <c r="AD5" i="314"/>
  <c r="AD43" i="311"/>
  <c r="AD63" i="314"/>
  <c r="AD46" i="314"/>
  <c r="AD54" i="311"/>
  <c r="AD37" i="317"/>
  <c r="AH54" i="315"/>
  <c r="AH71" i="316"/>
  <c r="AD73" i="317"/>
  <c r="AD21" i="311"/>
  <c r="AH3" i="316"/>
  <c r="AD45" i="314"/>
  <c r="AD59" i="314"/>
  <c r="AD95" i="314"/>
  <c r="AD22" i="314"/>
  <c r="AD24" i="313"/>
  <c r="AD101" i="316"/>
  <c r="AD78" i="314"/>
  <c r="AD77" i="315"/>
  <c r="AD68" i="314"/>
  <c r="AD12" i="313"/>
  <c r="AD81" i="317"/>
  <c r="AD38" i="317"/>
  <c r="AD81" i="315"/>
  <c r="AD75" i="317"/>
  <c r="AD82" i="314"/>
  <c r="AD5" i="315"/>
  <c r="AD88" i="311"/>
  <c r="AD24" i="317"/>
  <c r="AD21" i="314"/>
  <c r="AD79" i="315"/>
  <c r="AD23" i="314"/>
  <c r="AD67" i="311"/>
  <c r="AD88" i="314"/>
  <c r="AD83" i="314"/>
  <c r="AD57" i="317"/>
  <c r="AD50" i="316"/>
  <c r="AD73" i="314"/>
  <c r="AD9" i="313"/>
  <c r="AD25" i="316"/>
  <c r="AD41" i="311"/>
  <c r="AD93" i="314"/>
  <c r="AD91" i="316"/>
  <c r="AD90" i="317"/>
  <c r="AD78" i="315"/>
  <c r="AD25" i="313"/>
  <c r="AD81" i="314"/>
  <c r="AD60" i="339"/>
  <c r="AD44" i="339"/>
  <c r="AD73" i="339"/>
  <c r="AD26" i="339"/>
  <c r="AD83" i="339"/>
  <c r="AD92" i="339"/>
  <c r="AD27" i="338"/>
  <c r="AD76" i="338"/>
  <c r="AD89" i="339"/>
  <c r="AD8" i="338"/>
  <c r="AD94" i="339"/>
  <c r="AD29" i="338"/>
  <c r="AD34" i="339"/>
  <c r="AD90" i="338"/>
  <c r="AD12" i="338"/>
  <c r="AD55" i="338"/>
  <c r="AD10" i="339"/>
  <c r="AD58" i="338"/>
  <c r="AD78" i="338"/>
  <c r="AD101" i="338"/>
  <c r="AD62" i="339"/>
  <c r="AD4" i="338"/>
  <c r="AD40" i="338"/>
  <c r="AD32" i="339"/>
  <c r="AD45" i="338"/>
  <c r="AD78" i="339"/>
  <c r="AD93" i="339"/>
  <c r="AD39" i="338"/>
  <c r="AD6" i="339"/>
  <c r="AD50" i="338"/>
  <c r="AD23" i="339"/>
  <c r="AH37" i="339"/>
  <c r="AD79" i="338"/>
  <c r="AD71" i="338"/>
  <c r="AD63" i="338"/>
  <c r="AD71" i="339"/>
  <c r="AD24" i="339"/>
  <c r="AD64" i="338"/>
  <c r="AD94" i="338"/>
  <c r="AD80" i="338"/>
  <c r="AD47" i="339"/>
  <c r="AD13" i="339"/>
  <c r="AD66" i="339"/>
  <c r="AD100" i="338"/>
  <c r="AH71" i="339"/>
  <c r="AD56" i="338"/>
  <c r="AD37" i="338"/>
  <c r="AD77" i="338"/>
  <c r="AD99" i="338"/>
  <c r="AD95" i="339"/>
  <c r="AD58" i="339"/>
  <c r="AD31" i="339"/>
  <c r="AD33" i="338"/>
  <c r="AD22" i="339"/>
  <c r="AD37" i="331"/>
  <c r="AD7" i="338"/>
  <c r="AD68" i="338"/>
  <c r="AD14" i="338"/>
  <c r="AD85" i="314"/>
  <c r="AD101" i="315"/>
  <c r="AD23" i="313"/>
  <c r="AD40" i="313"/>
  <c r="AH37" i="316"/>
  <c r="AD6" i="338"/>
  <c r="AD98" i="311"/>
  <c r="AD58" i="313"/>
  <c r="AD22" i="317"/>
  <c r="AD101" i="314"/>
  <c r="AD62" i="338"/>
  <c r="AD82" i="315"/>
  <c r="AD57" i="313"/>
  <c r="AD55" i="339"/>
  <c r="AD27" i="314"/>
  <c r="AD54" i="316"/>
  <c r="AD90" i="315"/>
  <c r="AD13" i="317"/>
  <c r="AD95" i="316"/>
  <c r="AD99" i="339"/>
  <c r="AD11" i="314"/>
  <c r="AD26" i="314"/>
  <c r="AD14" i="330"/>
  <c r="AD20" i="329"/>
  <c r="AD10" i="330"/>
  <c r="AD101" i="330"/>
  <c r="AD65" i="330"/>
  <c r="AD76" i="329"/>
  <c r="AD85" i="316"/>
  <c r="AD56" i="317"/>
  <c r="AD83" i="315"/>
  <c r="AD39" i="314"/>
  <c r="B159" i="317"/>
  <c r="J113" i="308"/>
  <c r="AD184" i="317"/>
  <c r="AD82" i="313"/>
  <c r="AD163" i="317"/>
  <c r="AD130" i="317"/>
  <c r="AD115" i="317"/>
  <c r="AH71" i="313"/>
  <c r="AD147" i="317"/>
  <c r="AD114" i="317"/>
  <c r="AD199" i="317"/>
  <c r="AD160" i="317"/>
  <c r="AD77" i="313"/>
  <c r="AD204" i="317"/>
  <c r="AH190" i="317"/>
  <c r="AD71" i="313"/>
  <c r="AD105" i="317"/>
  <c r="AD146" i="317"/>
  <c r="AD80" i="313"/>
  <c r="AD107" i="317"/>
  <c r="AD187" i="317"/>
  <c r="AD162" i="317"/>
  <c r="AD117" i="317"/>
  <c r="AD144" i="317"/>
  <c r="AD151" i="317"/>
  <c r="AD132" i="317"/>
  <c r="AD167" i="317"/>
  <c r="AD177" i="317"/>
  <c r="AD152" i="317"/>
  <c r="AD200" i="317"/>
  <c r="AD135" i="317"/>
  <c r="AD11" i="311"/>
  <c r="AD12" i="311"/>
  <c r="AD13" i="311"/>
  <c r="AD14" i="311"/>
  <c r="AD15" i="311"/>
  <c r="AD16" i="311"/>
  <c r="AD17" i="311"/>
  <c r="AD159" i="317"/>
  <c r="AD142" i="317"/>
  <c r="AD145" i="317"/>
  <c r="AD122" i="317"/>
  <c r="AD72" i="313"/>
  <c r="AD186" i="317"/>
  <c r="AD196" i="317"/>
  <c r="AD126" i="317"/>
  <c r="AD185" i="317"/>
  <c r="AD176" i="317"/>
  <c r="AD74" i="313"/>
  <c r="AD108" i="317"/>
  <c r="AD75" i="313"/>
  <c r="AD202" i="317"/>
  <c r="AD194" i="317"/>
  <c r="AD106" i="317"/>
  <c r="AH139" i="317"/>
  <c r="AD183" i="317"/>
  <c r="AD191" i="317"/>
  <c r="AH173" i="317"/>
  <c r="AD141" i="317"/>
  <c r="AD168" i="317"/>
  <c r="AD192" i="317"/>
  <c r="AD175" i="317"/>
  <c r="AD119" i="317"/>
  <c r="AD78" i="313"/>
  <c r="AH156" i="317"/>
  <c r="AD108" i="330"/>
  <c r="AD174" i="317"/>
  <c r="AH105" i="317"/>
  <c r="AD139" i="317"/>
  <c r="AD129" i="317"/>
  <c r="AD153" i="317"/>
  <c r="AD76" i="313"/>
  <c r="AD179" i="317"/>
  <c r="AD73" i="313"/>
  <c r="AD127" i="317"/>
  <c r="AD79" i="313"/>
  <c r="AD182" i="317"/>
  <c r="AD173" i="317"/>
  <c r="AD110" i="317"/>
  <c r="AD198" i="317"/>
  <c r="AD161" i="317"/>
  <c r="AD128" i="317"/>
  <c r="AD83" i="313"/>
  <c r="AD136" i="317"/>
  <c r="AD116" i="317"/>
  <c r="AD157" i="317"/>
  <c r="AD112" i="317"/>
  <c r="AD150" i="317"/>
  <c r="AD118" i="317"/>
  <c r="AD197" i="317"/>
  <c r="AD156" i="317"/>
  <c r="AD109" i="317"/>
  <c r="AD81" i="313"/>
  <c r="C145" i="308"/>
  <c r="E20" i="331"/>
  <c r="H29" i="310"/>
  <c r="K20" i="310"/>
  <c r="H16" i="310"/>
  <c r="K16" i="310" s="1"/>
  <c r="K19" i="310"/>
  <c r="H3" i="308"/>
  <c r="S16" i="310" s="1"/>
  <c r="C6" i="307"/>
  <c r="G3" i="333"/>
  <c r="H123" i="308"/>
  <c r="H124" i="308" s="1"/>
  <c r="H125" i="308" s="1"/>
  <c r="G3" i="332"/>
  <c r="H163" i="308"/>
  <c r="G3" i="334"/>
  <c r="E20" i="329"/>
  <c r="C125" i="308"/>
  <c r="E37" i="329" s="1"/>
  <c r="E3" i="329"/>
  <c r="D7" i="335"/>
  <c r="E3" i="331"/>
  <c r="D7" i="336"/>
  <c r="O17" i="310"/>
  <c r="O18" i="310" s="1"/>
  <c r="N16" i="310"/>
  <c r="N17" i="310" s="1"/>
  <c r="S15" i="150"/>
  <c r="S14" i="150"/>
  <c r="H143" i="308"/>
  <c r="H144" i="308" s="1"/>
  <c r="H145" i="308" s="1"/>
  <c r="H146" i="308" s="1"/>
  <c r="H147" i="308" s="1"/>
  <c r="H148" i="308" s="1"/>
  <c r="AF19" i="304"/>
  <c r="F19" i="304"/>
  <c r="H4" i="308"/>
  <c r="H5" i="308" s="1"/>
  <c r="H6" i="308" s="1"/>
  <c r="H7" i="308" s="1"/>
  <c r="H8" i="308" s="1"/>
  <c r="D8" i="309"/>
  <c r="H19" i="304"/>
  <c r="C83" i="308"/>
  <c r="B3" i="321"/>
  <c r="AB6" i="304"/>
  <c r="C11" i="298"/>
  <c r="B10" i="288"/>
  <c r="H10" i="288" s="1"/>
  <c r="C10" i="291"/>
  <c r="H103" i="308"/>
  <c r="S16" i="322" s="1"/>
  <c r="G3" i="322"/>
  <c r="C63" i="308"/>
  <c r="B3" i="320"/>
  <c r="G12" i="311"/>
  <c r="G6" i="311"/>
  <c r="G13" i="311"/>
  <c r="G4" i="311"/>
  <c r="G10" i="311"/>
  <c r="G11" i="311"/>
  <c r="B6" i="311"/>
  <c r="B3" i="311"/>
  <c r="C9" i="311"/>
  <c r="A1" i="311"/>
  <c r="G14" i="311"/>
  <c r="E3" i="311"/>
  <c r="C8" i="311"/>
  <c r="C5" i="311"/>
  <c r="G15" i="311"/>
  <c r="C3" i="311"/>
  <c r="E5" i="311"/>
  <c r="C4" i="308"/>
  <c r="D7" i="309"/>
  <c r="B7" i="288"/>
  <c r="H7" i="288" s="1"/>
  <c r="C8" i="298"/>
  <c r="C7" i="291"/>
  <c r="H43" i="308"/>
  <c r="S16" i="319" s="1"/>
  <c r="G3" i="319"/>
  <c r="B8" i="288"/>
  <c r="H8" i="288" s="1"/>
  <c r="C9" i="298"/>
  <c r="C8" i="291"/>
  <c r="H63" i="308"/>
  <c r="S16" i="320" s="1"/>
  <c r="G3" i="320"/>
  <c r="H6" i="307"/>
  <c r="C43" i="308"/>
  <c r="B3" i="319"/>
  <c r="AG6" i="304"/>
  <c r="AG19" i="304" s="1"/>
  <c r="A13" i="273"/>
  <c r="C23" i="308"/>
  <c r="B3" i="318"/>
  <c r="C103" i="308"/>
  <c r="B3" i="322"/>
  <c r="S8" i="150"/>
  <c r="C7" i="298"/>
  <c r="C6" i="291"/>
  <c r="B6" i="288"/>
  <c r="H6" i="288" s="1"/>
  <c r="H23" i="308"/>
  <c r="G3" i="318"/>
  <c r="C8" i="288"/>
  <c r="C10" i="288"/>
  <c r="C7" i="288"/>
  <c r="K35" i="319"/>
  <c r="C6" i="288"/>
  <c r="C9" i="288"/>
  <c r="K35" i="318"/>
  <c r="K35" i="321"/>
  <c r="K44" i="309"/>
  <c r="G42" i="310"/>
  <c r="F42" i="310"/>
  <c r="E42" i="310"/>
  <c r="H42" i="310"/>
  <c r="C5" i="291"/>
  <c r="G5" i="291" s="1"/>
  <c r="C6" i="298"/>
  <c r="L33" i="309"/>
  <c r="B33" i="309" s="1"/>
  <c r="L37" i="309"/>
  <c r="B37" i="309" s="1"/>
  <c r="F43" i="310"/>
  <c r="E43" i="310"/>
  <c r="E29" i="310"/>
  <c r="G43" i="310"/>
  <c r="B5" i="291"/>
  <c r="U20" i="291"/>
  <c r="T21" i="291" s="1"/>
  <c r="H43" i="310"/>
  <c r="K9" i="310"/>
  <c r="C10" i="310" s="1"/>
  <c r="K10" i="310" s="1"/>
  <c r="E28" i="310"/>
  <c r="F44" i="310"/>
  <c r="E27" i="310"/>
  <c r="C6" i="299"/>
  <c r="H25" i="310"/>
  <c r="G3" i="310"/>
  <c r="S13" i="150"/>
  <c r="H32" i="310"/>
  <c r="H22" i="310"/>
  <c r="K22" i="310" s="1"/>
  <c r="AD19" i="304"/>
  <c r="K8" i="310"/>
  <c r="J19" i="304"/>
  <c r="B3" i="310"/>
  <c r="C9" i="299"/>
  <c r="S9" i="150"/>
  <c r="F16" i="300"/>
  <c r="D6" i="300"/>
  <c r="C6" i="300"/>
  <c r="D5" i="150"/>
  <c r="B3" i="13" s="1"/>
  <c r="C5" i="307"/>
  <c r="C5" i="299"/>
  <c r="AB7" i="304"/>
  <c r="I91" i="305"/>
  <c r="I113" i="305"/>
  <c r="S7" i="150"/>
  <c r="J16" i="299"/>
  <c r="J16" i="300"/>
  <c r="B5" i="288"/>
  <c r="H9" i="299"/>
  <c r="D9" i="299" s="1"/>
  <c r="I102" i="305"/>
  <c r="C8" i="299"/>
  <c r="F6" i="296"/>
  <c r="F12" i="150"/>
  <c r="E11" i="151" s="1"/>
  <c r="I45" i="305"/>
  <c r="F11" i="150"/>
  <c r="E10" i="151" s="1"/>
  <c r="D8" i="299"/>
  <c r="I71" i="305"/>
  <c r="B3" i="301"/>
  <c r="C5" i="300"/>
  <c r="I7" i="305"/>
  <c r="E24" i="309"/>
  <c r="E22" i="309"/>
  <c r="F24" i="309"/>
  <c r="L20" i="309"/>
  <c r="B29" i="309"/>
  <c r="G26" i="309"/>
  <c r="E26" i="309"/>
  <c r="E25" i="309"/>
  <c r="G22" i="309"/>
  <c r="F23" i="309"/>
  <c r="C18" i="310"/>
  <c r="F25" i="309"/>
  <c r="E23" i="309"/>
  <c r="H27" i="310"/>
  <c r="H28" i="310"/>
  <c r="F5" i="307"/>
  <c r="F14" i="307" s="1"/>
  <c r="J6" i="307"/>
  <c r="F6" i="307"/>
  <c r="B33" i="303"/>
  <c r="B8" i="303"/>
  <c r="B33" i="302"/>
  <c r="B8" i="302"/>
  <c r="S10" i="150"/>
  <c r="S12" i="150"/>
  <c r="J5" i="307"/>
  <c r="J14" i="307" s="1"/>
  <c r="H5" i="307"/>
  <c r="H14" i="307" s="1"/>
  <c r="H5" i="300"/>
  <c r="F5" i="299"/>
  <c r="D6" i="299"/>
  <c r="F6" i="305"/>
  <c r="B5" i="328"/>
  <c r="F5" i="328"/>
  <c r="L5" i="328"/>
  <c r="K5" i="328"/>
  <c r="D5" i="328"/>
  <c r="E5" i="328"/>
  <c r="J5" i="328"/>
  <c r="AD6" i="316" l="1"/>
  <c r="AD26" i="311"/>
  <c r="AD4" i="313"/>
  <c r="AD80" i="316"/>
  <c r="AH37" i="313"/>
  <c r="AD94" i="317"/>
  <c r="AD60" i="311"/>
  <c r="AD8" i="315"/>
  <c r="AD76" i="311"/>
  <c r="AD55" i="316"/>
  <c r="AD21" i="313"/>
  <c r="AD55" i="314"/>
  <c r="AH88" i="315"/>
  <c r="AD100" i="316"/>
  <c r="AD68" i="317"/>
  <c r="AD32" i="311"/>
  <c r="AD74" i="317"/>
  <c r="AD76" i="315"/>
  <c r="AD68" i="330"/>
  <c r="AD51" i="330"/>
  <c r="AD34" i="330"/>
  <c r="AH3" i="314"/>
  <c r="AD29" i="313"/>
  <c r="AD3" i="313"/>
  <c r="AD77" i="316"/>
  <c r="AD61" i="311"/>
  <c r="AD67" i="315"/>
  <c r="AD64" i="317"/>
  <c r="AD98" i="317"/>
  <c r="AD30" i="315"/>
  <c r="AD31" i="314"/>
  <c r="AD17" i="316"/>
  <c r="AD100" i="329"/>
  <c r="AD63" i="330"/>
  <c r="AD93" i="329"/>
  <c r="AD42" i="330"/>
  <c r="AD7" i="329"/>
  <c r="AH88" i="330"/>
  <c r="AD97" i="330"/>
  <c r="AD5" i="330"/>
  <c r="AD39" i="330"/>
  <c r="AD77" i="330"/>
  <c r="AD8" i="329"/>
  <c r="AD37" i="330"/>
  <c r="AD59" i="331"/>
  <c r="AD3" i="331"/>
  <c r="AD29" i="331"/>
  <c r="AD33" i="331"/>
  <c r="AD4" i="331"/>
  <c r="AD12" i="331"/>
  <c r="AD92" i="331"/>
  <c r="AD56" i="331"/>
  <c r="AD80" i="331"/>
  <c r="AD71" i="329"/>
  <c r="AD76" i="330"/>
  <c r="AD42" i="329"/>
  <c r="AD101" i="329"/>
  <c r="AH20" i="329"/>
  <c r="AD3" i="329"/>
  <c r="AD27" i="329"/>
  <c r="AD40" i="330"/>
  <c r="AD57" i="329"/>
  <c r="AD24" i="329"/>
  <c r="AD99" i="330"/>
  <c r="AD60" i="329"/>
  <c r="AD13" i="313"/>
  <c r="AD10" i="329"/>
  <c r="AD59" i="329"/>
  <c r="AD21" i="330"/>
  <c r="AD64" i="329"/>
  <c r="AH3" i="330"/>
  <c r="AD31" i="329"/>
  <c r="AH20" i="330"/>
  <c r="AD83" i="329"/>
  <c r="AH3" i="329"/>
  <c r="AD91" i="329"/>
  <c r="AD58" i="329"/>
  <c r="AD34" i="329"/>
  <c r="AD33" i="330"/>
  <c r="AD89" i="330"/>
  <c r="AD38" i="330"/>
  <c r="AH54" i="329"/>
  <c r="AD30" i="330"/>
  <c r="AD29" i="330"/>
  <c r="AD13" i="330"/>
  <c r="AD22" i="329"/>
  <c r="AD17" i="330"/>
  <c r="AD78" i="329"/>
  <c r="AD72" i="329"/>
  <c r="AD80" i="329"/>
  <c r="AD72" i="330"/>
  <c r="AD67" i="330"/>
  <c r="AD96" i="330"/>
  <c r="AD98" i="329"/>
  <c r="AD92" i="329"/>
  <c r="AD45" i="329"/>
  <c r="AD43" i="329"/>
  <c r="AD6" i="331"/>
  <c r="AD78" i="331"/>
  <c r="AD99" i="331"/>
  <c r="AD73" i="331"/>
  <c r="AD89" i="331"/>
  <c r="AD72" i="331"/>
  <c r="AD10" i="331"/>
  <c r="AD47" i="331"/>
  <c r="AD95" i="331"/>
  <c r="AH3" i="331"/>
  <c r="AH71" i="331"/>
  <c r="AD79" i="330"/>
  <c r="AD40" i="329"/>
  <c r="AD59" i="330"/>
  <c r="AD47" i="330"/>
  <c r="AD56" i="330"/>
  <c r="AD15" i="329"/>
  <c r="AD28" i="330"/>
  <c r="AD71" i="330"/>
  <c r="AD95" i="330"/>
  <c r="AD63" i="329"/>
  <c r="AD51" i="329"/>
  <c r="AD54" i="331"/>
  <c r="AD46" i="331"/>
  <c r="AD82" i="331"/>
  <c r="AD100" i="331"/>
  <c r="AD74" i="331"/>
  <c r="AH37" i="329"/>
  <c r="AH71" i="329"/>
  <c r="AH20" i="331"/>
  <c r="AD14" i="331"/>
  <c r="AD81" i="331"/>
  <c r="AD34" i="331"/>
  <c r="AD85" i="331"/>
  <c r="AD62" i="331"/>
  <c r="AD16" i="331"/>
  <c r="AD26" i="331"/>
  <c r="AD5" i="331"/>
  <c r="AD28" i="331"/>
  <c r="AD43" i="331"/>
  <c r="AD11" i="331"/>
  <c r="AD75" i="331"/>
  <c r="AH37" i="331"/>
  <c r="AD75" i="330"/>
  <c r="AD102" i="331"/>
  <c r="AD49" i="331"/>
  <c r="AD68" i="331"/>
  <c r="AD57" i="331"/>
  <c r="AD22" i="331"/>
  <c r="AD17" i="331"/>
  <c r="AD58" i="331"/>
  <c r="AD20" i="331"/>
  <c r="AD13" i="331"/>
  <c r="AD40" i="331"/>
  <c r="AD98" i="331"/>
  <c r="AD97" i="331"/>
  <c r="AD77" i="331"/>
  <c r="AH54" i="331"/>
  <c r="AD80" i="317"/>
  <c r="AD12" i="315"/>
  <c r="AD5" i="317"/>
  <c r="AD55" i="315"/>
  <c r="AD94" i="316"/>
  <c r="AD17" i="314"/>
  <c r="AD101" i="311"/>
  <c r="AD15" i="331"/>
  <c r="AD90" i="331"/>
  <c r="AD16" i="313"/>
  <c r="AD48" i="316"/>
  <c r="AD26" i="313"/>
  <c r="AD85" i="311"/>
  <c r="AD4" i="317"/>
  <c r="AD16" i="317"/>
  <c r="AD61" i="314"/>
  <c r="AD83" i="316"/>
  <c r="AD20" i="315"/>
  <c r="AD74" i="311"/>
  <c r="AD24" i="311"/>
  <c r="AD76" i="317"/>
  <c r="AD31" i="317"/>
  <c r="AD82" i="316"/>
  <c r="AD61" i="315"/>
  <c r="AD97" i="315"/>
  <c r="AD37" i="311"/>
  <c r="AH54" i="311"/>
  <c r="AD20" i="311"/>
  <c r="AD48" i="313"/>
  <c r="AD63" i="315"/>
  <c r="AD54" i="313"/>
  <c r="AD68" i="316"/>
  <c r="AD9" i="315"/>
  <c r="AD42" i="313"/>
  <c r="AD91" i="317"/>
  <c r="AD71" i="314"/>
  <c r="AD61" i="329"/>
  <c r="AD44" i="329"/>
  <c r="AD13" i="316"/>
  <c r="AD75" i="315"/>
  <c r="AD23" i="315"/>
  <c r="AD47" i="313"/>
  <c r="AD77" i="314"/>
  <c r="AD29" i="316"/>
  <c r="AD45" i="316"/>
  <c r="AD13" i="314"/>
  <c r="AD28" i="316"/>
  <c r="AD95" i="315"/>
  <c r="AD45" i="317"/>
  <c r="AD84" i="311"/>
  <c r="AD61" i="316"/>
  <c r="AD8" i="317"/>
  <c r="AD11" i="313"/>
  <c r="AD97" i="316"/>
  <c r="AD24" i="314"/>
  <c r="AD10" i="315"/>
  <c r="AD44" i="316"/>
  <c r="AD67" i="316"/>
  <c r="AD44" i="314"/>
  <c r="AD3" i="316"/>
  <c r="AD20" i="313"/>
  <c r="AD59" i="313"/>
  <c r="AD57" i="315"/>
  <c r="AD93" i="316"/>
  <c r="AD22" i="311"/>
  <c r="AD25" i="315"/>
  <c r="AD91" i="315"/>
  <c r="AH37" i="311"/>
  <c r="AD23" i="317"/>
  <c r="AH37" i="317"/>
  <c r="AD81" i="330"/>
  <c r="AD4" i="329"/>
  <c r="AD42" i="311"/>
  <c r="AD100" i="314"/>
  <c r="AD30" i="311"/>
  <c r="AD12" i="317"/>
  <c r="AD89" i="329"/>
  <c r="AD23" i="329"/>
  <c r="AD44" i="330"/>
  <c r="AD91" i="330"/>
  <c r="AD66" i="329"/>
  <c r="AD15" i="330"/>
  <c r="AD102" i="329"/>
  <c r="AD93" i="330"/>
  <c r="AD62" i="315"/>
  <c r="AD15" i="313"/>
  <c r="AD10" i="314"/>
  <c r="AD82" i="317"/>
  <c r="AD31" i="313"/>
  <c r="AD15" i="317"/>
  <c r="AD58" i="317"/>
  <c r="AD33" i="313"/>
  <c r="AD83" i="317"/>
  <c r="AD28" i="311"/>
  <c r="AD59" i="311"/>
  <c r="AD20" i="314"/>
  <c r="AD15" i="314"/>
  <c r="AD72" i="314"/>
  <c r="AD54" i="315"/>
  <c r="AD22" i="313"/>
  <c r="AD102" i="317"/>
  <c r="AD39" i="315"/>
  <c r="AD6" i="313"/>
  <c r="AD51" i="316"/>
  <c r="AD59" i="315"/>
  <c r="AD39" i="316"/>
  <c r="AD67" i="317"/>
  <c r="AD13" i="315"/>
  <c r="AD12" i="316"/>
  <c r="AD4" i="330"/>
  <c r="AD7" i="330"/>
  <c r="AD10" i="316"/>
  <c r="AD16" i="316"/>
  <c r="AD97" i="314"/>
  <c r="AD64" i="315"/>
  <c r="AD40" i="314"/>
  <c r="AD62" i="316"/>
  <c r="AD92" i="314"/>
  <c r="AD100" i="315"/>
  <c r="AD79" i="317"/>
  <c r="AD49" i="315"/>
  <c r="AD48" i="314"/>
  <c r="AD15" i="316"/>
  <c r="AD14" i="315"/>
  <c r="AD38" i="314"/>
  <c r="AD99" i="311"/>
  <c r="AD59" i="317"/>
  <c r="AD46" i="317"/>
  <c r="AD8" i="314"/>
  <c r="AD21" i="316"/>
  <c r="AH37" i="315"/>
  <c r="AH88" i="317"/>
  <c r="AD6" i="329"/>
  <c r="AD51" i="311"/>
  <c r="AD64" i="316"/>
  <c r="AD28" i="314"/>
  <c r="AD7" i="314"/>
  <c r="AD65" i="314"/>
  <c r="AD14" i="317"/>
  <c r="AD30" i="316"/>
  <c r="AD51" i="313"/>
  <c r="AD72" i="317"/>
  <c r="AD8" i="316"/>
  <c r="AD33" i="316"/>
  <c r="AD27" i="313"/>
  <c r="AD76" i="316"/>
  <c r="AD45" i="313"/>
  <c r="AD92" i="311"/>
  <c r="AD8" i="313"/>
  <c r="AD29" i="315"/>
  <c r="AD65" i="316"/>
  <c r="AD23" i="311"/>
  <c r="AD63" i="316"/>
  <c r="AD59" i="316"/>
  <c r="AD37" i="315"/>
  <c r="AD47" i="316"/>
  <c r="AD20" i="316"/>
  <c r="AD54" i="314"/>
  <c r="AD57" i="314"/>
  <c r="AD71" i="311"/>
  <c r="AD80" i="311"/>
  <c r="AD34" i="317"/>
  <c r="AD22" i="316"/>
  <c r="AD67" i="313"/>
  <c r="AD75" i="329"/>
  <c r="AD64" i="330"/>
  <c r="AD26" i="330"/>
  <c r="AD48" i="330"/>
  <c r="AD30" i="317"/>
  <c r="AD25" i="314"/>
  <c r="AD78" i="316"/>
  <c r="AD25" i="317"/>
  <c r="AD49" i="313"/>
  <c r="AD71" i="316"/>
  <c r="AD60" i="313"/>
  <c r="AD89" i="316"/>
  <c r="AD50" i="330"/>
  <c r="AH54" i="316"/>
  <c r="AD95" i="317"/>
  <c r="AD15" i="315"/>
  <c r="AD63" i="317"/>
  <c r="AD83" i="311"/>
  <c r="AD74" i="338"/>
  <c r="AD95" i="338"/>
  <c r="AD30" i="338"/>
  <c r="AD82" i="338"/>
  <c r="AD34" i="338"/>
  <c r="AH3" i="338"/>
  <c r="AD68" i="339"/>
  <c r="AD11" i="338"/>
  <c r="AD20" i="339"/>
  <c r="AH54" i="338"/>
  <c r="AD61" i="338"/>
  <c r="AD42" i="339"/>
  <c r="AD24" i="330"/>
  <c r="AD58" i="330"/>
  <c r="AD16" i="329"/>
  <c r="AD49" i="330"/>
  <c r="AD9" i="329"/>
  <c r="AH37" i="330"/>
  <c r="AD85" i="330"/>
  <c r="AD94" i="330"/>
  <c r="AD3" i="330"/>
  <c r="AD23" i="316"/>
  <c r="AD7" i="316"/>
  <c r="AD41" i="313"/>
  <c r="AD93" i="317"/>
  <c r="AD84" i="317"/>
  <c r="AD6" i="315"/>
  <c r="AH71" i="317"/>
  <c r="AD43" i="330"/>
  <c r="AD74" i="315"/>
  <c r="AD41" i="314"/>
  <c r="AD75" i="311"/>
  <c r="AD62" i="317"/>
  <c r="AD4" i="315"/>
  <c r="AD77" i="317"/>
  <c r="AD33" i="317"/>
  <c r="AH88" i="316"/>
  <c r="AD4" i="339"/>
  <c r="AD67" i="339"/>
  <c r="AD39" i="339"/>
  <c r="AD76" i="339"/>
  <c r="AD88" i="339"/>
  <c r="AD65" i="339"/>
  <c r="AD84" i="339"/>
  <c r="AD9" i="339"/>
  <c r="AD21" i="339"/>
  <c r="AD3" i="339"/>
  <c r="AD9" i="338"/>
  <c r="AD5" i="338"/>
  <c r="AD45" i="339"/>
  <c r="AD27" i="339"/>
  <c r="AD51" i="338"/>
  <c r="AD96" i="338"/>
  <c r="AD59" i="338"/>
  <c r="AH71" i="338"/>
  <c r="AD25" i="338"/>
  <c r="AD77" i="339"/>
  <c r="AD65" i="338"/>
  <c r="AD26" i="338"/>
  <c r="AD10" i="338"/>
  <c r="AD64" i="339"/>
  <c r="AD83" i="338"/>
  <c r="AD11" i="339"/>
  <c r="AD81" i="339"/>
  <c r="AD23" i="330"/>
  <c r="AD41" i="329"/>
  <c r="AD79" i="329"/>
  <c r="AD81" i="329"/>
  <c r="AD78" i="317"/>
  <c r="AD73" i="330"/>
  <c r="AD50" i="313"/>
  <c r="AD66" i="314"/>
  <c r="AD57" i="311"/>
  <c r="AD20" i="317"/>
  <c r="AD5" i="313"/>
  <c r="AD7" i="313"/>
  <c r="AD27" i="316"/>
  <c r="AD93" i="315"/>
  <c r="AD51" i="315"/>
  <c r="AD28" i="339"/>
  <c r="AD102" i="339"/>
  <c r="AD97" i="338"/>
  <c r="AD21" i="338"/>
  <c r="AD81" i="338"/>
  <c r="AD15" i="339"/>
  <c r="AD89" i="338"/>
  <c r="AD61" i="339"/>
  <c r="AD14" i="339"/>
  <c r="AD51" i="339"/>
  <c r="AH37" i="338"/>
  <c r="AD20" i="338"/>
  <c r="AD17" i="338"/>
  <c r="AD98" i="338"/>
  <c r="AD12" i="339"/>
  <c r="AH88" i="339"/>
  <c r="AD41" i="339"/>
  <c r="AD17" i="339"/>
  <c r="AD57" i="339"/>
  <c r="AD42" i="338"/>
  <c r="AD43" i="339"/>
  <c r="AH20" i="339"/>
  <c r="AD54" i="339"/>
  <c r="AD60" i="338"/>
  <c r="AD74" i="339"/>
  <c r="AD44" i="338"/>
  <c r="AD85" i="339"/>
  <c r="AD79" i="339"/>
  <c r="AD3" i="338"/>
  <c r="AH54" i="339"/>
  <c r="AD49" i="339"/>
  <c r="AD49" i="314"/>
  <c r="AD93" i="338"/>
  <c r="AD57" i="338"/>
  <c r="AD32" i="338"/>
  <c r="AD63" i="339"/>
  <c r="AD46" i="330"/>
  <c r="AD48" i="315"/>
  <c r="AD6" i="314"/>
  <c r="AH88" i="314"/>
  <c r="AD72" i="311"/>
  <c r="AD88" i="317"/>
  <c r="AD56" i="315"/>
  <c r="AD77" i="311"/>
  <c r="AD43" i="315"/>
  <c r="AD32" i="315"/>
  <c r="AD44" i="313"/>
  <c r="AD37" i="313"/>
  <c r="AD47" i="315"/>
  <c r="AD14" i="316"/>
  <c r="AD11" i="317"/>
  <c r="AD10" i="313"/>
  <c r="AD94" i="314"/>
  <c r="AD44" i="315"/>
  <c r="AD102" i="315"/>
  <c r="AD31" i="316"/>
  <c r="AD45" i="311"/>
  <c r="AD29" i="317"/>
  <c r="AD90" i="314"/>
  <c r="AD74" i="314"/>
  <c r="AD85" i="317"/>
  <c r="AD49" i="316"/>
  <c r="AD63" i="313"/>
  <c r="AD80" i="315"/>
  <c r="AD46" i="311"/>
  <c r="AD33" i="314"/>
  <c r="AD65" i="317"/>
  <c r="AD99" i="316"/>
  <c r="AD98" i="316"/>
  <c r="AD58" i="311"/>
  <c r="AD64" i="314"/>
  <c r="AD41" i="315"/>
  <c r="AD56" i="311"/>
  <c r="AD92" i="315"/>
  <c r="AH3" i="313"/>
  <c r="AD118" i="330"/>
  <c r="AD105" i="330"/>
  <c r="AD110" i="330"/>
  <c r="AD28" i="338"/>
  <c r="AD115" i="330"/>
  <c r="AD106" i="330"/>
  <c r="AD113" i="330"/>
  <c r="AD117" i="330"/>
  <c r="AD60" i="316"/>
  <c r="AH71" i="315"/>
  <c r="AD84" i="314"/>
  <c r="AD31" i="311"/>
  <c r="AD93" i="311"/>
  <c r="AD21" i="317"/>
  <c r="AD80" i="314"/>
  <c r="AD99" i="315"/>
  <c r="AD84" i="316"/>
  <c r="AD34" i="314"/>
  <c r="AD68" i="313"/>
  <c r="AD3" i="317"/>
  <c r="AD66" i="313"/>
  <c r="AD89" i="314"/>
  <c r="AH20" i="311"/>
  <c r="AD38" i="315"/>
  <c r="AD50" i="314"/>
  <c r="AD17" i="315"/>
  <c r="AD32" i="316"/>
  <c r="AD32" i="314"/>
  <c r="AD17" i="317"/>
  <c r="AD55" i="313"/>
  <c r="AD47" i="329"/>
  <c r="AH88" i="329"/>
  <c r="AD50" i="329"/>
  <c r="AD28" i="329"/>
  <c r="AD39" i="311"/>
  <c r="AD38" i="316"/>
  <c r="AD73" i="315"/>
  <c r="AD7" i="315"/>
  <c r="AD89" i="315"/>
  <c r="AH3" i="317"/>
  <c r="AD41" i="317"/>
  <c r="AD58" i="314"/>
  <c r="AD47" i="314"/>
  <c r="AD33" i="315"/>
  <c r="AD58" i="316"/>
  <c r="AD67" i="314"/>
  <c r="AH20" i="313"/>
  <c r="AD81" i="311"/>
  <c r="AH20" i="315"/>
  <c r="AD29" i="329"/>
  <c r="AD88" i="329"/>
  <c r="AH54" i="330"/>
  <c r="AD88" i="330"/>
  <c r="AD66" i="330"/>
  <c r="AD5" i="329"/>
  <c r="AD94" i="329"/>
  <c r="AD61" i="330"/>
  <c r="AD99" i="314"/>
  <c r="AD95" i="329"/>
  <c r="AD57" i="330"/>
  <c r="AD54" i="329"/>
  <c r="AD17" i="329"/>
  <c r="AD85" i="329"/>
  <c r="AD80" i="330"/>
  <c r="AD93" i="331"/>
  <c r="AD63" i="331"/>
  <c r="AD101" i="331"/>
  <c r="AD94" i="331"/>
  <c r="AD98" i="330"/>
  <c r="AD27" i="331"/>
  <c r="AD88" i="331"/>
  <c r="AD7" i="331"/>
  <c r="AD66" i="331"/>
  <c r="AD51" i="331"/>
  <c r="AD30" i="331"/>
  <c r="AD23" i="331"/>
  <c r="AD42" i="331"/>
  <c r="AD165" i="317"/>
  <c r="AD10" i="311"/>
  <c r="AD140" i="317"/>
  <c r="AD6" i="311"/>
  <c r="AD131" i="317"/>
  <c r="AD7" i="311"/>
  <c r="AH3" i="311"/>
  <c r="AD3" i="311"/>
  <c r="AD125" i="317"/>
  <c r="AD9" i="311"/>
  <c r="AD195" i="317"/>
  <c r="AD5" i="311"/>
  <c r="AD166" i="317"/>
  <c r="AD4" i="311"/>
  <c r="AD164" i="317"/>
  <c r="AD8" i="311"/>
  <c r="AD85" i="313"/>
  <c r="B176" i="317"/>
  <c r="AD84" i="330"/>
  <c r="AD62" i="329"/>
  <c r="AD82" i="329"/>
  <c r="AD41" i="330"/>
  <c r="AD49" i="317"/>
  <c r="AD22" i="315"/>
  <c r="AD14" i="314"/>
  <c r="AD96" i="316"/>
  <c r="AD46" i="339"/>
  <c r="AD48" i="317"/>
  <c r="AD84" i="315"/>
  <c r="AD4" i="316"/>
  <c r="AD60" i="314"/>
  <c r="AD102" i="314"/>
  <c r="AD48" i="311"/>
  <c r="AD51" i="314"/>
  <c r="AD68" i="315"/>
  <c r="AD64" i="311"/>
  <c r="AD16" i="314"/>
  <c r="AD29" i="311"/>
  <c r="AH54" i="313"/>
  <c r="AD40" i="317"/>
  <c r="AH20" i="314"/>
  <c r="AD50" i="317"/>
  <c r="AD4" i="314"/>
  <c r="AD66" i="315"/>
  <c r="AD50" i="315"/>
  <c r="AD40" i="311"/>
  <c r="AD17" i="313"/>
  <c r="AH105" i="314"/>
  <c r="AD116" i="314"/>
  <c r="AD107" i="314"/>
  <c r="AD110" i="314"/>
  <c r="AD118" i="314"/>
  <c r="AD108" i="314"/>
  <c r="AD105" i="314"/>
  <c r="AD111" i="314"/>
  <c r="AD117" i="314"/>
  <c r="AD109" i="314"/>
  <c r="AD113" i="314"/>
  <c r="AD47" i="317"/>
  <c r="AD114" i="314"/>
  <c r="AD119" i="314"/>
  <c r="AD24" i="315"/>
  <c r="AD115" i="314"/>
  <c r="AD14" i="313"/>
  <c r="AD98" i="315"/>
  <c r="AD95" i="311"/>
  <c r="AD106" i="314"/>
  <c r="AD9" i="314"/>
  <c r="AD75" i="316"/>
  <c r="AD102" i="316"/>
  <c r="AD81" i="316"/>
  <c r="AD9" i="316"/>
  <c r="AD91" i="314"/>
  <c r="AD47" i="311"/>
  <c r="AD45" i="330"/>
  <c r="AD55" i="330"/>
  <c r="AD60" i="330"/>
  <c r="AD14" i="329"/>
  <c r="AD38" i="329"/>
  <c r="AD82" i="330"/>
  <c r="AD90" i="330"/>
  <c r="AD8" i="330"/>
  <c r="AD100" i="330"/>
  <c r="AD37" i="329"/>
  <c r="AD62" i="330"/>
  <c r="AD11" i="329"/>
  <c r="AD84" i="329"/>
  <c r="AD6" i="330"/>
  <c r="AD56" i="329"/>
  <c r="AD112" i="314"/>
  <c r="AD25" i="331"/>
  <c r="AD84" i="331"/>
  <c r="AD71" i="331"/>
  <c r="AD41" i="331"/>
  <c r="AD8" i="331"/>
  <c r="AD44" i="331"/>
  <c r="AD64" i="331"/>
  <c r="AD54" i="330"/>
  <c r="AD25" i="330"/>
  <c r="AD48" i="331"/>
  <c r="AD83" i="331"/>
  <c r="AD50" i="331"/>
  <c r="AH88" i="331"/>
  <c r="AD74" i="330"/>
  <c r="AD32" i="331"/>
  <c r="AD55" i="331"/>
  <c r="AD91" i="331"/>
  <c r="AD21" i="331"/>
  <c r="AD39" i="331"/>
  <c r="AD76" i="331"/>
  <c r="AD38" i="331"/>
  <c r="AD99" i="329"/>
  <c r="AD89" i="317"/>
  <c r="AD44" i="317"/>
  <c r="AD82" i="311"/>
  <c r="AD90" i="311"/>
  <c r="AD64" i="313"/>
  <c r="AD32" i="313"/>
  <c r="AD66" i="316"/>
  <c r="AD42" i="316"/>
  <c r="AD45" i="315"/>
  <c r="AD32" i="317"/>
  <c r="AH3" i="315"/>
  <c r="AD89" i="311"/>
  <c r="AD50" i="311"/>
  <c r="AH37" i="314"/>
  <c r="AD37" i="314"/>
  <c r="AD72" i="315"/>
  <c r="AD42" i="314"/>
  <c r="AD71" i="315"/>
  <c r="AD39" i="313"/>
  <c r="AD42" i="315"/>
  <c r="AD34" i="315"/>
  <c r="AD5" i="316"/>
  <c r="AD101" i="317"/>
  <c r="AD63" i="311"/>
  <c r="AD26" i="316"/>
  <c r="AD90" i="329"/>
  <c r="AD43" i="316"/>
  <c r="AD97" i="317"/>
  <c r="AD46" i="313"/>
  <c r="AD39" i="317"/>
  <c r="AD65" i="313"/>
  <c r="AD56" i="316"/>
  <c r="AD43" i="314"/>
  <c r="AD90" i="316"/>
  <c r="AD60" i="317"/>
  <c r="AD3" i="314"/>
  <c r="AD46" i="316"/>
  <c r="AD49" i="329"/>
  <c r="AD100" i="317"/>
  <c r="AH54" i="314"/>
  <c r="AD27" i="317"/>
  <c r="AD30" i="313"/>
  <c r="AD30" i="314"/>
  <c r="AD40" i="316"/>
  <c r="AD55" i="311"/>
  <c r="AD11" i="316"/>
  <c r="AD40" i="315"/>
  <c r="AD92" i="317"/>
  <c r="AD79" i="316"/>
  <c r="AD46" i="315"/>
  <c r="AD11" i="315"/>
  <c r="AD38" i="311"/>
  <c r="AD97" i="311"/>
  <c r="AD29" i="314"/>
  <c r="AD12" i="314"/>
  <c r="AD60" i="315"/>
  <c r="AD34" i="311"/>
  <c r="AD97" i="329"/>
  <c r="AD41" i="316"/>
  <c r="AD51" i="317"/>
  <c r="AD66" i="311"/>
  <c r="AD26" i="315"/>
  <c r="AD49" i="311"/>
  <c r="AD96" i="314"/>
  <c r="AD75" i="314"/>
  <c r="AD96" i="317"/>
  <c r="AD24" i="316"/>
  <c r="AD10" i="317"/>
  <c r="AD28" i="313"/>
  <c r="AD92" i="316"/>
  <c r="AD16" i="315"/>
  <c r="AH88" i="311"/>
  <c r="AD31" i="315"/>
  <c r="AD75" i="338"/>
  <c r="AD90" i="339"/>
  <c r="AD98" i="339"/>
  <c r="AD72" i="339"/>
  <c r="AD84" i="338"/>
  <c r="AD5" i="339"/>
  <c r="AD13" i="338"/>
  <c r="AD22" i="338"/>
  <c r="AD47" i="338"/>
  <c r="AD23" i="338"/>
  <c r="AD67" i="338"/>
  <c r="AD16" i="339"/>
  <c r="AD56" i="339"/>
  <c r="AD88" i="338"/>
  <c r="AD100" i="339"/>
  <c r="AD16" i="338"/>
  <c r="AD15" i="338"/>
  <c r="AH3" i="339"/>
  <c r="AD38" i="338"/>
  <c r="AD24" i="338"/>
  <c r="AD37" i="339"/>
  <c r="AD91" i="338"/>
  <c r="AD41" i="338"/>
  <c r="AD85" i="338"/>
  <c r="AD46" i="338"/>
  <c r="AD7" i="339"/>
  <c r="AD30" i="339"/>
  <c r="AD50" i="339"/>
  <c r="AD97" i="339"/>
  <c r="AD92" i="338"/>
  <c r="AD66" i="338"/>
  <c r="AD101" i="339"/>
  <c r="AD75" i="339"/>
  <c r="AD72" i="338"/>
  <c r="AD25" i="339"/>
  <c r="AD33" i="339"/>
  <c r="AD91" i="339"/>
  <c r="AD82" i="339"/>
  <c r="AD29" i="339"/>
  <c r="AH88" i="338"/>
  <c r="AH20" i="338"/>
  <c r="AD38" i="339"/>
  <c r="AD43" i="338"/>
  <c r="AD49" i="338"/>
  <c r="AD31" i="338"/>
  <c r="AD54" i="338"/>
  <c r="AD48" i="338"/>
  <c r="AD8" i="339"/>
  <c r="AD40" i="339"/>
  <c r="AD59" i="339"/>
  <c r="AD73" i="338"/>
  <c r="AD48" i="339"/>
  <c r="AD80" i="339"/>
  <c r="AD114" i="330"/>
  <c r="AH105" i="330"/>
  <c r="AD109" i="330"/>
  <c r="AD107" i="330"/>
  <c r="AD116" i="330"/>
  <c r="AD119" i="330"/>
  <c r="AD111" i="330"/>
  <c r="AD149" i="317"/>
  <c r="AD158" i="317"/>
  <c r="AD203" i="317"/>
  <c r="AD180" i="317"/>
  <c r="AD148" i="317"/>
  <c r="AD134" i="317"/>
  <c r="AD84" i="313"/>
  <c r="AD170" i="317"/>
  <c r="AD190" i="317"/>
  <c r="AH122" i="317"/>
  <c r="AD143" i="317"/>
  <c r="AD181" i="317"/>
  <c r="AD133" i="317"/>
  <c r="AD178" i="317"/>
  <c r="AD111" i="317"/>
  <c r="AD201" i="317"/>
  <c r="AD124" i="317"/>
  <c r="AD113" i="317"/>
  <c r="AD169" i="317"/>
  <c r="AD193" i="317"/>
  <c r="AD123" i="317"/>
  <c r="AD112" i="330"/>
  <c r="AD22" i="330"/>
  <c r="AD55" i="329"/>
  <c r="AD68" i="329"/>
  <c r="AD98" i="314"/>
  <c r="AD88" i="315"/>
  <c r="AD68" i="311"/>
  <c r="AH20" i="316"/>
  <c r="AD28" i="315"/>
  <c r="AD96" i="339"/>
  <c r="AD102" i="338"/>
  <c r="AD96" i="315"/>
  <c r="AD91" i="311"/>
  <c r="AD6" i="317"/>
  <c r="AD44" i="311"/>
  <c r="AD21" i="315"/>
  <c r="AD100" i="311"/>
  <c r="AD26" i="317"/>
  <c r="AD27" i="315"/>
  <c r="AD74" i="316"/>
  <c r="AD94" i="315"/>
  <c r="AD61" i="313"/>
  <c r="AD33" i="311"/>
  <c r="AD85" i="315"/>
  <c r="AD34" i="316"/>
  <c r="AD78" i="311"/>
  <c r="AD66" i="317"/>
  <c r="AD54" i="317"/>
  <c r="C25" i="310"/>
  <c r="C24" i="310"/>
  <c r="N18" i="310"/>
  <c r="C146" i="308"/>
  <c r="E37" i="331"/>
  <c r="C29" i="310"/>
  <c r="G29" i="310" s="1"/>
  <c r="C28" i="310"/>
  <c r="G28" i="310" s="1"/>
  <c r="C27" i="310"/>
  <c r="G27" i="310" s="1"/>
  <c r="AB19" i="304"/>
  <c r="H164" i="308"/>
  <c r="H165" i="308" s="1"/>
  <c r="H166" i="308" s="1"/>
  <c r="H167" i="308" s="1"/>
  <c r="H168" i="308" s="1"/>
  <c r="H169" i="308" s="1"/>
  <c r="S16" i="341"/>
  <c r="S16" i="340"/>
  <c r="D8" i="335"/>
  <c r="D22" i="335" s="1"/>
  <c r="E42" i="335" s="1"/>
  <c r="S16" i="332"/>
  <c r="D8" i="337"/>
  <c r="S16" i="334"/>
  <c r="S16" i="333"/>
  <c r="D8" i="336"/>
  <c r="M5" i="291"/>
  <c r="I6" i="328"/>
  <c r="J5" i="291"/>
  <c r="J10" i="291"/>
  <c r="K10" i="291" s="1"/>
  <c r="J7" i="291"/>
  <c r="K7" i="291" s="1"/>
  <c r="J9" i="291"/>
  <c r="J6" i="291"/>
  <c r="K6" i="291" s="1"/>
  <c r="J8" i="291"/>
  <c r="K8" i="291" s="1"/>
  <c r="G9" i="298"/>
  <c r="F9" i="298"/>
  <c r="S11" i="150"/>
  <c r="C10" i="298"/>
  <c r="C19" i="298" s="1"/>
  <c r="B9" i="288"/>
  <c r="B17" i="288" s="1"/>
  <c r="B5" i="286" s="1"/>
  <c r="F42" i="303" s="1"/>
  <c r="C9" i="291"/>
  <c r="C20" i="291" s="1"/>
  <c r="H83" i="308"/>
  <c r="S16" i="321" s="1"/>
  <c r="G3" i="321"/>
  <c r="M6" i="291"/>
  <c r="I6" i="291"/>
  <c r="G6" i="291"/>
  <c r="Q6" i="291"/>
  <c r="O6" i="291"/>
  <c r="J8" i="288"/>
  <c r="F8" i="288"/>
  <c r="G11" i="298"/>
  <c r="F11" i="298"/>
  <c r="G7" i="298"/>
  <c r="F7" i="298"/>
  <c r="C44" i="308"/>
  <c r="D7" i="324"/>
  <c r="E3" i="314"/>
  <c r="H44" i="308"/>
  <c r="H45" i="308" s="1"/>
  <c r="H46" i="308" s="1"/>
  <c r="H47" i="308" s="1"/>
  <c r="H48" i="308" s="1"/>
  <c r="H49" i="308" s="1"/>
  <c r="D8" i="324"/>
  <c r="I7" i="291"/>
  <c r="M7" i="291"/>
  <c r="G7" i="291"/>
  <c r="Q7" i="291"/>
  <c r="O7" i="291"/>
  <c r="C64" i="308"/>
  <c r="E3" i="315"/>
  <c r="D7" i="325"/>
  <c r="C84" i="308"/>
  <c r="E3" i="316"/>
  <c r="D7" i="326"/>
  <c r="C104" i="308"/>
  <c r="E3" i="317"/>
  <c r="D7" i="327"/>
  <c r="G8" i="298"/>
  <c r="F8" i="298"/>
  <c r="H64" i="308"/>
  <c r="H65" i="308" s="1"/>
  <c r="D8" i="325"/>
  <c r="J7" i="288"/>
  <c r="F7" i="288"/>
  <c r="H104" i="308"/>
  <c r="H105" i="308" s="1"/>
  <c r="H106" i="308" s="1"/>
  <c r="H107" i="308" s="1"/>
  <c r="H108" i="308" s="1"/>
  <c r="H109" i="308" s="1"/>
  <c r="H110" i="308" s="1"/>
  <c r="H111" i="308" s="1"/>
  <c r="H112" i="308" s="1"/>
  <c r="H113" i="308" s="1"/>
  <c r="D8" i="327"/>
  <c r="H24" i="308"/>
  <c r="H25" i="308" s="1"/>
  <c r="H26" i="308" s="1"/>
  <c r="H27" i="308" s="1"/>
  <c r="H28" i="308" s="1"/>
  <c r="H29" i="308" s="1"/>
  <c r="S16" i="318"/>
  <c r="D8" i="323"/>
  <c r="C24" i="308"/>
  <c r="E3" i="313"/>
  <c r="D7" i="323"/>
  <c r="M8" i="291"/>
  <c r="G8" i="291"/>
  <c r="I8" i="291"/>
  <c r="Q8" i="291"/>
  <c r="O8" i="291"/>
  <c r="I10" i="291"/>
  <c r="M10" i="291"/>
  <c r="G10" i="291"/>
  <c r="Q10" i="291"/>
  <c r="O10" i="291"/>
  <c r="J6" i="288"/>
  <c r="F6" i="288"/>
  <c r="C5" i="308"/>
  <c r="E20" i="311"/>
  <c r="J10" i="288"/>
  <c r="F10" i="288"/>
  <c r="I5" i="328"/>
  <c r="G45" i="310"/>
  <c r="E45" i="310"/>
  <c r="H45" i="310"/>
  <c r="J27" i="310" s="1"/>
  <c r="K5" i="291"/>
  <c r="U12" i="305"/>
  <c r="I5" i="291"/>
  <c r="I6" i="305"/>
  <c r="G10" i="150" s="1"/>
  <c r="B6" i="275"/>
  <c r="D22" i="309"/>
  <c r="E42" i="309" s="1"/>
  <c r="F45" i="310"/>
  <c r="G25" i="309"/>
  <c r="K18" i="310"/>
  <c r="G24" i="309"/>
  <c r="E8" i="151"/>
  <c r="F39" i="303"/>
  <c r="F39" i="302"/>
  <c r="J15" i="150"/>
  <c r="F6" i="275" s="1"/>
  <c r="B5" i="151"/>
  <c r="A8" i="59"/>
  <c r="B10" i="302" s="1"/>
  <c r="H16" i="299"/>
  <c r="F26" i="309"/>
  <c r="F27" i="309" s="1"/>
  <c r="E41" i="309" s="1"/>
  <c r="G23" i="309"/>
  <c r="D6" i="307"/>
  <c r="D5" i="299"/>
  <c r="D16" i="299" s="1"/>
  <c r="F16" i="299"/>
  <c r="D5" i="300"/>
  <c r="D16" i="300" s="1"/>
  <c r="H16" i="300"/>
  <c r="D5" i="307"/>
  <c r="D14" i="307" s="1"/>
  <c r="B117" i="328"/>
  <c r="B21" i="328"/>
  <c r="B133" i="328"/>
  <c r="B101" i="328"/>
  <c r="B37" i="328"/>
  <c r="B85" i="328"/>
  <c r="B53" i="328"/>
  <c r="H11" i="298" l="1"/>
  <c r="H9" i="298"/>
  <c r="H8" i="298"/>
  <c r="H7" i="298"/>
  <c r="C147" i="308"/>
  <c r="E54" i="331"/>
  <c r="G26" i="310"/>
  <c r="G14" i="310" s="1"/>
  <c r="C32" i="310" s="1"/>
  <c r="G32" i="310" s="1"/>
  <c r="C33" i="310" s="1"/>
  <c r="K33" i="310" s="1"/>
  <c r="K27" i="310"/>
  <c r="I102" i="328"/>
  <c r="I134" i="328"/>
  <c r="D22" i="337"/>
  <c r="E42" i="337" s="1"/>
  <c r="E20" i="313"/>
  <c r="C25" i="308"/>
  <c r="I118" i="328"/>
  <c r="D22" i="336"/>
  <c r="E42" i="336" s="1"/>
  <c r="E20" i="317"/>
  <c r="C105" i="308"/>
  <c r="G20" i="291"/>
  <c r="F21" i="291" s="1"/>
  <c r="D6" i="288"/>
  <c r="D10" i="288"/>
  <c r="D8" i="288"/>
  <c r="D7" i="288"/>
  <c r="I22" i="328"/>
  <c r="I38" i="328"/>
  <c r="I54" i="328"/>
  <c r="I86" i="328"/>
  <c r="D22" i="323"/>
  <c r="E42" i="323" s="1"/>
  <c r="C65" i="308"/>
  <c r="E37" i="315" s="1"/>
  <c r="E20" i="315"/>
  <c r="D22" i="324"/>
  <c r="E42" i="324" s="1"/>
  <c r="C6" i="308"/>
  <c r="E37" i="311"/>
  <c r="H84" i="308"/>
  <c r="H85" i="308" s="1"/>
  <c r="H86" i="308" s="1"/>
  <c r="D8" i="326"/>
  <c r="K9" i="291"/>
  <c r="K20" i="291" s="1"/>
  <c r="J21" i="291" s="1"/>
  <c r="M9" i="291"/>
  <c r="M20" i="291" s="1"/>
  <c r="L21" i="291" s="1"/>
  <c r="M23" i="291" s="1"/>
  <c r="G9" i="291"/>
  <c r="I9" i="291"/>
  <c r="Q9" i="291"/>
  <c r="O9" i="291"/>
  <c r="D22" i="325"/>
  <c r="E42" i="325" s="1"/>
  <c r="J9" i="288"/>
  <c r="F9" i="288"/>
  <c r="H9" i="288"/>
  <c r="C45" i="308"/>
  <c r="E20" i="314"/>
  <c r="F10" i="298"/>
  <c r="G10" i="298"/>
  <c r="I20" i="291"/>
  <c r="H21" i="291" s="1"/>
  <c r="I23" i="291" s="1"/>
  <c r="C85" i="308"/>
  <c r="E20" i="316"/>
  <c r="D22" i="327"/>
  <c r="E42" i="327" s="1"/>
  <c r="J25" i="310"/>
  <c r="J28" i="310"/>
  <c r="K28" i="310" s="1"/>
  <c r="J29" i="310"/>
  <c r="K29" i="310" s="1"/>
  <c r="F41" i="302"/>
  <c r="F41" i="303"/>
  <c r="B16" i="286"/>
  <c r="B10" i="303"/>
  <c r="G25" i="310"/>
  <c r="G27" i="309"/>
  <c r="D6" i="298"/>
  <c r="B69" i="328"/>
  <c r="E6" i="298"/>
  <c r="H10" i="298" l="1"/>
  <c r="C148" i="308"/>
  <c r="E88" i="331" s="1"/>
  <c r="E71" i="331"/>
  <c r="E37" i="317"/>
  <c r="C106" i="308"/>
  <c r="K32" i="310"/>
  <c r="K31" i="310" s="1"/>
  <c r="K37" i="310" s="1"/>
  <c r="C34" i="310"/>
  <c r="K34" i="310" s="1"/>
  <c r="K38" i="310" s="1"/>
  <c r="K25" i="310"/>
  <c r="G13" i="310"/>
  <c r="C12" i="310" s="1"/>
  <c r="O6" i="298"/>
  <c r="C26" i="308"/>
  <c r="E37" i="313"/>
  <c r="I70" i="328"/>
  <c r="C46" i="308"/>
  <c r="E37" i="314"/>
  <c r="D9" i="288"/>
  <c r="C86" i="308"/>
  <c r="E54" i="316" s="1"/>
  <c r="E37" i="316"/>
  <c r="D22" i="326"/>
  <c r="E42" i="326" s="1"/>
  <c r="C7" i="308"/>
  <c r="E54" i="311"/>
  <c r="K26" i="310"/>
  <c r="K14" i="310" s="1"/>
  <c r="L39" i="309"/>
  <c r="N39" i="309" s="1"/>
  <c r="G6" i="298"/>
  <c r="G19" i="298" s="1"/>
  <c r="F6" i="298"/>
  <c r="I5" i="288"/>
  <c r="G5" i="288"/>
  <c r="P5" i="291"/>
  <c r="E54" i="317" l="1"/>
  <c r="C107" i="308"/>
  <c r="F19" i="298"/>
  <c r="H19" i="298" s="1"/>
  <c r="H6" i="298"/>
  <c r="C27" i="308"/>
  <c r="E71" i="313" s="1"/>
  <c r="E54" i="313"/>
  <c r="C8" i="308"/>
  <c r="E88" i="311" s="1"/>
  <c r="E71" i="311"/>
  <c r="C47" i="308"/>
  <c r="E54" i="314"/>
  <c r="K24" i="310"/>
  <c r="Q5" i="291"/>
  <c r="Q20" i="291" s="1"/>
  <c r="P21" i="291" s="1"/>
  <c r="Q23" i="291" s="1"/>
  <c r="J5" i="288"/>
  <c r="J17" i="288" s="1"/>
  <c r="J5" i="286" s="1"/>
  <c r="J16" i="286" s="1"/>
  <c r="H5" i="288"/>
  <c r="K13" i="310"/>
  <c r="N5" i="291"/>
  <c r="E71" i="317" l="1"/>
  <c r="C108" i="308"/>
  <c r="N14" i="151"/>
  <c r="N15" i="151"/>
  <c r="C28" i="308"/>
  <c r="E71" i="314"/>
  <c r="C48" i="308"/>
  <c r="H17" i="288"/>
  <c r="H5" i="286" s="1"/>
  <c r="H16" i="286" s="1"/>
  <c r="F6" i="301" s="1"/>
  <c r="F8" i="301" s="1"/>
  <c r="G8" i="301" s="1"/>
  <c r="F12" i="285"/>
  <c r="F12" i="301"/>
  <c r="K12" i="310"/>
  <c r="K36" i="310" s="1"/>
  <c r="O5" i="291"/>
  <c r="O20" i="291" s="1"/>
  <c r="Z14" i="291" s="1"/>
  <c r="E5" i="288"/>
  <c r="E88" i="317" l="1"/>
  <c r="C109" i="308"/>
  <c r="M14" i="151"/>
  <c r="C19" i="151" s="1"/>
  <c r="C29" i="308"/>
  <c r="C49" i="308"/>
  <c r="E105" i="314" s="1"/>
  <c r="E88" i="314"/>
  <c r="F23" i="301"/>
  <c r="G6" i="301"/>
  <c r="F6" i="285"/>
  <c r="K35" i="310"/>
  <c r="N21" i="291"/>
  <c r="O23" i="291" s="1"/>
  <c r="X20" i="291"/>
  <c r="C5" i="288"/>
  <c r="F5" i="288"/>
  <c r="E105" i="317" l="1"/>
  <c r="C110" i="308"/>
  <c r="G6" i="285"/>
  <c r="F8" i="285"/>
  <c r="C21" i="291"/>
  <c r="C25" i="291" s="1"/>
  <c r="CG8" i="273"/>
  <c r="A9" i="273" s="1"/>
  <c r="D5" i="288"/>
  <c r="D17" i="288" s="1"/>
  <c r="F17" i="288"/>
  <c r="F5" i="286" s="1"/>
  <c r="E122" i="317" l="1"/>
  <c r="C111" i="308"/>
  <c r="G8" i="285"/>
  <c r="C23" i="291"/>
  <c r="D5" i="286"/>
  <c r="M5" i="286" s="1"/>
  <c r="F16" i="286"/>
  <c r="M6" i="286"/>
  <c r="D8" i="150"/>
  <c r="CG6" i="273"/>
  <c r="X24" i="291"/>
  <c r="E139" i="317" l="1"/>
  <c r="C112" i="308"/>
  <c r="CF6" i="273"/>
  <c r="A7" i="273" s="1"/>
  <c r="A22" i="291"/>
  <c r="P24" i="291"/>
  <c r="C13" i="151"/>
  <c r="C4" i="273"/>
  <c r="D16" i="286"/>
  <c r="F9" i="301"/>
  <c r="F9" i="285"/>
  <c r="E156" i="317" l="1"/>
  <c r="C113" i="308"/>
  <c r="E173" i="317" s="1"/>
  <c r="CF11" i="273"/>
  <c r="CG11" i="273"/>
  <c r="A11" i="273" s="1"/>
  <c r="F15" i="285"/>
  <c r="F16" i="285"/>
  <c r="F10" i="285"/>
  <c r="G9" i="285"/>
  <c r="H9" i="285"/>
  <c r="F18" i="285"/>
  <c r="G9" i="301"/>
  <c r="H9" i="301"/>
  <c r="F15" i="301"/>
  <c r="F10" i="301"/>
  <c r="F11" i="301" s="1"/>
  <c r="F16" i="301"/>
  <c r="F18" i="301"/>
  <c r="G16" i="301" l="1"/>
  <c r="H16" i="301"/>
  <c r="F13" i="301"/>
  <c r="H11" i="301"/>
  <c r="F14" i="301"/>
  <c r="G11" i="301"/>
  <c r="G16" i="285"/>
  <c r="H16" i="285"/>
  <c r="H10" i="301"/>
  <c r="G10" i="301"/>
  <c r="F11" i="285"/>
  <c r="G10" i="285"/>
  <c r="H10" i="285"/>
  <c r="F17" i="301"/>
  <c r="G15" i="301"/>
  <c r="H15" i="301"/>
  <c r="F17" i="285"/>
  <c r="G15" i="285"/>
  <c r="H15" i="285"/>
  <c r="F20" i="285" l="1"/>
  <c r="F19" i="285"/>
  <c r="H14" i="301"/>
  <c r="G14" i="301"/>
  <c r="F13" i="285"/>
  <c r="F21" i="285"/>
  <c r="H11" i="285"/>
  <c r="G11" i="285"/>
  <c r="F14" i="285"/>
  <c r="G13" i="301"/>
  <c r="G21" i="301" s="1"/>
  <c r="H13" i="301"/>
  <c r="H21" i="301" s="1"/>
  <c r="F19" i="301"/>
  <c r="G14" i="285" l="1"/>
  <c r="H14" i="285"/>
  <c r="G19" i="301"/>
  <c r="H19" i="301"/>
  <c r="F20" i="301"/>
  <c r="F21" i="301" s="1"/>
  <c r="F22" i="285"/>
  <c r="F23" i="285" s="1"/>
  <c r="H13" i="285"/>
  <c r="H24" i="285" s="1"/>
  <c r="G13" i="285"/>
  <c r="G24" i="285" s="1"/>
  <c r="G22" i="285" l="1"/>
  <c r="H22" i="285"/>
  <c r="F24" i="285"/>
  <c r="G20" i="301"/>
  <c r="H20" i="301"/>
  <c r="F22" i="301"/>
  <c r="I21" i="301" s="1"/>
  <c r="F25" i="285" l="1"/>
  <c r="I23" i="285" s="1"/>
  <c r="G23" i="285"/>
  <c r="H23" i="285"/>
  <c r="F24" i="301"/>
  <c r="I8" i="301"/>
  <c r="I11" i="301"/>
  <c r="J24" i="301"/>
  <c r="I19" i="301"/>
  <c r="I20" i="301"/>
  <c r="I24" i="285" l="1"/>
  <c r="F26" i="285"/>
  <c r="J27" i="285" s="1"/>
  <c r="I8" i="285"/>
  <c r="I11" i="285"/>
  <c r="I22" i="285"/>
  <c r="F27" i="285" l="1"/>
  <c r="J43" i="302" s="1"/>
  <c r="F43" i="302" s="1"/>
  <c r="J43" i="303" l="1"/>
  <c r="F43" i="303" s="1"/>
  <c r="B6" i="330" l="1"/>
  <c r="T163" i="308"/>
  <c r="AA163" i="30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돈</author>
  </authors>
  <commentList>
    <comment ref="AH3" authorId="0" shapeId="0" xr:uid="{00000000-0006-0000-2200-000001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20" authorId="0" shapeId="0" xr:uid="{00000000-0006-0000-2200-000002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37" authorId="0" shapeId="0" xr:uid="{00000000-0006-0000-2200-000003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54" authorId="0" shapeId="0" xr:uid="{00000000-0006-0000-2200-000004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71" authorId="0" shapeId="0" xr:uid="{00000000-0006-0000-2200-000005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88" authorId="0" shapeId="0" xr:uid="{00000000-0006-0000-2200-000006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돈</author>
  </authors>
  <commentList>
    <comment ref="AH3" authorId="0" shapeId="0" xr:uid="{BDCE3064-3B02-433A-B042-56B20C50E08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20" authorId="0" shapeId="0" xr:uid="{10B8B594-B2E2-4084-A3A7-AD47486882BD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37" authorId="0" shapeId="0" xr:uid="{5955752C-9491-4E83-9377-96055F49F8A6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54" authorId="0" shapeId="0" xr:uid="{D2838636-0B20-4208-80C0-F854DF4D88B3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71" authorId="0" shapeId="0" xr:uid="{53505A4B-05D3-4F05-A257-9F61A93271E7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88" authorId="0" shapeId="0" xr:uid="{0861A847-9FB0-44ED-B6B8-AF2519F703C1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돈</author>
  </authors>
  <commentList>
    <comment ref="AH3" authorId="0" shapeId="0" xr:uid="{C64D76A6-818B-4279-94A5-46D770B4687F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20" authorId="0" shapeId="0" xr:uid="{563FAFD4-A5CE-4035-94F5-7C43B84C97CF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37" authorId="0" shapeId="0" xr:uid="{F998D323-9F71-4FA0-9BBA-77450B2A3FBB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54" authorId="0" shapeId="0" xr:uid="{10815A14-3048-40FD-A54A-EE1041525017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71" authorId="0" shapeId="0" xr:uid="{E1966688-AAFB-4F81-887A-F7E6C4428648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88" authorId="0" shapeId="0" xr:uid="{F41D8EA1-2FF9-436C-A839-3A2206721A98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박영돈</author>
  </authors>
  <commentList>
    <comment ref="A23" authorId="0" shapeId="0" xr:uid="{00000000-0006-0000-2E00-000001000000}">
      <text>
        <r>
          <rPr>
            <b/>
            <sz val="9"/>
            <color indexed="81"/>
            <rFont val="돋움"/>
            <family val="3"/>
            <charset val="129"/>
          </rPr>
          <t>박영돈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b/>
            <sz val="9"/>
            <color indexed="81"/>
            <rFont val="돋움"/>
            <family val="3"/>
            <charset val="129"/>
          </rPr>
          <t>소반별로</t>
        </r>
        <r>
          <rPr>
            <b/>
            <sz val="9"/>
            <color indexed="81"/>
            <rFont val="Tahoma"/>
            <family val="2"/>
          </rPr>
          <t xml:space="preserve"> 20</t>
        </r>
        <r>
          <rPr>
            <b/>
            <sz val="9"/>
            <color indexed="81"/>
            <rFont val="돋움"/>
            <family val="3"/>
            <charset val="129"/>
          </rPr>
          <t>줄씩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배정필수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3" authorId="0" shapeId="0" xr:uid="{00000000-0006-0000-2E00-000002000000}">
      <text>
        <r>
          <rPr>
            <b/>
            <sz val="9"/>
            <color indexed="81"/>
            <rFont val="돋움"/>
            <family val="3"/>
            <charset val="129"/>
          </rPr>
          <t>박영돈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b/>
            <sz val="9"/>
            <color indexed="81"/>
            <rFont val="돋움"/>
            <family val="3"/>
            <charset val="129"/>
          </rPr>
          <t>소반별로</t>
        </r>
        <r>
          <rPr>
            <b/>
            <sz val="9"/>
            <color indexed="81"/>
            <rFont val="Tahoma"/>
            <family val="2"/>
          </rPr>
          <t xml:space="preserve"> 20</t>
        </r>
        <r>
          <rPr>
            <b/>
            <sz val="9"/>
            <color indexed="81"/>
            <rFont val="돋움"/>
            <family val="3"/>
            <charset val="129"/>
          </rPr>
          <t>줄씩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배정필수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63" authorId="0" shapeId="0" xr:uid="{00000000-0006-0000-2E00-000003000000}">
      <text>
        <r>
          <rPr>
            <b/>
            <sz val="9"/>
            <color indexed="81"/>
            <rFont val="돋움"/>
            <family val="3"/>
            <charset val="129"/>
          </rPr>
          <t>박영돈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b/>
            <sz val="9"/>
            <color indexed="81"/>
            <rFont val="돋움"/>
            <family val="3"/>
            <charset val="129"/>
          </rPr>
          <t>소반별로</t>
        </r>
        <r>
          <rPr>
            <b/>
            <sz val="9"/>
            <color indexed="81"/>
            <rFont val="Tahoma"/>
            <family val="2"/>
          </rPr>
          <t xml:space="preserve"> 20</t>
        </r>
        <r>
          <rPr>
            <b/>
            <sz val="9"/>
            <color indexed="81"/>
            <rFont val="돋움"/>
            <family val="3"/>
            <charset val="129"/>
          </rPr>
          <t>줄씩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배정필수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83" authorId="0" shapeId="0" xr:uid="{00000000-0006-0000-2E00-000004000000}">
      <text>
        <r>
          <rPr>
            <b/>
            <sz val="9"/>
            <color indexed="81"/>
            <rFont val="돋움"/>
            <family val="3"/>
            <charset val="129"/>
          </rPr>
          <t>박영돈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b/>
            <sz val="9"/>
            <color indexed="81"/>
            <rFont val="돋움"/>
            <family val="3"/>
            <charset val="129"/>
          </rPr>
          <t>소반별로</t>
        </r>
        <r>
          <rPr>
            <b/>
            <sz val="9"/>
            <color indexed="81"/>
            <rFont val="Tahoma"/>
            <family val="2"/>
          </rPr>
          <t xml:space="preserve"> 20</t>
        </r>
        <r>
          <rPr>
            <b/>
            <sz val="9"/>
            <color indexed="81"/>
            <rFont val="돋움"/>
            <family val="3"/>
            <charset val="129"/>
          </rPr>
          <t>줄씩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배정필수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3" authorId="0" shapeId="0" xr:uid="{00000000-0006-0000-2E00-000005000000}">
      <text>
        <r>
          <rPr>
            <b/>
            <sz val="9"/>
            <color indexed="81"/>
            <rFont val="돋움"/>
            <family val="3"/>
            <charset val="129"/>
          </rPr>
          <t>박영돈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b/>
            <sz val="9"/>
            <color indexed="81"/>
            <rFont val="돋움"/>
            <family val="3"/>
            <charset val="129"/>
          </rPr>
          <t>소반별로</t>
        </r>
        <r>
          <rPr>
            <b/>
            <sz val="9"/>
            <color indexed="81"/>
            <rFont val="Tahoma"/>
            <family val="2"/>
          </rPr>
          <t xml:space="preserve"> 20</t>
        </r>
        <r>
          <rPr>
            <b/>
            <sz val="9"/>
            <color indexed="81"/>
            <rFont val="돋움"/>
            <family val="3"/>
            <charset val="129"/>
          </rPr>
          <t>줄씩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배정필수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23" authorId="0" shapeId="0" xr:uid="{00000000-0006-0000-2E00-000006000000}">
      <text>
        <r>
          <rPr>
            <b/>
            <sz val="9"/>
            <color indexed="81"/>
            <rFont val="돋움"/>
            <family val="3"/>
            <charset val="129"/>
          </rPr>
          <t>박영돈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b/>
            <sz val="9"/>
            <color indexed="81"/>
            <rFont val="돋움"/>
            <family val="3"/>
            <charset val="129"/>
          </rPr>
          <t>소반별로</t>
        </r>
        <r>
          <rPr>
            <b/>
            <sz val="9"/>
            <color indexed="81"/>
            <rFont val="Tahoma"/>
            <family val="2"/>
          </rPr>
          <t xml:space="preserve"> 20</t>
        </r>
        <r>
          <rPr>
            <b/>
            <sz val="9"/>
            <color indexed="81"/>
            <rFont val="돋움"/>
            <family val="3"/>
            <charset val="129"/>
          </rPr>
          <t>줄씩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배정필수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43" authorId="0" shapeId="0" xr:uid="{4B2F6BAF-B29D-44A6-BE81-49245EEBD654}">
      <text>
        <r>
          <rPr>
            <b/>
            <sz val="9"/>
            <color indexed="81"/>
            <rFont val="돋움"/>
            <family val="3"/>
            <charset val="129"/>
          </rPr>
          <t>박영돈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b/>
            <sz val="9"/>
            <color indexed="81"/>
            <rFont val="돋움"/>
            <family val="3"/>
            <charset val="129"/>
          </rPr>
          <t>소반별로</t>
        </r>
        <r>
          <rPr>
            <b/>
            <sz val="9"/>
            <color indexed="81"/>
            <rFont val="Tahoma"/>
            <family val="2"/>
          </rPr>
          <t xml:space="preserve"> 20</t>
        </r>
        <r>
          <rPr>
            <b/>
            <sz val="9"/>
            <color indexed="81"/>
            <rFont val="돋움"/>
            <family val="3"/>
            <charset val="129"/>
          </rPr>
          <t>줄씩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배정필수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63" authorId="0" shapeId="0" xr:uid="{DEA3C60F-2E0C-4A74-80EB-D611A436B773}">
      <text>
        <r>
          <rPr>
            <b/>
            <sz val="9"/>
            <color indexed="81"/>
            <rFont val="돋움"/>
            <family val="3"/>
            <charset val="129"/>
          </rPr>
          <t>박영돈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b/>
            <sz val="9"/>
            <color indexed="81"/>
            <rFont val="돋움"/>
            <family val="3"/>
            <charset val="129"/>
          </rPr>
          <t>소반별로</t>
        </r>
        <r>
          <rPr>
            <b/>
            <sz val="9"/>
            <color indexed="81"/>
            <rFont val="Tahoma"/>
            <family val="2"/>
          </rPr>
          <t xml:space="preserve"> 20</t>
        </r>
        <r>
          <rPr>
            <b/>
            <sz val="9"/>
            <color indexed="81"/>
            <rFont val="돋움"/>
            <family val="3"/>
            <charset val="129"/>
          </rPr>
          <t>줄씩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배정필수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83" authorId="0" shapeId="0" xr:uid="{E4DE2A6F-EAD8-4C06-8386-FAB3AABD8DC3}">
      <text>
        <r>
          <rPr>
            <b/>
            <sz val="9"/>
            <color indexed="81"/>
            <rFont val="돋움"/>
            <family val="3"/>
            <charset val="129"/>
          </rPr>
          <t>박영돈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b/>
            <sz val="9"/>
            <color indexed="81"/>
            <rFont val="돋움"/>
            <family val="3"/>
            <charset val="129"/>
          </rPr>
          <t>소반별로</t>
        </r>
        <r>
          <rPr>
            <b/>
            <sz val="9"/>
            <color indexed="81"/>
            <rFont val="Tahoma"/>
            <family val="2"/>
          </rPr>
          <t xml:space="preserve"> 20</t>
        </r>
        <r>
          <rPr>
            <b/>
            <sz val="9"/>
            <color indexed="81"/>
            <rFont val="돋움"/>
            <family val="3"/>
            <charset val="129"/>
          </rPr>
          <t>줄씩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배정필수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03" authorId="0" shapeId="0" xr:uid="{EA12E15A-3934-45A0-BAB3-700E1A799430}">
      <text>
        <r>
          <rPr>
            <b/>
            <sz val="9"/>
            <color indexed="81"/>
            <rFont val="돋움"/>
            <family val="3"/>
            <charset val="129"/>
          </rPr>
          <t>박영돈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b/>
            <sz val="9"/>
            <color indexed="81"/>
            <rFont val="돋움"/>
            <family val="3"/>
            <charset val="129"/>
          </rPr>
          <t>소반별로</t>
        </r>
        <r>
          <rPr>
            <b/>
            <sz val="9"/>
            <color indexed="81"/>
            <rFont val="Tahoma"/>
            <family val="2"/>
          </rPr>
          <t xml:space="preserve"> 20</t>
        </r>
        <r>
          <rPr>
            <b/>
            <sz val="9"/>
            <color indexed="81"/>
            <rFont val="돋움"/>
            <family val="3"/>
            <charset val="129"/>
          </rPr>
          <t>줄씩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배정필수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돈</author>
  </authors>
  <commentList>
    <comment ref="AH3" authorId="0" shapeId="0" xr:uid="{00000000-0006-0000-2800-000001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20" authorId="0" shapeId="0" xr:uid="{00000000-0006-0000-2800-000002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37" authorId="0" shapeId="0" xr:uid="{00000000-0006-0000-2800-000003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54" authorId="0" shapeId="0" xr:uid="{00000000-0006-0000-2800-000004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71" authorId="0" shapeId="0" xr:uid="{D30B10F6-4EF1-40DC-B1E2-0960FD8853CB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돈</author>
  </authors>
  <commentList>
    <comment ref="AH3" authorId="0" shapeId="0" xr:uid="{00000000-0006-0000-2900-000001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20" authorId="0" shapeId="0" xr:uid="{00000000-0006-0000-2900-000002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37" authorId="0" shapeId="0" xr:uid="{00000000-0006-0000-2900-000003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54" authorId="0" shapeId="0" xr:uid="{00000000-0006-0000-2900-000004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71" authorId="0" shapeId="0" xr:uid="{00000000-0006-0000-2900-000005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88" authorId="0" shapeId="0" xr:uid="{00000000-0006-0000-2900-000006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105" authorId="0" shapeId="0" xr:uid="{43F0DA1D-FFBE-4E1E-BF54-383D3FBBC5DF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돈</author>
  </authors>
  <commentList>
    <comment ref="AH3" authorId="0" shapeId="0" xr:uid="{00000000-0006-0000-2A00-000001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20" authorId="0" shapeId="0" xr:uid="{00000000-0006-0000-2A00-000002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37" authorId="0" shapeId="0" xr:uid="{00000000-0006-0000-2A00-000003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54" authorId="0" shapeId="0" xr:uid="{00000000-0006-0000-2A00-000004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71" authorId="0" shapeId="0" xr:uid="{00000000-0006-0000-2A00-000005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88" authorId="0" shapeId="0" xr:uid="{00000000-0006-0000-2A00-000006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돈</author>
  </authors>
  <commentList>
    <comment ref="AH3" authorId="0" shapeId="0" xr:uid="{00000000-0006-0000-2B00-000001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20" authorId="0" shapeId="0" xr:uid="{00000000-0006-0000-2B00-000002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37" authorId="0" shapeId="0" xr:uid="{00000000-0006-0000-2B00-000003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54" authorId="0" shapeId="0" xr:uid="{00000000-0006-0000-2B00-000004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71" authorId="0" shapeId="0" xr:uid="{00000000-0006-0000-2B00-000005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88" authorId="0" shapeId="0" xr:uid="{00000000-0006-0000-2B00-000006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돈</author>
  </authors>
  <commentList>
    <comment ref="AH3" authorId="0" shapeId="0" xr:uid="{00000000-0006-0000-2C00-000001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20" authorId="0" shapeId="0" xr:uid="{00000000-0006-0000-2C00-000002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37" authorId="0" shapeId="0" xr:uid="{00000000-0006-0000-2C00-000003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54" authorId="0" shapeId="0" xr:uid="{00000000-0006-0000-2C00-000004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71" authorId="0" shapeId="0" xr:uid="{00000000-0006-0000-2C00-000005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88" authorId="0" shapeId="0" xr:uid="{00000000-0006-0000-2C00-000006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105" authorId="0" shapeId="0" xr:uid="{6001FCDB-4455-409A-936C-9AC6DA5AFB94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122" authorId="0" shapeId="0" xr:uid="{C296D296-9F1C-4952-B578-982D193693B7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139" authorId="0" shapeId="0" xr:uid="{9116646B-6D20-4FBE-98C0-637AFCA26CE8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156" authorId="0" shapeId="0" xr:uid="{ABABCDA7-36C5-4F8E-B059-CBD4DF5ECEF5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173" authorId="0" shapeId="0" xr:uid="{E2C9BD41-C1D5-4E87-8C35-BB17597D3C6C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190" authorId="0" shapeId="0" xr:uid="{F31703E1-6322-4CD7-8C98-9B5F829B01FE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돈</author>
  </authors>
  <commentList>
    <comment ref="AH3" authorId="0" shapeId="0" xr:uid="{C8AE8AFF-B38C-454D-9AEE-9747D7767843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20" authorId="0" shapeId="0" xr:uid="{2E829C48-57D8-47BA-B3C8-D42580D5DB62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37" authorId="0" shapeId="0" xr:uid="{EA275F49-AD07-48BA-8FCB-4190EAFEF8FE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54" authorId="0" shapeId="0" xr:uid="{EF9C2EE5-4C04-4226-A8EF-A25A9BA23076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71" authorId="0" shapeId="0" xr:uid="{A01F08A8-E86C-4D63-96B0-1AEAACC52383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88" authorId="0" shapeId="0" xr:uid="{A539B0E0-9F44-468B-AD07-E1E7EDE4B08F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돈</author>
  </authors>
  <commentList>
    <comment ref="AH3" authorId="0" shapeId="0" xr:uid="{BB35698C-FFB5-4948-AE0E-A0B4B3EF4245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20" authorId="0" shapeId="0" xr:uid="{BB529D78-108B-4732-A340-775E881A874B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37" authorId="0" shapeId="0" xr:uid="{B21A581F-134D-491B-A844-A13A2C24DF4D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54" authorId="0" shapeId="0" xr:uid="{C028F7F5-3E70-44DC-A163-2CAE03A452C7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71" authorId="0" shapeId="0" xr:uid="{4FD92137-463C-4886-96A5-C594CD4C2934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88" authorId="0" shapeId="0" xr:uid="{F915B4FA-38AC-45A3-9634-E1752C1247EC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돈</author>
  </authors>
  <commentList>
    <comment ref="AH3" authorId="0" shapeId="0" xr:uid="{1B4F8C3E-DB40-4729-A1A3-81B3F1E5F137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20" authorId="0" shapeId="0" xr:uid="{2B1DCC76-22C1-4DC0-BB36-7870E9937F3B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37" authorId="0" shapeId="0" xr:uid="{10AAB397-09C3-45F9-81C4-87BC182E5E7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54" authorId="0" shapeId="0" xr:uid="{1F121686-0F14-419E-BF16-7461794C045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71" authorId="0" shapeId="0" xr:uid="{B745CA53-EA7A-4D57-8091-B5F42B6F3097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88" authorId="0" shapeId="0" xr:uid="{EB1D5490-4A64-4334-BD3F-31C2AD1D2A49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105" authorId="0" shapeId="0" xr:uid="{BF801219-0BE8-4557-A8BE-654390BD9FE1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</commentList>
</comments>
</file>

<file path=xl/sharedStrings.xml><?xml version="1.0" encoding="utf-8"?>
<sst xmlns="http://schemas.openxmlformats.org/spreadsheetml/2006/main" count="6786" uniqueCount="1207">
  <si>
    <t xml:space="preserve">발주처 : </t>
    <phoneticPr fontId="4" type="noConversion"/>
  </si>
  <si>
    <t>위      치       도</t>
    <phoneticPr fontId="4" type="noConversion"/>
  </si>
  <si>
    <t xml:space="preserve">                </t>
    <phoneticPr fontId="4" type="noConversion"/>
  </si>
  <si>
    <t>㏊</t>
    <phoneticPr fontId="4" type="noConversion"/>
  </si>
  <si>
    <t>ha</t>
    <phoneticPr fontId="4" type="noConversion"/>
  </si>
  <si>
    <t>예   정   공   정   표</t>
    <phoneticPr fontId="4" type="noConversion"/>
  </si>
  <si>
    <t>계</t>
    <phoneticPr fontId="4" type="noConversion"/>
  </si>
  <si>
    <t xml:space="preserve"> 사업기간 : </t>
    <phoneticPr fontId="4" type="noConversion"/>
  </si>
  <si>
    <t>천연림개량</t>
    <phoneticPr fontId="4" type="noConversion"/>
  </si>
  <si>
    <t xml:space="preserve"> 제출인 : </t>
    <phoneticPr fontId="4" type="noConversion"/>
  </si>
  <si>
    <t xml:space="preserve"> 작성자 : </t>
    <phoneticPr fontId="4" type="noConversion"/>
  </si>
  <si>
    <t xml:space="preserve"> 작업종별면적 : </t>
    <phoneticPr fontId="4" type="noConversion"/>
  </si>
  <si>
    <t xml:space="preserve">대상지 : </t>
    <phoneticPr fontId="4" type="noConversion"/>
  </si>
  <si>
    <t>설계 세부 명칭 및 면적</t>
    <phoneticPr fontId="4" type="noConversion"/>
  </si>
  <si>
    <t xml:space="preserve">1. 사업명  : </t>
    <phoneticPr fontId="4" type="noConversion"/>
  </si>
  <si>
    <t xml:space="preserve">2. 소재지  : </t>
    <phoneticPr fontId="4" type="noConversion"/>
  </si>
  <si>
    <t xml:space="preserve">설계명 : </t>
    <phoneticPr fontId="4" type="noConversion"/>
  </si>
  <si>
    <t>직접노무비의</t>
    <phoneticPr fontId="4" type="noConversion"/>
  </si>
  <si>
    <t>노무비의</t>
    <phoneticPr fontId="4" type="noConversion"/>
  </si>
  <si>
    <t xml:space="preserve"> </t>
    <phoneticPr fontId="4" type="noConversion"/>
  </si>
  <si>
    <t>가. 일  반  시  방  서</t>
    <phoneticPr fontId="4" type="noConversion"/>
  </si>
  <si>
    <t>설 계 설 명 서</t>
    <phoneticPr fontId="4" type="noConversion"/>
  </si>
  <si>
    <t xml:space="preserve">3. 면   적 :       </t>
    <phoneticPr fontId="4" type="noConversion"/>
  </si>
  <si>
    <t xml:space="preserve">4. 현장 설명 </t>
    <phoneticPr fontId="4" type="noConversion"/>
  </si>
  <si>
    <t>6. 임소반 구획</t>
    <phoneticPr fontId="4" type="noConversion"/>
  </si>
  <si>
    <t xml:space="preserve">o. 소 재 지 : </t>
    <phoneticPr fontId="4" type="noConversion"/>
  </si>
  <si>
    <t xml:space="preserve">o. 사 업 비 : </t>
    <phoneticPr fontId="4" type="noConversion"/>
  </si>
  <si>
    <t>목            차</t>
    <phoneticPr fontId="4" type="noConversion"/>
  </si>
  <si>
    <t>총계</t>
    <phoneticPr fontId="4" type="noConversion"/>
  </si>
  <si>
    <t>설계자</t>
    <phoneticPr fontId="4" type="noConversion"/>
  </si>
  <si>
    <t>설계</t>
    <phoneticPr fontId="4" type="noConversion"/>
  </si>
  <si>
    <t>심사</t>
    <phoneticPr fontId="4" type="noConversion"/>
  </si>
  <si>
    <t>사  업  종</t>
    <phoneticPr fontId="4" type="noConversion"/>
  </si>
  <si>
    <t>위     치 :</t>
    <phoneticPr fontId="4" type="noConversion"/>
  </si>
  <si>
    <t>기초 자료</t>
    <phoneticPr fontId="4" type="noConversion"/>
  </si>
  <si>
    <t>원/L</t>
    <phoneticPr fontId="4" type="noConversion"/>
  </si>
  <si>
    <t>감리자</t>
    <phoneticPr fontId="4" type="noConversion"/>
  </si>
  <si>
    <t>담당자</t>
    <phoneticPr fontId="4" type="noConversion"/>
  </si>
  <si>
    <t>담 당</t>
    <phoneticPr fontId="4" type="noConversion"/>
  </si>
  <si>
    <t>과 장</t>
    <phoneticPr fontId="4" type="noConversion"/>
  </si>
  <si>
    <t>사업명 :</t>
    <phoneticPr fontId="4" type="noConversion"/>
  </si>
  <si>
    <t>7. 소반별 특징 및 시방서</t>
    <phoneticPr fontId="4" type="noConversion"/>
  </si>
  <si>
    <t xml:space="preserve">   ○ 기본설계서에서 제시한 사업지 면적의 1%이상을 표준지로 선정하였다.</t>
    <phoneticPr fontId="4" type="noConversion"/>
  </si>
  <si>
    <t xml:space="preserve">   ○ 단가적용은 "별지" 기초자료에 의함.</t>
    <phoneticPr fontId="4" type="noConversion"/>
  </si>
  <si>
    <t>설계자 :</t>
    <phoneticPr fontId="4" type="noConversion"/>
  </si>
  <si>
    <t xml:space="preserve">o. 면     적 : </t>
    <phoneticPr fontId="4" type="noConversion"/>
  </si>
  <si>
    <t>나. 특  별  시  방  서</t>
    <phoneticPr fontId="4" type="noConversion"/>
  </si>
  <si>
    <t>다. 전  문  시  방  서</t>
    <phoneticPr fontId="4" type="noConversion"/>
  </si>
  <si>
    <t>6. 시  방  서(일반,특별,전문)</t>
    <phoneticPr fontId="4" type="noConversion"/>
  </si>
  <si>
    <t>○</t>
    <phoneticPr fontId="4" type="noConversion"/>
  </si>
  <si>
    <t>표준지 GPS 좌표</t>
  </si>
  <si>
    <t>임소반</t>
  </si>
  <si>
    <t>표준지번호</t>
  </si>
  <si>
    <t>X좌표</t>
  </si>
  <si>
    <t>Y좌표</t>
  </si>
  <si>
    <t>"별        첨"</t>
  </si>
  <si>
    <t>※ 별책: 설계도면</t>
  </si>
  <si>
    <t>현  장  사  진</t>
  </si>
  <si>
    <t xml:space="preserve">                </t>
  </si>
  <si>
    <t>◎ 사업대상지 전경</t>
  </si>
  <si>
    <t>사업대상지 전경</t>
  </si>
  <si>
    <t>10. ha당 단가산출서</t>
    <phoneticPr fontId="4" type="noConversion"/>
  </si>
  <si>
    <t>12. 표준지 GPS 좌표</t>
    <phoneticPr fontId="4" type="noConversion"/>
  </si>
  <si>
    <t>5. 설   계   목   적 :</t>
    <phoneticPr fontId="4" type="noConversion"/>
  </si>
  <si>
    <t xml:space="preserve">    나) 작 업 기 간 :</t>
    <phoneticPr fontId="4" type="noConversion"/>
  </si>
  <si>
    <t>11. 소반별 수량산출 내역서</t>
    <phoneticPr fontId="4" type="noConversion"/>
  </si>
  <si>
    <t>3. 설계설명서</t>
    <phoneticPr fontId="4" type="noConversion"/>
  </si>
  <si>
    <t>1. 위치도</t>
    <phoneticPr fontId="4" type="noConversion"/>
  </si>
  <si>
    <t>2. 현장사진</t>
    <phoneticPr fontId="4" type="noConversion"/>
  </si>
  <si>
    <t>8. 사업원가계산서</t>
    <phoneticPr fontId="4" type="noConversion"/>
  </si>
  <si>
    <t>9. 설계내역서</t>
    <phoneticPr fontId="4" type="noConversion"/>
  </si>
  <si>
    <t xml:space="preserve"> □ 숲가꾸기사업 현황</t>
    <phoneticPr fontId="4" type="noConversion"/>
  </si>
  <si>
    <t xml:space="preserve">  사  업  명</t>
    <phoneticPr fontId="4" type="noConversion"/>
  </si>
  <si>
    <t>사업 년도</t>
    <phoneticPr fontId="4" type="noConversion"/>
  </si>
  <si>
    <t xml:space="preserve">  사  업  종</t>
    <phoneticPr fontId="4" type="noConversion"/>
  </si>
  <si>
    <t>임  소  반</t>
    <phoneticPr fontId="4" type="noConversion"/>
  </si>
  <si>
    <t xml:space="preserve">  개       소</t>
    <phoneticPr fontId="4" type="noConversion"/>
  </si>
  <si>
    <t>사업 면적</t>
    <phoneticPr fontId="4" type="noConversion"/>
  </si>
  <si>
    <t xml:space="preserve">  수       종</t>
    <phoneticPr fontId="4" type="noConversion"/>
  </si>
  <si>
    <t>작  성  일</t>
    <phoneticPr fontId="4" type="noConversion"/>
  </si>
  <si>
    <t xml:space="preserve"> □ 인건비, 재료비 단가</t>
    <phoneticPr fontId="4" type="noConversion"/>
  </si>
  <si>
    <t>구  분</t>
    <phoneticPr fontId="4" type="noConversion"/>
  </si>
  <si>
    <t>단가</t>
    <phoneticPr fontId="4" type="noConversion"/>
  </si>
  <si>
    <t>규격</t>
    <phoneticPr fontId="4" type="noConversion"/>
  </si>
  <si>
    <t>비  고</t>
    <phoneticPr fontId="4" type="noConversion"/>
  </si>
  <si>
    <t>보통인부 단가</t>
    <phoneticPr fontId="4" type="noConversion"/>
  </si>
  <si>
    <t>원</t>
    <phoneticPr fontId="4" type="noConversion"/>
  </si>
  <si>
    <t>특별인부 단가</t>
    <phoneticPr fontId="4" type="noConversion"/>
  </si>
  <si>
    <t>벌목인부 단가</t>
    <phoneticPr fontId="4" type="noConversion"/>
  </si>
  <si>
    <t>건설기계운전기사</t>
    <phoneticPr fontId="4" type="noConversion"/>
  </si>
  <si>
    <t>휘발유 거래 단가</t>
    <phoneticPr fontId="4" type="noConversion"/>
  </si>
  <si>
    <t>경유 거래단가</t>
    <phoneticPr fontId="4" type="noConversion"/>
  </si>
  <si>
    <t>Opinet 유가정보 경유단가(부가세제외)</t>
    <phoneticPr fontId="4" type="noConversion"/>
  </si>
  <si>
    <t>cc오일 단가</t>
    <phoneticPr fontId="4" type="noConversion"/>
  </si>
  <si>
    <t>체인오일 단가</t>
    <phoneticPr fontId="4" type="noConversion"/>
  </si>
  <si>
    <t>대</t>
    <phoneticPr fontId="4" type="noConversion"/>
  </si>
  <si>
    <t xml:space="preserve"> □ 원가계산 법정 요율 등</t>
    <phoneticPr fontId="4" type="noConversion"/>
  </si>
  <si>
    <t>적용기준</t>
    <phoneticPr fontId="4" type="noConversion"/>
  </si>
  <si>
    <t>요율</t>
    <phoneticPr fontId="4" type="noConversion"/>
  </si>
  <si>
    <t>단위</t>
    <phoneticPr fontId="4" type="noConversion"/>
  </si>
  <si>
    <t>비    고</t>
    <phoneticPr fontId="4" type="noConversion"/>
  </si>
  <si>
    <t>간접노무비</t>
    <phoneticPr fontId="4" type="noConversion"/>
  </si>
  <si>
    <t>%</t>
    <phoneticPr fontId="4" type="noConversion"/>
  </si>
  <si>
    <t>고용보험료</t>
    <phoneticPr fontId="4" type="noConversion"/>
  </si>
  <si>
    <t>%</t>
    <phoneticPr fontId="4" type="noConversion"/>
  </si>
  <si>
    <t>산재보험료</t>
    <phoneticPr fontId="4" type="noConversion"/>
  </si>
  <si>
    <t>건강보험료</t>
    <phoneticPr fontId="4" type="noConversion"/>
  </si>
  <si>
    <t>노인장기요양
보험료</t>
    <phoneticPr fontId="4" type="noConversion"/>
  </si>
  <si>
    <t>건강보험료의</t>
    <phoneticPr fontId="4" type="noConversion"/>
  </si>
  <si>
    <t>국민연금</t>
    <phoneticPr fontId="4" type="noConversion"/>
  </si>
  <si>
    <t>산업안전보건
관리비</t>
    <phoneticPr fontId="4" type="noConversion"/>
  </si>
  <si>
    <t>재료비+직접노무비의</t>
    <phoneticPr fontId="4" type="noConversion"/>
  </si>
  <si>
    <t>일반관리비</t>
    <phoneticPr fontId="4" type="noConversion"/>
  </si>
  <si>
    <t>노+재+경의</t>
    <phoneticPr fontId="4" type="noConversion"/>
  </si>
  <si>
    <t>이  윤</t>
    <phoneticPr fontId="4" type="noConversion"/>
  </si>
  <si>
    <t>노+경+일반관리비의</t>
    <phoneticPr fontId="4" type="noConversion"/>
  </si>
  <si>
    <t>부가가치세</t>
    <phoneticPr fontId="4" type="noConversion"/>
  </si>
  <si>
    <t>14. 설  계  도  면</t>
    <phoneticPr fontId="4" type="noConversion"/>
  </si>
  <si>
    <t>총원가의</t>
    <phoneticPr fontId="4" type="noConversion"/>
  </si>
  <si>
    <t>사  업  원  가  계  산  서</t>
    <phoneticPr fontId="4" type="noConversion"/>
  </si>
  <si>
    <t>(단위 : 원)</t>
    <phoneticPr fontId="4" type="noConversion"/>
  </si>
  <si>
    <t>비             목</t>
    <phoneticPr fontId="4" type="noConversion"/>
  </si>
  <si>
    <t>금   액</t>
    <phoneticPr fontId="4" type="noConversion"/>
  </si>
  <si>
    <t>구성비</t>
    <phoneticPr fontId="4" type="noConversion"/>
  </si>
  <si>
    <t>순
사
업
원
가</t>
    <phoneticPr fontId="4" type="noConversion"/>
  </si>
  <si>
    <t>재료비</t>
    <phoneticPr fontId="4" type="noConversion"/>
  </si>
  <si>
    <t>직접재료비</t>
    <phoneticPr fontId="4" type="noConversion"/>
  </si>
  <si>
    <t xml:space="preserve">   직접재료비+잡품</t>
    <phoneticPr fontId="4" type="noConversion"/>
  </si>
  <si>
    <t>간접재료비</t>
    <phoneticPr fontId="4" type="noConversion"/>
  </si>
  <si>
    <t>소      계</t>
    <phoneticPr fontId="4" type="noConversion"/>
  </si>
  <si>
    <t>노무비</t>
    <phoneticPr fontId="4" type="noConversion"/>
  </si>
  <si>
    <t>직접노무비</t>
    <phoneticPr fontId="4" type="noConversion"/>
  </si>
  <si>
    <t>경  비</t>
    <phoneticPr fontId="4" type="noConversion"/>
  </si>
  <si>
    <t>기계경비</t>
    <phoneticPr fontId="4" type="noConversion"/>
  </si>
  <si>
    <t xml:space="preserve">    기계손료×적용일수×장비단가</t>
    <phoneticPr fontId="4" type="noConversion"/>
  </si>
  <si>
    <t>산업재해보상보험</t>
    <phoneticPr fontId="4" type="noConversion"/>
  </si>
  <si>
    <t>국민건강보험료</t>
    <phoneticPr fontId="4" type="noConversion"/>
  </si>
  <si>
    <t>국민연금보험료</t>
    <phoneticPr fontId="4" type="noConversion"/>
  </si>
  <si>
    <t>노인장기요양보험료</t>
    <phoneticPr fontId="4" type="noConversion"/>
  </si>
  <si>
    <t>산업안전보건관리비</t>
    <phoneticPr fontId="4" type="noConversion"/>
  </si>
  <si>
    <t>일반관리비</t>
  </si>
  <si>
    <t>이          윤</t>
  </si>
  <si>
    <t>총   원   가</t>
  </si>
  <si>
    <t>부가가치세</t>
  </si>
  <si>
    <t>총 공 사 비</t>
  </si>
  <si>
    <t>천단위미만절사</t>
    <phoneticPr fontId="4" type="noConversion"/>
  </si>
  <si>
    <t>(보조금 + 부가가치세)</t>
    <phoneticPr fontId="4" type="noConversion"/>
  </si>
  <si>
    <t>설 계 내 역 총 괄 표</t>
    <phoneticPr fontId="4" type="noConversion"/>
  </si>
  <si>
    <t>제Ⅰ호표</t>
    <phoneticPr fontId="4" type="noConversion"/>
  </si>
  <si>
    <t>구 분</t>
    <phoneticPr fontId="4" type="noConversion"/>
  </si>
  <si>
    <t>면적
(㏊)</t>
    <phoneticPr fontId="4" type="noConversion"/>
  </si>
  <si>
    <t>경비</t>
    <phoneticPr fontId="4" type="noConversion"/>
  </si>
  <si>
    <t>비고</t>
    <phoneticPr fontId="4" type="noConversion"/>
  </si>
  <si>
    <t>금액</t>
    <phoneticPr fontId="4" type="noConversion"/>
  </si>
  <si>
    <t xml:space="preserve">단가 </t>
    <phoneticPr fontId="4" type="noConversion"/>
  </si>
  <si>
    <t>합 계</t>
    <phoneticPr fontId="4" type="noConversion"/>
  </si>
  <si>
    <t>임소반</t>
    <phoneticPr fontId="4" type="noConversion"/>
  </si>
  <si>
    <t>]</t>
    <phoneticPr fontId="4" type="noConversion"/>
  </si>
  <si>
    <t>공종별 소요인원 산출내역서</t>
    <phoneticPr fontId="4" type="noConversion"/>
  </si>
  <si>
    <t>임소반명</t>
    <phoneticPr fontId="4" type="noConversion"/>
  </si>
  <si>
    <t>사업종</t>
    <phoneticPr fontId="4" type="noConversion"/>
  </si>
  <si>
    <t>설계내역소요인원</t>
    <phoneticPr fontId="4" type="noConversion"/>
  </si>
  <si>
    <t>인원</t>
    <phoneticPr fontId="4" type="noConversion"/>
  </si>
  <si>
    <t>소요일수</t>
    <phoneticPr fontId="4" type="noConversion"/>
  </si>
  <si>
    <t>사업대상지</t>
    <phoneticPr fontId="99" type="noConversion"/>
  </si>
  <si>
    <t>지번</t>
    <phoneticPr fontId="99" type="noConversion"/>
  </si>
  <si>
    <t>사업
면적
(ha)</t>
    <phoneticPr fontId="99" type="noConversion"/>
  </si>
  <si>
    <t>사업종(ha)</t>
    <phoneticPr fontId="99" type="noConversion"/>
  </si>
  <si>
    <t>소      유      자</t>
    <phoneticPr fontId="99" type="noConversion"/>
  </si>
  <si>
    <t>비고</t>
    <phoneticPr fontId="99" type="noConversion"/>
  </si>
  <si>
    <t>읍면</t>
    <phoneticPr fontId="99" type="noConversion"/>
  </si>
  <si>
    <t>리</t>
    <phoneticPr fontId="99" type="noConversion"/>
  </si>
  <si>
    <t>주                소</t>
    <phoneticPr fontId="99" type="noConversion"/>
  </si>
  <si>
    <t>성  명</t>
    <phoneticPr fontId="99" type="noConversion"/>
  </si>
  <si>
    <t>소반</t>
    <phoneticPr fontId="99" type="noConversion"/>
  </si>
  <si>
    <t>소   계</t>
    <phoneticPr fontId="99" type="noConversion"/>
  </si>
  <si>
    <t>합  계</t>
    <phoneticPr fontId="4" type="noConversion"/>
  </si>
  <si>
    <t>전체</t>
    <phoneticPr fontId="4" type="noConversion"/>
  </si>
  <si>
    <t>경사도</t>
    <phoneticPr fontId="4" type="noConversion"/>
  </si>
  <si>
    <t>작업난이도</t>
    <phoneticPr fontId="4" type="noConversion"/>
  </si>
  <si>
    <t>사 업 종</t>
    <phoneticPr fontId="4" type="noConversion"/>
  </si>
  <si>
    <t>사업
면적
(ha)</t>
    <phoneticPr fontId="4" type="noConversion"/>
  </si>
  <si>
    <t>임소반</t>
    <phoneticPr fontId="4" type="noConversion"/>
  </si>
  <si>
    <t>수 량 산 출 서(본수)</t>
    <phoneticPr fontId="4" type="noConversion"/>
  </si>
  <si>
    <t xml:space="preserve">  나. 표준지상세도</t>
    <phoneticPr fontId="4" type="noConversion"/>
  </si>
  <si>
    <t>사업명 :</t>
    <phoneticPr fontId="4" type="noConversion"/>
  </si>
  <si>
    <t>작성일</t>
    <phoneticPr fontId="4" type="noConversion"/>
  </si>
  <si>
    <t>휘발유단가 : 주간가격/1.1</t>
  </si>
  <si>
    <t>전체설계명</t>
    <phoneticPr fontId="4" type="noConversion"/>
  </si>
  <si>
    <t>주요수종</t>
    <phoneticPr fontId="4" type="noConversion"/>
  </si>
  <si>
    <t>지구별</t>
    <phoneticPr fontId="4" type="noConversion"/>
  </si>
  <si>
    <t>단, 일부지역은 도보이동 거리가 멀어 접근하기가 어렵다.</t>
    <phoneticPr fontId="4" type="noConversion"/>
  </si>
  <si>
    <t>필요시 수정</t>
    <phoneticPr fontId="4" type="noConversion"/>
  </si>
  <si>
    <t>입지여건</t>
    <phoneticPr fontId="4" type="noConversion"/>
  </si>
  <si>
    <t>1소반</t>
    <phoneticPr fontId="4" type="noConversion"/>
  </si>
  <si>
    <t>2소반</t>
    <phoneticPr fontId="4" type="noConversion"/>
  </si>
  <si>
    <t>소반별 주요수종 보고 작성</t>
    <phoneticPr fontId="4" type="noConversion"/>
  </si>
  <si>
    <t xml:space="preserve">    일</t>
    <phoneticPr fontId="4" type="noConversion"/>
  </si>
  <si>
    <t>선스타일 및 선굵기 조정하여 작업일수에 맞게 수정 할 것</t>
    <phoneticPr fontId="4" type="noConversion"/>
  </si>
  <si>
    <t>적색 수정입력, 파란색 참고로 할 것</t>
    <phoneticPr fontId="4" type="noConversion"/>
  </si>
  <si>
    <t>4-0</t>
    <phoneticPr fontId="4" type="noConversion"/>
  </si>
  <si>
    <t>3-1</t>
    <phoneticPr fontId="4" type="noConversion"/>
  </si>
  <si>
    <t>4-1</t>
    <phoneticPr fontId="4" type="noConversion"/>
  </si>
  <si>
    <t>4-2</t>
    <phoneticPr fontId="4" type="noConversion"/>
  </si>
  <si>
    <t>3소반</t>
  </si>
  <si>
    <t>4소반</t>
  </si>
  <si>
    <t>5소반</t>
  </si>
  <si>
    <t>6소반</t>
  </si>
  <si>
    <t>7소반</t>
  </si>
  <si>
    <t>8소반</t>
  </si>
  <si>
    <t>2-0</t>
    <phoneticPr fontId="4" type="noConversion"/>
  </si>
  <si>
    <t>모두베기</t>
    <phoneticPr fontId="4" type="noConversion"/>
  </si>
  <si>
    <t>솎아베기(낙)</t>
    <phoneticPr fontId="4" type="noConversion"/>
  </si>
  <si>
    <t>3-0</t>
    <phoneticPr fontId="4" type="noConversion"/>
  </si>
  <si>
    <t>설 계 내 역 서(모두베기)</t>
    <phoneticPr fontId="4" type="noConversion"/>
  </si>
  <si>
    <t>3-0
4-0</t>
    <phoneticPr fontId="4" type="noConversion"/>
  </si>
  <si>
    <t>정리작업</t>
    <phoneticPr fontId="4" type="noConversion"/>
  </si>
  <si>
    <t>설 계 내 역 서(산물수집)</t>
    <phoneticPr fontId="4" type="noConversion"/>
  </si>
  <si>
    <t>단위
(1식)</t>
    <phoneticPr fontId="4" type="noConversion"/>
  </si>
  <si>
    <t>10.4ha</t>
    <phoneticPr fontId="4" type="noConversion"/>
  </si>
  <si>
    <t>0.3ha</t>
    <phoneticPr fontId="4" type="noConversion"/>
  </si>
  <si>
    <t xml:space="preserve">       (재료비 + 기계경비)의 10.00%</t>
    <phoneticPr fontId="4" type="noConversion"/>
  </si>
  <si>
    <t>산물수집</t>
    <phoneticPr fontId="4" type="noConversion"/>
  </si>
  <si>
    <t>미래목외가지치기면적(ha)</t>
    <phoneticPr fontId="4" type="noConversion"/>
  </si>
  <si>
    <t>정리작업
(86,622원/인)</t>
    <phoneticPr fontId="4" type="noConversion"/>
  </si>
  <si>
    <t>ha당
금액</t>
    <phoneticPr fontId="4" type="noConversion"/>
  </si>
  <si>
    <t>소반전체
금액</t>
    <phoneticPr fontId="4" type="noConversion"/>
  </si>
  <si>
    <t>합    계</t>
    <phoneticPr fontId="4" type="noConversion"/>
  </si>
  <si>
    <t>실 작업일수는 공사기간 210일의 95%인 200일로 산정함</t>
    <phoneticPr fontId="4" type="noConversion"/>
  </si>
  <si>
    <t>작업장정리</t>
    <phoneticPr fontId="4" type="noConversion"/>
  </si>
  <si>
    <t>용덕중</t>
    <phoneticPr fontId="4" type="noConversion"/>
  </si>
  <si>
    <t>산림경영1급</t>
    <phoneticPr fontId="4" type="noConversion"/>
  </si>
  <si>
    <t>5. 필지(소반)별 사업 내역서</t>
    <phoneticPr fontId="4" type="noConversion"/>
  </si>
  <si>
    <t>4. 예정공정표</t>
    <phoneticPr fontId="4" type="noConversion"/>
  </si>
  <si>
    <t>11-0</t>
    <phoneticPr fontId="4" type="noConversion"/>
  </si>
  <si>
    <t>임반</t>
    <phoneticPr fontId="4" type="noConversion"/>
  </si>
  <si>
    <t>소반</t>
    <phoneticPr fontId="4" type="noConversion"/>
  </si>
  <si>
    <t>표준지번호</t>
    <phoneticPr fontId="4" type="noConversion"/>
  </si>
  <si>
    <t>표찰번호</t>
    <phoneticPr fontId="4" type="noConversion"/>
  </si>
  <si>
    <t>◎ 사업대상지(표준지) 전경</t>
    <phoneticPr fontId="4" type="noConversion"/>
  </si>
  <si>
    <t>표준지 표찰</t>
    <phoneticPr fontId="4" type="noConversion"/>
  </si>
  <si>
    <t>◎ 사업대상지 근경</t>
    <phoneticPr fontId="4" type="noConversion"/>
  </si>
  <si>
    <t>조재율 및 품등조사</t>
    <phoneticPr fontId="4" type="noConversion"/>
  </si>
  <si>
    <t>일</t>
    <phoneticPr fontId="4" type="noConversion"/>
  </si>
  <si>
    <t>11-0-3
11-0-4</t>
    <phoneticPr fontId="4" type="noConversion"/>
  </si>
  <si>
    <t>11-0-3-1</t>
    <phoneticPr fontId="4" type="noConversion"/>
  </si>
  <si>
    <t>산물수집(ha)</t>
    <phoneticPr fontId="4" type="noConversion"/>
  </si>
  <si>
    <t>산물
수집
(ha)</t>
    <phoneticPr fontId="4" type="noConversion"/>
  </si>
  <si>
    <t>제거량(재적)</t>
    <phoneticPr fontId="4" type="noConversion"/>
  </si>
  <si>
    <t>제    거    량(본  수)</t>
    <phoneticPr fontId="4" type="noConversion"/>
  </si>
  <si>
    <t>조재율
적용</t>
    <phoneticPr fontId="4" type="noConversion"/>
  </si>
  <si>
    <t>조재율</t>
    <phoneticPr fontId="4" type="noConversion"/>
  </si>
  <si>
    <t>수 량 산 출 서(산물수집)</t>
    <phoneticPr fontId="4" type="noConversion"/>
  </si>
  <si>
    <t>작업
난이도</t>
    <phoneticPr fontId="4" type="noConversion"/>
  </si>
  <si>
    <t>1-0-7</t>
    <phoneticPr fontId="99" type="noConversion"/>
  </si>
  <si>
    <t>백색페인트 단가</t>
    <phoneticPr fontId="4" type="noConversion"/>
  </si>
  <si>
    <t>원/L</t>
    <phoneticPr fontId="4" type="noConversion"/>
  </si>
  <si>
    <t>설 계 내 역 서(어린나무가꾸기)</t>
    <phoneticPr fontId="4" type="noConversion"/>
  </si>
  <si>
    <t>2014.01. 정부노임단가(한국엔지니어링협회)</t>
    <phoneticPr fontId="4" type="noConversion"/>
  </si>
  <si>
    <t>초급기술자</t>
    <phoneticPr fontId="4" type="noConversion"/>
  </si>
  <si>
    <t>미래목선목
(140,332원/인)</t>
    <phoneticPr fontId="4" type="noConversion"/>
  </si>
  <si>
    <t>1-0-8</t>
    <phoneticPr fontId="99" type="noConversion"/>
  </si>
  <si>
    <t>1-0-9</t>
    <phoneticPr fontId="99" type="noConversion"/>
  </si>
  <si>
    <t>9소반</t>
  </si>
  <si>
    <t>◎ 사업대상지 전경</t>
    <phoneticPr fontId="4" type="noConversion"/>
  </si>
  <si>
    <t>1-0-1-0</t>
    <phoneticPr fontId="4" type="noConversion"/>
  </si>
  <si>
    <t>경유단가 : 주간가격/1.1</t>
    <phoneticPr fontId="4" type="noConversion"/>
  </si>
  <si>
    <t>(인)</t>
    <phoneticPr fontId="4" type="noConversion"/>
  </si>
  <si>
    <t xml:space="preserve">       보완하기 위하여 배치가 어려울 경우에는 50m이내로 이동하여 배치하였다.</t>
    <phoneticPr fontId="4" type="noConversion"/>
  </si>
  <si>
    <t>풀베기</t>
    <phoneticPr fontId="99" type="noConversion"/>
  </si>
  <si>
    <t>예취기(대)</t>
    <phoneticPr fontId="4" type="noConversion"/>
  </si>
  <si>
    <t>줄베기</t>
    <phoneticPr fontId="4" type="noConversion"/>
  </si>
  <si>
    <t>둘레베기</t>
    <phoneticPr fontId="4" type="noConversion"/>
  </si>
  <si>
    <t>맹아제거</t>
    <phoneticPr fontId="4" type="noConversion"/>
  </si>
  <si>
    <t>풀베기</t>
    <phoneticPr fontId="4" type="noConversion"/>
  </si>
  <si>
    <t xml:space="preserve">    가) 풀베기 면적 :           </t>
    <phoneticPr fontId="4" type="noConversion"/>
  </si>
  <si>
    <t>풀베기
면적(ha)</t>
    <phoneticPr fontId="4" type="noConversion"/>
  </si>
  <si>
    <t xml:space="preserve">    가) 입         지 :</t>
    <phoneticPr fontId="4" type="noConversion"/>
  </si>
  <si>
    <t>사업지크기</t>
    <phoneticPr fontId="4" type="noConversion"/>
  </si>
  <si>
    <t>3ha 미만 소규모</t>
    <phoneticPr fontId="4" type="noConversion"/>
  </si>
  <si>
    <t>3ha - 5ha 크기로</t>
    <phoneticPr fontId="4" type="noConversion"/>
  </si>
  <si>
    <t>5ha 이상 대규모</t>
    <phoneticPr fontId="4" type="noConversion"/>
  </si>
  <si>
    <t xml:space="preserve">    나) 지         황 :</t>
    <phoneticPr fontId="4" type="noConversion"/>
  </si>
  <si>
    <t>방위</t>
    <phoneticPr fontId="4" type="noConversion"/>
  </si>
  <si>
    <t xml:space="preserve">    다) 임         황 :</t>
    <phoneticPr fontId="4" type="noConversion"/>
  </si>
  <si>
    <t>조림년도</t>
    <phoneticPr fontId="4" type="noConversion"/>
  </si>
  <si>
    <t>완, 중, 급 선택</t>
    <phoneticPr fontId="4" type="noConversion"/>
  </si>
  <si>
    <t>7. 작업방법</t>
    <phoneticPr fontId="4" type="noConversion"/>
  </si>
  <si>
    <t xml:space="preserve">   ○ 줄베기는 묘목을 중심으로 반경 20cm 이내의 식생을 낫으로 제거한 후 폭 1m 이내의 모든 식생을 예취기로 제거한다.</t>
    <phoneticPr fontId="4" type="noConversion"/>
  </si>
  <si>
    <t xml:space="preserve">   ○ 둘레베기는 묘목을 중심으로 반경 50cm 이내의 모든 식생을 낫으로 제거한다.</t>
    <phoneticPr fontId="4" type="noConversion"/>
  </si>
  <si>
    <t xml:space="preserve">   ○ 맹아제거는 근원경 1cm 이상의 교목, 아교목성 맹아를 제거한다.</t>
    <phoneticPr fontId="4" type="noConversion"/>
  </si>
  <si>
    <t>8. 표준지선정 및 조사방법</t>
    <phoneticPr fontId="4" type="noConversion"/>
  </si>
  <si>
    <t>9. 설계적용 기준</t>
    <phoneticPr fontId="4" type="noConversion"/>
  </si>
  <si>
    <t>10. 단가적용 기준</t>
    <phoneticPr fontId="4" type="noConversion"/>
  </si>
  <si>
    <t xml:space="preserve">   ○ 표준지는 개소당 200㎡(반지름 8m)의 원형으로 조사하였고 임지의 상태등에 따라 일부 간격을  조정하여 조사를  하였다.</t>
    <phoneticPr fontId="4" type="noConversion"/>
  </si>
  <si>
    <t xml:space="preserve">   ○ 표준지의 표시를 위하여 중앙부에 1m 내외의 말목을 박고 황색 임업용 마킹테이프로 표시하였다.</t>
    <phoneticPr fontId="4" type="noConversion"/>
  </si>
  <si>
    <t xml:space="preserve">   ○ 표준지내의 생존목과 고사목 , 제거식생유형, 조림목의 식별정도 등을 조사하였다.</t>
    <phoneticPr fontId="4" type="noConversion"/>
  </si>
  <si>
    <t xml:space="preserve">   ○ 표준지는 사업 대상지내에 4ha(원형 200㎡ - 2개소)당 기계적으로 1% 배치를 기준으로 하였으나, 묘지, 제지 또는 표준성을  얻기 힘든 부분을 </t>
    <phoneticPr fontId="4" type="noConversion"/>
  </si>
  <si>
    <t>기타</t>
    <phoneticPr fontId="4" type="noConversion"/>
  </si>
  <si>
    <t>보통인부</t>
    <phoneticPr fontId="4" type="noConversion"/>
  </si>
  <si>
    <t>특별인부</t>
    <phoneticPr fontId="4" type="noConversion"/>
  </si>
  <si>
    <t>풀베기사업</t>
    <phoneticPr fontId="4" type="noConversion"/>
  </si>
  <si>
    <t>기        타</t>
    <phoneticPr fontId="4" type="noConversion"/>
  </si>
  <si>
    <t>13. 첨   부</t>
    <phoneticPr fontId="4" type="noConversion"/>
  </si>
  <si>
    <t xml:space="preserve">  가. 조사야장집계표</t>
    <phoneticPr fontId="4" type="noConversion"/>
  </si>
  <si>
    <t>주요조림수종</t>
    <phoneticPr fontId="4" type="noConversion"/>
  </si>
  <si>
    <t>활찰율</t>
    <phoneticPr fontId="4" type="noConversion"/>
  </si>
  <si>
    <t>ha당 본수</t>
    <phoneticPr fontId="4" type="noConversion"/>
  </si>
  <si>
    <t>총 본수</t>
    <phoneticPr fontId="4" type="noConversion"/>
  </si>
  <si>
    <t>조림목본수</t>
    <phoneticPr fontId="4" type="noConversion"/>
  </si>
  <si>
    <t>생존목</t>
    <phoneticPr fontId="4" type="noConversion"/>
  </si>
  <si>
    <t>고사목</t>
    <phoneticPr fontId="4" type="noConversion"/>
  </si>
  <si>
    <t>집단화정도</t>
    <phoneticPr fontId="4" type="noConversion"/>
  </si>
  <si>
    <t>조림후경과년수</t>
    <phoneticPr fontId="4" type="noConversion"/>
  </si>
  <si>
    <t>조림후경과년수 - 줄베기에만 적용됨</t>
    <phoneticPr fontId="4" type="noConversion"/>
  </si>
  <si>
    <t>모두베기로 적용하였으니 작업종에 따라 재확인 할 것</t>
    <phoneticPr fontId="4" type="noConversion"/>
  </si>
  <si>
    <t>설 계 내 역 서(풀베기)</t>
    <phoneticPr fontId="4" type="noConversion"/>
  </si>
  <si>
    <t>풀베기</t>
    <phoneticPr fontId="4" type="noConversion"/>
  </si>
  <si>
    <t>1-0-1</t>
    <phoneticPr fontId="4" type="noConversion"/>
  </si>
  <si>
    <t>모두베기</t>
    <phoneticPr fontId="4" type="noConversion"/>
  </si>
  <si>
    <t>줄베기</t>
    <phoneticPr fontId="4" type="noConversion"/>
  </si>
  <si>
    <t>둘레베기</t>
    <phoneticPr fontId="4" type="noConversion"/>
  </si>
  <si>
    <t xml:space="preserve">   ○ 모두베기는 묘목을 중심으로 반경 20cm 이내의 식생을 낫으로 제거한 후 모든 식생을 예취기로 제거한다.</t>
    <phoneticPr fontId="4" type="noConversion"/>
  </si>
  <si>
    <t>1-0-1-0</t>
    <phoneticPr fontId="4" type="noConversion"/>
  </si>
  <si>
    <t>팔방위</t>
    <phoneticPr fontId="4" type="noConversion"/>
  </si>
  <si>
    <t>조림
연도</t>
    <phoneticPr fontId="4" type="noConversion"/>
  </si>
  <si>
    <t>순번</t>
    <phoneticPr fontId="99" type="noConversion"/>
  </si>
  <si>
    <t>사업대상지</t>
    <phoneticPr fontId="99" type="noConversion"/>
  </si>
  <si>
    <t>지번</t>
    <phoneticPr fontId="99" type="noConversion"/>
  </si>
  <si>
    <t>사업
면적
(ha)</t>
    <phoneticPr fontId="99" type="noConversion"/>
  </si>
  <si>
    <t>사업종(ha)</t>
    <phoneticPr fontId="99" type="noConversion"/>
  </si>
  <si>
    <t>조림
년도</t>
    <phoneticPr fontId="4" type="noConversion"/>
  </si>
  <si>
    <t>소      유      자</t>
    <phoneticPr fontId="99" type="noConversion"/>
  </si>
  <si>
    <t>비고</t>
    <phoneticPr fontId="99" type="noConversion"/>
  </si>
  <si>
    <t>읍면</t>
    <phoneticPr fontId="99" type="noConversion"/>
  </si>
  <si>
    <t>리</t>
    <phoneticPr fontId="99" type="noConversion"/>
  </si>
  <si>
    <t>풀베기</t>
    <phoneticPr fontId="4" type="noConversion"/>
  </si>
  <si>
    <t>주                소</t>
    <phoneticPr fontId="99" type="noConversion"/>
  </si>
  <si>
    <t>성  명</t>
    <phoneticPr fontId="99" type="noConversion"/>
  </si>
  <si>
    <t>모두베기</t>
    <phoneticPr fontId="4" type="noConversion"/>
  </si>
  <si>
    <t>줄베기</t>
    <phoneticPr fontId="4" type="noConversion"/>
  </si>
  <si>
    <t>둘레베기</t>
    <phoneticPr fontId="4" type="noConversion"/>
  </si>
  <si>
    <t>맹아제거</t>
    <phoneticPr fontId="4" type="noConversion"/>
  </si>
  <si>
    <t>합           계</t>
    <phoneticPr fontId="99" type="noConversion"/>
  </si>
  <si>
    <t>소   계</t>
    <phoneticPr fontId="99" type="noConversion"/>
  </si>
  <si>
    <t>자작나무</t>
    <phoneticPr fontId="4" type="noConversion"/>
  </si>
  <si>
    <t>소   계</t>
    <phoneticPr fontId="99" type="noConversion"/>
  </si>
  <si>
    <t>소   계</t>
    <phoneticPr fontId="99" type="noConversion"/>
  </si>
  <si>
    <t>1-0-5</t>
    <phoneticPr fontId="99" type="noConversion"/>
  </si>
  <si>
    <t>소   계</t>
    <phoneticPr fontId="99" type="noConversion"/>
  </si>
  <si>
    <t>1-0-6</t>
    <phoneticPr fontId="99" type="noConversion"/>
  </si>
  <si>
    <t>소   계</t>
    <phoneticPr fontId="99" type="noConversion"/>
  </si>
  <si>
    <t>1-0-2</t>
    <phoneticPr fontId="4" type="noConversion"/>
  </si>
  <si>
    <t>1-0-3</t>
    <phoneticPr fontId="4" type="noConversion"/>
  </si>
  <si>
    <t>1-0-4</t>
    <phoneticPr fontId="4" type="noConversion"/>
  </si>
  <si>
    <t>기타경비</t>
    <phoneticPr fontId="4" type="noConversion"/>
  </si>
  <si>
    <t>기타경비</t>
    <phoneticPr fontId="4" type="noConversion"/>
  </si>
  <si>
    <t>노+재의</t>
    <phoneticPr fontId="4" type="noConversion"/>
  </si>
  <si>
    <t>폭 10.37</t>
    <phoneticPr fontId="4" type="noConversion"/>
  </si>
  <si>
    <t>높이 7.78</t>
    <phoneticPr fontId="4" type="noConversion"/>
  </si>
  <si>
    <t>1-0-2-0</t>
    <phoneticPr fontId="4" type="noConversion"/>
  </si>
  <si>
    <t>1-0-3-0</t>
    <phoneticPr fontId="4" type="noConversion"/>
  </si>
  <si>
    <t>1-0-4-0</t>
    <phoneticPr fontId="4" type="noConversion"/>
  </si>
  <si>
    <t>1-0-5-0</t>
    <phoneticPr fontId="4" type="noConversion"/>
  </si>
  <si>
    <t>1-0-6-0</t>
    <phoneticPr fontId="4" type="noConversion"/>
  </si>
  <si>
    <t>1-0-7-0</t>
    <phoneticPr fontId="4" type="noConversion"/>
  </si>
  <si>
    <t>1-0-10</t>
    <phoneticPr fontId="4" type="noConversion"/>
  </si>
  <si>
    <t>1-0-11</t>
    <phoneticPr fontId="4" type="noConversion"/>
  </si>
  <si>
    <t>지방도로, 마을도로</t>
    <phoneticPr fontId="4" type="noConversion"/>
  </si>
  <si>
    <t xml:space="preserve">   ○ 임,소반의 구획은 읍,면,리와 지형,임상,작업종 조림년도 등에 따라 임,소반을구획하고 아라비아숫자를 사용하였다.</t>
    <phoneticPr fontId="4" type="noConversion"/>
  </si>
  <si>
    <t>3일</t>
    <phoneticPr fontId="4" type="noConversion"/>
  </si>
  <si>
    <t>가. 명시한 사항외의 작업방법은 일반, 특별, 전문 시방서의 사항을 준용하여 작업토록 한다.</t>
    <phoneticPr fontId="4" type="noConversion"/>
  </si>
  <si>
    <t>6. 기타사항</t>
    <phoneticPr fontId="4" type="noConversion"/>
  </si>
  <si>
    <t>라. 현장대리인은 작업착수 전 당일의 안전사고 방지를 위한 교육을 실시하고 일지에 교육내용을 기록하여 유지한다.</t>
    <phoneticPr fontId="4" type="noConversion"/>
  </si>
  <si>
    <t>다. 주위에 다른 작업자의 접근을 사전에 방지하여 안전사고에 유의하여야 한다.</t>
    <phoneticPr fontId="4" type="noConversion"/>
  </si>
  <si>
    <t>나. 이동시에는 반드시 시동을 끈 후 이동하여야 한다.</t>
    <phoneticPr fontId="4" type="noConversion"/>
  </si>
  <si>
    <t>가. 암벽지 및 쇄석지, 석력지 주위 작업시에는 암석의 전도 등 안전에 유의하여 작업을 실시토록 한다.</t>
    <phoneticPr fontId="4" type="noConversion"/>
  </si>
  <si>
    <t>5. 작업중 유의사항</t>
    <phoneticPr fontId="4" type="noConversion"/>
  </si>
  <si>
    <t>2-3년차</t>
    <phoneticPr fontId="4" type="noConversion"/>
  </si>
  <si>
    <t>1-3년차</t>
    <phoneticPr fontId="4" type="noConversion"/>
  </si>
  <si>
    <t>1-2년차</t>
    <phoneticPr fontId="4" type="noConversion"/>
  </si>
  <si>
    <t>3년차 이상</t>
    <phoneticPr fontId="4" type="noConversion"/>
  </si>
  <si>
    <t>다. 묘목찾기</t>
    <phoneticPr fontId="4" type="noConversion"/>
  </si>
  <si>
    <t>2년차</t>
    <phoneticPr fontId="4" type="noConversion"/>
  </si>
  <si>
    <t>ha</t>
    <phoneticPr fontId="4" type="noConversion"/>
  </si>
  <si>
    <t>1년차</t>
    <phoneticPr fontId="4" type="noConversion"/>
  </si>
  <si>
    <t>3년차 이상</t>
  </si>
  <si>
    <t>경과년수</t>
    <phoneticPr fontId="4" type="noConversion"/>
  </si>
  <si>
    <t>본/ha</t>
    <phoneticPr fontId="4" type="noConversion"/>
  </si>
  <si>
    <t>묘목찾기</t>
    <phoneticPr fontId="4" type="noConversion"/>
  </si>
  <si>
    <t>집단화정도</t>
    <phoneticPr fontId="4" type="noConversion"/>
  </si>
  <si>
    <t>경사도</t>
    <phoneticPr fontId="4" type="noConversion"/>
  </si>
  <si>
    <t>수량</t>
    <phoneticPr fontId="4" type="noConversion"/>
  </si>
  <si>
    <t>단위</t>
    <phoneticPr fontId="4" type="noConversion"/>
  </si>
  <si>
    <t>작업구분</t>
    <phoneticPr fontId="4" type="noConversion"/>
  </si>
  <si>
    <t>작     업     난     이     도</t>
    <phoneticPr fontId="4" type="noConversion"/>
  </si>
  <si>
    <t>작          업         량</t>
    <phoneticPr fontId="4" type="noConversion"/>
  </si>
  <si>
    <t>나. 작업량과 작업난이도</t>
    <phoneticPr fontId="4" type="noConversion"/>
  </si>
  <si>
    <t>가. 단위작업의 종류</t>
    <phoneticPr fontId="4" type="noConversion"/>
  </si>
  <si>
    <t>4. 작업량과 작업방법</t>
    <phoneticPr fontId="4" type="noConversion"/>
  </si>
  <si>
    <t>식별정도</t>
    <phoneticPr fontId="4" type="noConversion"/>
  </si>
  <si>
    <t>제거대상</t>
    <phoneticPr fontId="4" type="noConversion"/>
  </si>
  <si>
    <t>다. 제거대상 식생</t>
    <phoneticPr fontId="4" type="noConversion"/>
  </si>
  <si>
    <t>나. 조림목의 생육상태</t>
    <phoneticPr fontId="4" type="noConversion"/>
  </si>
  <si>
    <t>합    계</t>
    <phoneticPr fontId="4" type="noConversion"/>
  </si>
  <si>
    <t>표준지개수</t>
    <phoneticPr fontId="4" type="noConversion"/>
  </si>
  <si>
    <t>고사목</t>
    <phoneticPr fontId="4" type="noConversion"/>
  </si>
  <si>
    <t>생존목</t>
    <phoneticPr fontId="4" type="noConversion"/>
  </si>
  <si>
    <t>수종</t>
    <phoneticPr fontId="4" type="noConversion"/>
  </si>
  <si>
    <t>조림후 경과년수</t>
    <phoneticPr fontId="4" type="noConversion"/>
  </si>
  <si>
    <t>조림목 본수(본/ha)</t>
    <phoneticPr fontId="4" type="noConversion"/>
  </si>
  <si>
    <t>조림수종</t>
    <phoneticPr fontId="4" type="noConversion"/>
  </si>
  <si>
    <t>면적(ha)</t>
    <phoneticPr fontId="4" type="noConversion"/>
  </si>
  <si>
    <t>소반명</t>
    <phoneticPr fontId="4" type="noConversion"/>
  </si>
  <si>
    <t>가. 임황 개요</t>
    <phoneticPr fontId="4" type="noConversion"/>
  </si>
  <si>
    <t>입력완료</t>
    <phoneticPr fontId="4" type="noConversion"/>
  </si>
  <si>
    <t>3. 임황</t>
    <phoneticPr fontId="4" type="noConversion"/>
  </si>
  <si>
    <t>해발고</t>
    <phoneticPr fontId="4" type="noConversion"/>
  </si>
  <si>
    <t>나. 접근성</t>
    <phoneticPr fontId="4" type="noConversion"/>
  </si>
  <si>
    <t>가. 지형</t>
    <phoneticPr fontId="4" type="noConversion"/>
  </si>
  <si>
    <t>2. 지황</t>
    <phoneticPr fontId="4" type="noConversion"/>
  </si>
  <si>
    <t>경사</t>
    <phoneticPr fontId="4" type="noConversion"/>
  </si>
  <si>
    <t>다. 작업종 :</t>
    <phoneticPr fontId="4" type="noConversion"/>
  </si>
  <si>
    <t>나. 면적 :</t>
    <phoneticPr fontId="4" type="noConversion"/>
  </si>
  <si>
    <t>가. 소재지 :</t>
    <phoneticPr fontId="4" type="noConversion"/>
  </si>
  <si>
    <t>1.현황</t>
    <phoneticPr fontId="4" type="noConversion"/>
  </si>
  <si>
    <t>(단, 일부지역은 도보이동거리가 멀어 좋지않음)</t>
    <phoneticPr fontId="4" type="noConversion"/>
  </si>
  <si>
    <t>○ 임 소 반 :</t>
    <phoneticPr fontId="4" type="noConversion"/>
  </si>
  <si>
    <t>지방도, 마을도로</t>
    <phoneticPr fontId="4" type="noConversion"/>
  </si>
  <si>
    <t>접근성</t>
    <phoneticPr fontId="4" type="noConversion"/>
  </si>
  <si>
    <t>방위</t>
    <phoneticPr fontId="4" type="noConversion"/>
  </si>
  <si>
    <t>소 반 별 시 방 서</t>
    <phoneticPr fontId="4" type="noConversion"/>
  </si>
  <si>
    <t>o 합  계</t>
    <phoneticPr fontId="4" type="noConversion"/>
  </si>
  <si>
    <t>급(30º초과)</t>
    <phoneticPr fontId="4" type="noConversion"/>
  </si>
  <si>
    <t>o 조림후경과년수</t>
    <phoneticPr fontId="4" type="noConversion"/>
  </si>
  <si>
    <t>중(15º~30º)</t>
    <phoneticPr fontId="4" type="noConversion"/>
  </si>
  <si>
    <t>o 집 단 화  정 도</t>
    <phoneticPr fontId="4" type="noConversion"/>
  </si>
  <si>
    <t>완(15º 이하)</t>
    <phoneticPr fontId="4" type="noConversion"/>
  </si>
  <si>
    <t>o 경 사 도</t>
    <phoneticPr fontId="4" type="noConversion"/>
  </si>
  <si>
    <t>모두베기</t>
    <phoneticPr fontId="4" type="noConversion"/>
  </si>
  <si>
    <t>맹아제거</t>
    <phoneticPr fontId="4" type="noConversion"/>
  </si>
  <si>
    <t>줄베기</t>
    <phoneticPr fontId="4" type="noConversion"/>
  </si>
  <si>
    <t>둘레베기</t>
    <phoneticPr fontId="4" type="noConversion"/>
  </si>
  <si>
    <t>비  고</t>
    <phoneticPr fontId="4" type="noConversion"/>
  </si>
  <si>
    <t>단위작업 (%)</t>
    <phoneticPr fontId="4" type="noConversion"/>
  </si>
  <si>
    <t>할인.할증요소</t>
    <phoneticPr fontId="4" type="noConversion"/>
  </si>
  <si>
    <t>구  분</t>
    <phoneticPr fontId="4" type="noConversion"/>
  </si>
  <si>
    <t>o 할인.할증률 산정</t>
    <phoneticPr fontId="4" type="noConversion"/>
  </si>
  <si>
    <t>o 경비(기계경비)</t>
    <phoneticPr fontId="4" type="noConversion"/>
  </si>
  <si>
    <t>o 재료비</t>
    <phoneticPr fontId="4" type="noConversion"/>
  </si>
  <si>
    <t>o 직접노무비</t>
    <phoneticPr fontId="4" type="noConversion"/>
  </si>
  <si>
    <t xml:space="preserve">   순 원 가</t>
    <phoneticPr fontId="4" type="noConversion"/>
  </si>
  <si>
    <t>합 계</t>
    <phoneticPr fontId="4" type="noConversion"/>
  </si>
  <si>
    <t>예취기(대)</t>
    <phoneticPr fontId="4" type="noConversion"/>
  </si>
  <si>
    <t>1대1인</t>
    <phoneticPr fontId="4" type="noConversion"/>
  </si>
  <si>
    <t>인</t>
    <phoneticPr fontId="4" type="noConversion"/>
  </si>
  <si>
    <t xml:space="preserve"> - 기계경비(예취기)</t>
    <phoneticPr fontId="4" type="noConversion"/>
  </si>
  <si>
    <t>원</t>
    <phoneticPr fontId="4" type="noConversion"/>
  </si>
  <si>
    <t xml:space="preserve">   잡품</t>
    <phoneticPr fontId="4" type="noConversion"/>
  </si>
  <si>
    <r>
      <t>휘발유</t>
    </r>
    <r>
      <rPr>
        <sz val="11"/>
        <color indexed="8"/>
        <rFont val="굴림"/>
        <family val="3"/>
        <charset val="129"/>
      </rPr>
      <t>(ℓ)</t>
    </r>
    <phoneticPr fontId="4" type="noConversion"/>
  </si>
  <si>
    <t>ℓ</t>
    <phoneticPr fontId="4" type="noConversion"/>
  </si>
  <si>
    <t>인/ha</t>
    <phoneticPr fontId="4" type="noConversion"/>
  </si>
  <si>
    <t xml:space="preserve">   연료</t>
    <phoneticPr fontId="4" type="noConversion"/>
  </si>
  <si>
    <t xml:space="preserve"> - 재료비(예초기)</t>
    <phoneticPr fontId="4" type="noConversion"/>
  </si>
  <si>
    <t>(특별인부)</t>
    <phoneticPr fontId="4" type="noConversion"/>
  </si>
  <si>
    <t>인/ha</t>
    <phoneticPr fontId="4" type="noConversion"/>
  </si>
  <si>
    <t>(특별인부)</t>
    <phoneticPr fontId="4" type="noConversion"/>
  </si>
  <si>
    <t xml:space="preserve">   모두베기</t>
    <phoneticPr fontId="4" type="noConversion"/>
  </si>
  <si>
    <t>(보통인부)</t>
    <phoneticPr fontId="4" type="noConversion"/>
  </si>
  <si>
    <t>인/100본</t>
    <phoneticPr fontId="4" type="noConversion"/>
  </si>
  <si>
    <t xml:space="preserve">   묘목찾기</t>
    <phoneticPr fontId="4" type="noConversion"/>
  </si>
  <si>
    <t>본/ha</t>
    <phoneticPr fontId="4" type="noConversion"/>
  </si>
  <si>
    <t>- 모두베기</t>
    <phoneticPr fontId="4" type="noConversion"/>
  </si>
  <si>
    <t>(보통인부)</t>
    <phoneticPr fontId="4" type="noConversion"/>
  </si>
  <si>
    <t>- 맹아제거</t>
    <phoneticPr fontId="4" type="noConversion"/>
  </si>
  <si>
    <t xml:space="preserve">   줄베기</t>
    <phoneticPr fontId="4" type="noConversion"/>
  </si>
  <si>
    <t xml:space="preserve">   묘목찿기</t>
    <phoneticPr fontId="4" type="noConversion"/>
  </si>
  <si>
    <t>100본당</t>
    <phoneticPr fontId="4" type="noConversion"/>
  </si>
  <si>
    <t>본/ha</t>
    <phoneticPr fontId="4" type="noConversion"/>
  </si>
  <si>
    <t>- 줄베기</t>
    <phoneticPr fontId="4" type="noConversion"/>
  </si>
  <si>
    <t>ha당본수</t>
    <phoneticPr fontId="4" type="noConversion"/>
  </si>
  <si>
    <t>표준지합계</t>
    <phoneticPr fontId="4" type="noConversion"/>
  </si>
  <si>
    <t>-  둘레베기</t>
    <phoneticPr fontId="4" type="noConversion"/>
  </si>
  <si>
    <t>사업면적</t>
    <phoneticPr fontId="4" type="noConversion"/>
  </si>
  <si>
    <t>표준지총면적</t>
    <phoneticPr fontId="4" type="noConversion"/>
  </si>
  <si>
    <t>표준지면적</t>
    <phoneticPr fontId="4" type="noConversion"/>
  </si>
  <si>
    <t>표준지개수</t>
    <phoneticPr fontId="4" type="noConversion"/>
  </si>
  <si>
    <t>고사목</t>
    <phoneticPr fontId="4" type="noConversion"/>
  </si>
  <si>
    <t>생존목</t>
    <phoneticPr fontId="4" type="noConversion"/>
  </si>
  <si>
    <t>특별인부</t>
    <phoneticPr fontId="4" type="noConversion"/>
  </si>
  <si>
    <t>보통인부</t>
    <phoneticPr fontId="4" type="noConversion"/>
  </si>
  <si>
    <t xml:space="preserve"> - 직접노무비</t>
    <phoneticPr fontId="4" type="noConversion"/>
  </si>
  <si>
    <t>o 풀베기</t>
    <phoneticPr fontId="4" type="noConversion"/>
  </si>
  <si>
    <t>%</t>
    <phoneticPr fontId="4" type="noConversion"/>
  </si>
  <si>
    <t xml:space="preserve">   잡품</t>
    <phoneticPr fontId="4" type="noConversion"/>
  </si>
  <si>
    <t>ℓ/ha</t>
    <phoneticPr fontId="4" type="noConversion"/>
  </si>
  <si>
    <t>ha</t>
    <phoneticPr fontId="4" type="noConversion"/>
  </si>
  <si>
    <t xml:space="preserve"> - 재료비(페인트)</t>
    <phoneticPr fontId="4" type="noConversion"/>
  </si>
  <si>
    <t>o 경계표시</t>
    <phoneticPr fontId="4" type="noConversion"/>
  </si>
  <si>
    <t>단 위 작 업 별</t>
  </si>
  <si>
    <t>할증</t>
    <phoneticPr fontId="4" type="noConversion"/>
  </si>
  <si>
    <t>종류</t>
    <phoneticPr fontId="4" type="noConversion"/>
  </si>
  <si>
    <t>단위</t>
    <phoneticPr fontId="4" type="noConversion"/>
  </si>
  <si>
    <t>단위작업</t>
    <phoneticPr fontId="4" type="noConversion"/>
  </si>
  <si>
    <t>계</t>
    <phoneticPr fontId="4" type="noConversion"/>
  </si>
  <si>
    <t>·</t>
    <phoneticPr fontId="4" type="noConversion"/>
  </si>
  <si>
    <t>(인원,수량,요율)</t>
    <phoneticPr fontId="4" type="noConversion"/>
  </si>
  <si>
    <t>할인</t>
    <phoneticPr fontId="4" type="noConversion"/>
  </si>
  <si>
    <t>단  가</t>
    <phoneticPr fontId="4" type="noConversion"/>
  </si>
  <si>
    <t>소요품</t>
    <phoneticPr fontId="4" type="noConversion"/>
  </si>
  <si>
    <t>단위품</t>
    <phoneticPr fontId="4" type="noConversion"/>
  </si>
  <si>
    <t>작업량</t>
    <phoneticPr fontId="4" type="noConversion"/>
  </si>
  <si>
    <t>구분</t>
    <phoneticPr fontId="4" type="noConversion"/>
  </si>
  <si>
    <t>모두베기</t>
  </si>
  <si>
    <t xml:space="preserve">면  적 : </t>
    <phoneticPr fontId="4" type="noConversion"/>
  </si>
  <si>
    <t xml:space="preserve">위 치 : </t>
    <phoneticPr fontId="4" type="noConversion"/>
  </si>
  <si>
    <t>작업종</t>
    <phoneticPr fontId="4" type="noConversion"/>
  </si>
  <si>
    <t>ha당 단가산출서(풀베기)</t>
    <phoneticPr fontId="4" type="noConversion"/>
  </si>
  <si>
    <t>기타</t>
    <phoneticPr fontId="4" type="noConversion"/>
  </si>
  <si>
    <t>조림 3년 차 이상</t>
    <phoneticPr fontId="4" type="noConversion"/>
  </si>
  <si>
    <t>조림 3년 차 이상</t>
    <phoneticPr fontId="4" type="noConversion"/>
  </si>
  <si>
    <t>조림 2년 차</t>
    <phoneticPr fontId="4" type="noConversion"/>
  </si>
  <si>
    <t>조림 2년 차</t>
    <phoneticPr fontId="4" type="noConversion"/>
  </si>
  <si>
    <t>조림 당해 연도</t>
    <phoneticPr fontId="4" type="noConversion"/>
  </si>
  <si>
    <t>제거대상은 목본류+초본류 혼합</t>
    <phoneticPr fontId="4" type="noConversion"/>
  </si>
  <si>
    <t>제거대상은 목본류+초본류 혼합</t>
    <phoneticPr fontId="4" type="noConversion"/>
  </si>
  <si>
    <t>제거대상의 대부분이초본류</t>
    <phoneticPr fontId="4" type="noConversion"/>
  </si>
  <si>
    <t>제거대상의 대부분이 목본류</t>
    <phoneticPr fontId="4" type="noConversion"/>
  </si>
  <si>
    <t>제거식생 유형</t>
    <phoneticPr fontId="4" type="noConversion"/>
  </si>
  <si>
    <t>조림목의 3/4이상이 식별불가</t>
    <phoneticPr fontId="4" type="noConversion"/>
  </si>
  <si>
    <t>고사목</t>
    <phoneticPr fontId="4" type="noConversion"/>
  </si>
  <si>
    <t>조림목의 1/2이상이 식별가능</t>
    <phoneticPr fontId="4" type="noConversion"/>
  </si>
  <si>
    <t>생존목</t>
    <phoneticPr fontId="4" type="noConversion"/>
  </si>
  <si>
    <t>조림목본수</t>
    <phoneticPr fontId="4" type="noConversion"/>
  </si>
  <si>
    <t>조림목의 3/4이상이 식별가능</t>
    <phoneticPr fontId="4" type="noConversion"/>
  </si>
  <si>
    <t>계</t>
    <phoneticPr fontId="4" type="noConversion"/>
  </si>
  <si>
    <t>조사본수</t>
    <phoneticPr fontId="4" type="noConversion"/>
  </si>
  <si>
    <t>구분</t>
    <phoneticPr fontId="4" type="noConversion"/>
  </si>
  <si>
    <t>묘목종류</t>
    <phoneticPr fontId="4" type="noConversion"/>
  </si>
  <si>
    <t>식재년도</t>
    <phoneticPr fontId="4" type="noConversion"/>
  </si>
  <si>
    <t>조림수종</t>
    <phoneticPr fontId="4" type="noConversion"/>
  </si>
  <si>
    <t>제거대상의 대부분이 초본류</t>
    <phoneticPr fontId="4" type="noConversion"/>
  </si>
  <si>
    <t>제거대상의 대부분이 초본류</t>
    <phoneticPr fontId="4" type="noConversion"/>
  </si>
  <si>
    <t>원점</t>
    <phoneticPr fontId="4" type="noConversion"/>
  </si>
  <si>
    <t>위도(Y):</t>
    <phoneticPr fontId="4" type="noConversion"/>
  </si>
  <si>
    <t>경도(X):</t>
    <phoneticPr fontId="4" type="noConversion"/>
  </si>
  <si>
    <t>제거대상의 대부분이 목본류</t>
    <phoneticPr fontId="4" type="noConversion"/>
  </si>
  <si>
    <t>표준지크기</t>
    <phoneticPr fontId="4" type="noConversion"/>
  </si>
  <si>
    <t>원형</t>
    <phoneticPr fontId="4" type="noConversion"/>
  </si>
  <si>
    <t>표준지형태</t>
    <phoneticPr fontId="4" type="noConversion"/>
  </si>
  <si>
    <t>표준지 NO</t>
    <phoneticPr fontId="4" type="noConversion"/>
  </si>
  <si>
    <t>(산정)</t>
    <phoneticPr fontId="4" type="noConversion"/>
  </si>
  <si>
    <t>(산정)</t>
    <phoneticPr fontId="4" type="noConversion"/>
  </si>
  <si>
    <t>위치</t>
    <phoneticPr fontId="4" type="noConversion"/>
  </si>
  <si>
    <t>조사일자</t>
    <phoneticPr fontId="4" type="noConversion"/>
  </si>
  <si>
    <t>(산복)</t>
    <phoneticPr fontId="4" type="noConversion"/>
  </si>
  <si>
    <t>(산록)</t>
    <phoneticPr fontId="4" type="noConversion"/>
  </si>
  <si>
    <t>(산록)</t>
    <phoneticPr fontId="4" type="noConversion"/>
  </si>
  <si>
    <t>조림후 경과연수</t>
    <phoneticPr fontId="4" type="noConversion"/>
  </si>
  <si>
    <t>※실시설계 표준지 조사</t>
    <phoneticPr fontId="4" type="noConversion"/>
  </si>
  <si>
    <t>(산복)</t>
    <phoneticPr fontId="4" type="noConversion"/>
  </si>
  <si>
    <t>※ 붙임자료 1. 풀베기 실시설계 표준지 상세도</t>
    <phoneticPr fontId="4" type="noConversion"/>
  </si>
  <si>
    <t>자작나무</t>
    <phoneticPr fontId="4" type="noConversion"/>
  </si>
  <si>
    <t>위도(y)</t>
    <phoneticPr fontId="4" type="noConversion"/>
  </si>
  <si>
    <t>경도(x)</t>
    <phoneticPr fontId="4" type="noConversion"/>
  </si>
  <si>
    <t>수종</t>
    <phoneticPr fontId="4" type="noConversion"/>
  </si>
  <si>
    <t>조림년도</t>
    <phoneticPr fontId="4" type="noConversion"/>
  </si>
  <si>
    <t>사업면적</t>
    <phoneticPr fontId="4" type="noConversion"/>
  </si>
  <si>
    <t>번호</t>
    <phoneticPr fontId="4" type="noConversion"/>
  </si>
  <si>
    <t>제거식생유형</t>
    <phoneticPr fontId="4" type="noConversion"/>
  </si>
  <si>
    <t>주소</t>
    <phoneticPr fontId="4" type="noConversion"/>
  </si>
  <si>
    <t>조사연도</t>
    <phoneticPr fontId="4" type="noConversion"/>
  </si>
  <si>
    <t>조사일자</t>
    <phoneticPr fontId="4" type="noConversion"/>
  </si>
  <si>
    <t>GPS좌표</t>
    <phoneticPr fontId="4" type="noConversion"/>
  </si>
  <si>
    <t>GRS TM 중부</t>
    <phoneticPr fontId="4" type="noConversion"/>
  </si>
  <si>
    <t>표준지크기</t>
    <phoneticPr fontId="4" type="noConversion"/>
  </si>
  <si>
    <t>1-0-7-0</t>
    <phoneticPr fontId="4" type="noConversion"/>
  </si>
  <si>
    <t>1-0-8-0</t>
    <phoneticPr fontId="4" type="noConversion"/>
  </si>
  <si>
    <t>1-0-9-0</t>
    <phoneticPr fontId="4" type="noConversion"/>
  </si>
  <si>
    <t>부가가치세법 제14조</t>
    <phoneticPr fontId="4" type="noConversion"/>
  </si>
  <si>
    <t>평균면적</t>
    <phoneticPr fontId="4" type="noConversion"/>
  </si>
  <si>
    <t>중(15º~30º)</t>
  </si>
  <si>
    <t>제거대상은 목본류+초본류 혼합</t>
  </si>
  <si>
    <t>면적
(㎡)</t>
    <phoneticPr fontId="99" type="noConversion"/>
  </si>
  <si>
    <t>수종</t>
    <phoneticPr fontId="99" type="noConversion"/>
  </si>
  <si>
    <t>조림본수</t>
    <phoneticPr fontId="99" type="noConversion"/>
  </si>
  <si>
    <t>조림본수</t>
    <phoneticPr fontId="4" type="noConversion"/>
  </si>
  <si>
    <t>임소반 및 표준지별 GPS 좌표(GRS80 TM 중부원점)</t>
    <phoneticPr fontId="4" type="noConversion"/>
  </si>
  <si>
    <t>면 적
(ha)</t>
    <phoneticPr fontId="4" type="noConversion"/>
  </si>
  <si>
    <t>임황</t>
    <phoneticPr fontId="4" type="noConversion"/>
  </si>
  <si>
    <t>작   업   량</t>
    <phoneticPr fontId="4" type="noConversion"/>
  </si>
  <si>
    <t>ha당
생존본수</t>
    <phoneticPr fontId="4" type="noConversion"/>
  </si>
  <si>
    <t>ha당
고사본수</t>
    <phoneticPr fontId="4" type="noConversion"/>
  </si>
  <si>
    <t>상세
내역</t>
    <phoneticPr fontId="4" type="noConversion"/>
  </si>
  <si>
    <t>작
업
방
법</t>
    <phoneticPr fontId="4" type="noConversion"/>
  </si>
  <si>
    <t>작 업 종</t>
    <phoneticPr fontId="4" type="noConversion"/>
  </si>
  <si>
    <t xml:space="preserve">    □ 모두베기</t>
    <phoneticPr fontId="4" type="noConversion"/>
  </si>
  <si>
    <t>작 업 중
유의사항</t>
    <phoneticPr fontId="4" type="noConversion"/>
  </si>
  <si>
    <t>기  타  사  항</t>
    <phoneticPr fontId="4" type="noConversion"/>
  </si>
  <si>
    <t>가. 예취기 작업시 조림목에 피해가 가지 않도록 조림목 주변 반경 20cm 이내에 있는 식생을 사전에 제거한다.</t>
    <phoneticPr fontId="4" type="noConversion"/>
  </si>
  <si>
    <t>나. 묘목찾기 작업은 보통인부 1인이 낫으로 실시한다.</t>
    <phoneticPr fontId="4" type="noConversion"/>
  </si>
  <si>
    <t>가. 모묙찾기 작업이 끝나면 예취기로 조림목을 제외한 나머지 식생을 모두 제거한다.</t>
    <phoneticPr fontId="4" type="noConversion"/>
  </si>
  <si>
    <t>나. 조림목의 피해가 발생시 일지에 기록한다.</t>
    <phoneticPr fontId="4" type="noConversion"/>
  </si>
  <si>
    <t>수기필지수임</t>
    <phoneticPr fontId="4" type="noConversion"/>
  </si>
  <si>
    <t>묘목찿기</t>
    <phoneticPr fontId="4" type="noConversion"/>
  </si>
  <si>
    <t>라. 모두베기</t>
    <phoneticPr fontId="4" type="noConversion"/>
  </si>
  <si>
    <t>산림경영고급</t>
    <phoneticPr fontId="4" type="noConversion"/>
  </si>
  <si>
    <t>조림 당해 연도</t>
  </si>
  <si>
    <t>조림 3년 차 이상</t>
  </si>
  <si>
    <t>중묘</t>
    <phoneticPr fontId="4" type="noConversion"/>
  </si>
  <si>
    <t>국토정중앙</t>
    <phoneticPr fontId="4" type="noConversion"/>
  </si>
  <si>
    <t>합 계</t>
    <phoneticPr fontId="99" type="noConversion"/>
  </si>
  <si>
    <t>양구</t>
    <phoneticPr fontId="4" type="noConversion"/>
  </si>
  <si>
    <t>양구군산림조합</t>
    <phoneticPr fontId="4" type="noConversion"/>
  </si>
  <si>
    <t>조림 2년 차</t>
  </si>
  <si>
    <t>제거대상의 대부분이 초본류</t>
  </si>
  <si>
    <t>동, 남동</t>
    <phoneticPr fontId="4" type="noConversion"/>
  </si>
  <si>
    <t>50일</t>
    <phoneticPr fontId="4" type="noConversion"/>
  </si>
  <si>
    <t>나라장터(22524364) KH-350SA</t>
    <phoneticPr fontId="4" type="noConversion"/>
  </si>
  <si>
    <t>유통물가 475(환경 친화형)</t>
    <phoneticPr fontId="4" type="noConversion"/>
  </si>
  <si>
    <t>노인장기용양보험법시행령 제4조</t>
    <phoneticPr fontId="4" type="noConversion"/>
  </si>
  <si>
    <t>묘령</t>
    <phoneticPr fontId="99" type="noConversion"/>
  </si>
  <si>
    <t>산35</t>
    <phoneticPr fontId="4" type="noConversion"/>
  </si>
  <si>
    <t>1-0-10-0</t>
    <phoneticPr fontId="4" type="noConversion"/>
  </si>
  <si>
    <t>1-0-11-0</t>
    <phoneticPr fontId="4" type="noConversion"/>
  </si>
  <si>
    <t>동, 남동, 북동</t>
    <phoneticPr fontId="4" type="noConversion"/>
  </si>
  <si>
    <t>북, 북동, 북서</t>
    <phoneticPr fontId="4" type="noConversion"/>
  </si>
  <si>
    <t>표준지 전경</t>
    <phoneticPr fontId="4" type="noConversion"/>
  </si>
  <si>
    <t xml:space="preserve">   양 구 군 산 림 조 합</t>
    <phoneticPr fontId="4" type="noConversion"/>
  </si>
  <si>
    <t>심사자</t>
    <phoneticPr fontId="4" type="noConversion"/>
  </si>
  <si>
    <t>상 무</t>
    <phoneticPr fontId="4" type="noConversion"/>
  </si>
  <si>
    <t>일  반  시  방  서</t>
    <phoneticPr fontId="4" type="noConversion"/>
  </si>
  <si>
    <t>1.적용범위</t>
    <phoneticPr fontId="4" type="noConversion"/>
  </si>
  <si>
    <t xml:space="preserve">      않은 사항은 아래의 각 시방서의 규정에 따라 시공하고 이 시방서에 규정되지 아니한 사항에 대하여는 산림청 제정 '지속가능한 산림자원 관리 지침' ,</t>
    <phoneticPr fontId="4" type="noConversion"/>
  </si>
  <si>
    <t xml:space="preserve">      '숲가꾸기 설계 감리 및 사업시행지침'에 의한다.</t>
    <phoneticPr fontId="4" type="noConversion"/>
  </si>
  <si>
    <t xml:space="preserve">  나. 본 시방서는 작업의 일반 사항을 위한 것이며 기술적인 사항은 특별시방서와 전문시방서에 의한다.</t>
    <phoneticPr fontId="4" type="noConversion"/>
  </si>
  <si>
    <t xml:space="preserve">  다. 일반시방서의 내용과 특별시방서의 내용이 서로 상이할 경우에는 특별시방서를 우선으로 하며 도면과 시방서가 상이할 경우에는 도면을 우선으로 하되</t>
    <phoneticPr fontId="4" type="noConversion"/>
  </si>
  <si>
    <t xml:space="preserve">      도면이 오류나 누락 등으로 모순이 있을 경우에는 발주처장, 감독관과 시공자가 상호 협의하여 결정하여야 한다.</t>
    <phoneticPr fontId="4" type="noConversion"/>
  </si>
  <si>
    <t xml:space="preserve">  라. 일반 및 특별시방서에 명기된 내용 이외에 특별한 작업종 및 육림작업의 품질 향상을 위하여 필요한 사항은 발주처장과 협의하여 시행하여야 한다.</t>
    <phoneticPr fontId="4" type="noConversion"/>
  </si>
  <si>
    <t>2.용어의 정의</t>
    <phoneticPr fontId="4" type="noConversion"/>
  </si>
  <si>
    <t xml:space="preserve">  가. 계  약  서  :</t>
    <phoneticPr fontId="4" type="noConversion"/>
  </si>
  <si>
    <t>시공계약서와 계약조건, 설계내역서, 설계도서, 시방서 등 기타 이것을 보충하는 서류를 말한다.</t>
    <phoneticPr fontId="4" type="noConversion"/>
  </si>
  <si>
    <t xml:space="preserve">  나. 시  방  서  :  </t>
    <phoneticPr fontId="4" type="noConversion"/>
  </si>
  <si>
    <t>숲가꾸기 작업 수행에 관련되는 제반규정 및 요구사항 등을 정한 서류를 말한다.</t>
    <phoneticPr fontId="4" type="noConversion"/>
  </si>
  <si>
    <t xml:space="preserve">  다. 특별시방서  : </t>
    <phoneticPr fontId="4" type="noConversion"/>
  </si>
  <si>
    <t>일반시방서를 보충하고 본 숲가꾸기 사업만의 특별한 사항 및 전문적인 사항에 대한 제반규정 및 요구 사항을 정한 서류를 말한다.</t>
    <phoneticPr fontId="4" type="noConversion"/>
  </si>
  <si>
    <t xml:space="preserve">  라. 설계  변경  :</t>
    <phoneticPr fontId="4" type="noConversion"/>
  </si>
  <si>
    <t>계약된 숲가꾸기 사업의 변경을 말한다.</t>
    <phoneticPr fontId="4" type="noConversion"/>
  </si>
  <si>
    <t xml:space="preserve">  마. 솎아  베기  : </t>
    <phoneticPr fontId="4" type="noConversion"/>
  </si>
  <si>
    <t>어린나무가꾸기 단계가 경과된 솎아베기 작업을 수반하는 사업으로서 천연림보육 및 천연림개량 사업을 포함한다.</t>
    <phoneticPr fontId="4" type="noConversion"/>
  </si>
  <si>
    <t xml:space="preserve">  바. 발  주  자  :</t>
    <phoneticPr fontId="4" type="noConversion"/>
  </si>
  <si>
    <t>숲가꾸기와 관련된 설계ㆍ감리 및 사업을 발주하고, 계약을 체결하여 이를 집행하는 자를 말한다. 다만, 숲가꾸기 사업의 설계ㆍ감</t>
    <phoneticPr fontId="4" type="noConversion"/>
  </si>
  <si>
    <t>리를 용역으로 수행하지 않을 경우에는 "관리기관"으로 정한다.</t>
    <phoneticPr fontId="4" type="noConversion"/>
  </si>
  <si>
    <t xml:space="preserve">  사. 감  독  자  :</t>
    <phoneticPr fontId="4" type="noConversion"/>
  </si>
  <si>
    <t>발주자를 대리하여 사업을 감독하는 자로서 숲가꾸기 사업 전반에 관한 업무를 관장하는 자를 말한다.</t>
    <phoneticPr fontId="4" type="noConversion"/>
  </si>
  <si>
    <t xml:space="preserve">  아. 실시설계자  :</t>
    <phoneticPr fontId="4" type="noConversion"/>
  </si>
  <si>
    <t>당해 사업의 적합한 작업 방법을 제시하고 사업 시행에 필요한 비용을 산출하기 위하여 발주자와 계약을 체결한 자를 말한다.</t>
    <phoneticPr fontId="4" type="noConversion"/>
  </si>
  <si>
    <t xml:space="preserve">  자. 책임기술자  :</t>
    <phoneticPr fontId="4" type="noConversion"/>
  </si>
  <si>
    <t>시행 규칙 제31조에 따른 자격 요건을 갖춘 자로서 실시설계 용역 전반에 대한 총괄업무를 수행하는 자를 말한다.</t>
    <phoneticPr fontId="4" type="noConversion"/>
  </si>
  <si>
    <t xml:space="preserve">  차. 감  리  자  :</t>
    <phoneticPr fontId="4" type="noConversion"/>
  </si>
  <si>
    <t>발주자의 감독 권한을 대행하기 위해서 발주자와 계약을 체결한 자를 말한다.</t>
    <phoneticPr fontId="4" type="noConversion"/>
  </si>
  <si>
    <t xml:space="preserve">  카. 감  리  원  :</t>
    <phoneticPr fontId="4" type="noConversion"/>
  </si>
  <si>
    <t>시행 규칙 제31조에 따른 자격 요건을 갖춘 자로서 감리 용역 전반에 대한 총괄 업무를 수행하는 자를 말한다.</t>
    <phoneticPr fontId="4" type="noConversion"/>
  </si>
  <si>
    <t xml:space="preserve">  타. 사업시행자  :</t>
    <phoneticPr fontId="4" type="noConversion"/>
  </si>
  <si>
    <t>설계도서 및 관련 규정에 따라 선목 및 숲가꾸기 사업을 시행하기 위해 발주자와 계약을 체결한자를 말한다.</t>
    <phoneticPr fontId="4" type="noConversion"/>
  </si>
  <si>
    <t xml:space="preserve">  파. 현장대리인  :</t>
    <phoneticPr fontId="4" type="noConversion"/>
  </si>
  <si>
    <t>사업시행자가 제19조에 따라 지정하는 자로서 사업 현장의 사업관리 및 기술관리, 기타 업무를 시행하는 현장 요원을 말한다.</t>
    <phoneticPr fontId="4" type="noConversion"/>
  </si>
  <si>
    <t xml:space="preserve">  하. 작  업  원  :</t>
    <phoneticPr fontId="4" type="noConversion"/>
  </si>
  <si>
    <t>숲가꾸기 사업 시행을 위하여 사업시행자에 고용되어 현장 작업을 담당하는 숲가꾸기 인력을 말한다.</t>
    <phoneticPr fontId="4" type="noConversion"/>
  </si>
  <si>
    <t xml:space="preserve">  거. 지      시  :</t>
    <phoneticPr fontId="4" type="noConversion"/>
  </si>
  <si>
    <t>발주자측에서 발의하여 감독관이 도급자에 대하여 작업 감독의 소관 업무에 관한 방침, 기준, 계획 등을 알려주고 실시하게 하는</t>
    <phoneticPr fontId="4" type="noConversion"/>
  </si>
  <si>
    <t>것을 말한다.</t>
    <phoneticPr fontId="4" type="noConversion"/>
  </si>
  <si>
    <t xml:space="preserve">  너. 승      인  :</t>
    <phoneticPr fontId="4" type="noConversion"/>
  </si>
  <si>
    <t>시공자측에서 신청한 사항을 발주자 또는 감독관이 서면으로 동의하는 것을 말한다.</t>
    <phoneticPr fontId="4" type="noConversion"/>
  </si>
  <si>
    <t xml:space="preserve">  더. 입      회  :</t>
    <phoneticPr fontId="4" type="noConversion"/>
  </si>
  <si>
    <t>감독자 또는 그가 지정하는 대리인이 현장에 참석하여 작업 사항을 확인하는 것을 말한다.</t>
    <phoneticPr fontId="4" type="noConversion"/>
  </si>
  <si>
    <t xml:space="preserve">  러. 협      의  : </t>
    <phoneticPr fontId="4" type="noConversion"/>
  </si>
  <si>
    <t>감독자와 도급자가 대등한 입장에서 합의하는 것을 말한다.</t>
    <phoneticPr fontId="4" type="noConversion"/>
  </si>
  <si>
    <t>3.제출서류</t>
    <phoneticPr fontId="4" type="noConversion"/>
  </si>
  <si>
    <t xml:space="preserve">  시공자는 숲가꾸기 사업 착수 전에 착수계, 도급내역서, 예정공정표 및 기타 발주처의 규정에 의한 제반 서류를 제출하여야 한다. 또한 작업 착수 전에 </t>
    <phoneticPr fontId="4" type="noConversion"/>
  </si>
  <si>
    <t xml:space="preserve">  본 숲가꾸기 사업 추진을 위한 작업순서 및 방법, 노무계획 등에 대한 작업 시행 세부 공정표를 별도로 감독관의 승인을 얻어야 한다.</t>
    <phoneticPr fontId="4" type="noConversion"/>
  </si>
  <si>
    <t>4.현장대리인 지정</t>
    <phoneticPr fontId="4" type="noConversion"/>
  </si>
  <si>
    <t xml:space="preserve">  현장대리인은 본 숲가꾸기 사업 수행에 필요한 전문 지식과 충분한 경험이 있는 자로서 산림경영기술자를 고정 배치하여야 하며 감독관의 승인 없이는 </t>
    <phoneticPr fontId="4" type="noConversion"/>
  </si>
  <si>
    <t xml:space="preserve">  임의로 현장을 떠나서는 안 된다.</t>
  </si>
  <si>
    <t>5.기술자의 배치</t>
    <phoneticPr fontId="4" type="noConversion"/>
  </si>
  <si>
    <t xml:space="preserve">  가. 작업 현장에는 본 숲가꾸기 사업에 적합한 기술자를 상주하게 하고 그 중 1인을 현장대리인으로 임명하여야 한다.</t>
    <phoneticPr fontId="4" type="noConversion"/>
  </si>
  <si>
    <t xml:space="preserve">  나. 감독자는 현장대리인, 시공자의 고용인 및 노무자가 작업시행 또는 관리에 대하여 부적당하다고 인정될 경우 감리자의 의견을 물어 시공자에게 교체</t>
    <phoneticPr fontId="4" type="noConversion"/>
  </si>
  <si>
    <t xml:space="preserve">      를 요구할 수 있다.</t>
    <phoneticPr fontId="4" type="noConversion"/>
  </si>
  <si>
    <t>6.제보고</t>
    <phoneticPr fontId="4" type="noConversion"/>
  </si>
  <si>
    <t xml:space="preserve">  시공자는 계약서에서 지정한 것과 감독관이 지시한 각종 보고를 지정한 기일 내에 지체없이 서류를 구비하여 제출 또는 보고하되, 사업시행지침 제 21조</t>
    <phoneticPr fontId="4" type="noConversion"/>
  </si>
  <si>
    <t xml:space="preserve">  (관련서류) ① ~ ③항에 의한다.</t>
    <phoneticPr fontId="4" type="noConversion"/>
  </si>
  <si>
    <t>7.설계도서 등의 비치</t>
    <phoneticPr fontId="4" type="noConversion"/>
  </si>
  <si>
    <t xml:space="preserve">  숲가꾸기 사업 현장에는 당해 작업에 관련된 계약조건, 설계도서, 예정공정표, 작업계획서 및 기타 필요한 서류를 비치하여야 한다.</t>
    <phoneticPr fontId="4" type="noConversion"/>
  </si>
  <si>
    <t>8.장비의 반입</t>
    <phoneticPr fontId="4" type="noConversion"/>
  </si>
  <si>
    <t xml:space="preserve">  작업용 제 장비 및 기구에 대해서는 현장 반입 전에 종류, 규격, 성능 등에 대하여 감독관과 협의하여야 하며 반입 후 또한 감독관의 검사와 승인을 받</t>
    <phoneticPr fontId="4" type="noConversion"/>
  </si>
  <si>
    <t xml:space="preserve">  아야 한다.</t>
    <phoneticPr fontId="4" type="noConversion"/>
  </si>
  <si>
    <t>8.공사시행</t>
    <phoneticPr fontId="4" type="noConversion"/>
  </si>
  <si>
    <t xml:space="preserve">  가. 본 숲가꾸기 사업은 설계도서, 일반시방서 및 특별시방서에 의거 감독관의 지시에 따라 시행한다.</t>
    <phoneticPr fontId="4" type="noConversion"/>
  </si>
  <si>
    <t xml:space="preserve">  나. 설계도서 및 시방서에 명시되지 않은 사항이라도 작업의 성질상 당연히 필요한 사항은 감독관의 지시에 따라 시공자의 부담으로 시행하여야 한다.</t>
    <phoneticPr fontId="4" type="noConversion"/>
  </si>
  <si>
    <t xml:space="preserve">  다. 시공자는 숲가꾸기 사업 착수와 동시 또는 진행 중 설계도서 및 현장 조건에 상이한 사항을 발견하는 즉시 감독관에게 보고하여야 한다.</t>
    <phoneticPr fontId="4" type="noConversion"/>
  </si>
  <si>
    <t>9.숲가꾸기 사업 작업 순서</t>
    <phoneticPr fontId="4" type="noConversion"/>
  </si>
  <si>
    <t xml:space="preserve">  각 공정별 작업순서는 착수 전에 제출한 예정공정표에 따라야 하며 더 상세한 계획은 감독관의 승인을 받아 수행한다.</t>
  </si>
  <si>
    <t>10.작업시간</t>
    <phoneticPr fontId="4" type="noConversion"/>
  </si>
  <si>
    <t xml:space="preserve">  가. 시공자는 작업개시 및 종료 시간을 감독관에게 통지하여야 한다.</t>
    <phoneticPr fontId="4" type="noConversion"/>
  </si>
  <si>
    <t xml:space="preserve">  나. 감독관이 숲가꾸기 사업 시행 상 필요하다고 인정할 때는 작업 시간을 변경할 수 있다.</t>
  </si>
  <si>
    <t>11. 측량기구 비치</t>
    <phoneticPr fontId="4" type="noConversion"/>
  </si>
  <si>
    <t xml:space="preserve">  시공자는 착수와 동시에 측량기구(방위계, 경사계, 간이GPS 등)를 현장에 비치하여야 한다.</t>
    <phoneticPr fontId="4" type="noConversion"/>
  </si>
  <si>
    <t>12.작업확인</t>
    <phoneticPr fontId="4" type="noConversion"/>
  </si>
  <si>
    <t xml:space="preserve">  시공자는 작업장의 작업 면적이 설계상의 면적과 상이할 때는 면적을 확인토록 하고 그 결과를 감독관과 감리자에게 알린 후 지시에 따른다.</t>
    <phoneticPr fontId="4" type="noConversion"/>
  </si>
  <si>
    <t>13.가설물 및 안내표시판 설치</t>
    <phoneticPr fontId="4" type="noConversion"/>
  </si>
  <si>
    <t xml:space="preserve">  착수와 동시에 감독관의 지시에 따라 숲가꾸기 사업 현장에 사업안내판 및 안전 표식의 입간판을 설치할 수 있다.</t>
    <phoneticPr fontId="4" type="noConversion"/>
  </si>
  <si>
    <t>14.작업추진 관리</t>
    <phoneticPr fontId="4" type="noConversion"/>
  </si>
  <si>
    <t xml:space="preserve">  현장대리인은 감독자의 지시에 따라 작업계획서를 제출하여 승인을 받아 작업을 실행하여야 하며 작업 일보 및 작업 진도를 표기하여 추진 현황을 알려</t>
    <phoneticPr fontId="4" type="noConversion"/>
  </si>
  <si>
    <t xml:space="preserve">  야 한다.</t>
    <phoneticPr fontId="4" type="noConversion"/>
  </si>
  <si>
    <t>15.보완작업</t>
    <phoneticPr fontId="4" type="noConversion"/>
  </si>
  <si>
    <t xml:space="preserve">  당해 사업은 설계도서 및 제반 규정에 의한 시방 기준에 따라 시행하여야 하며 감독관과 감리의 재작업 요구가 있을 때는 그 지시에 따라야 한다.</t>
    <phoneticPr fontId="4" type="noConversion"/>
  </si>
  <si>
    <t>16.작업관리</t>
    <phoneticPr fontId="4" type="noConversion"/>
  </si>
  <si>
    <t xml:space="preserve">  숲가꾸기 사업에 필요한 작업 과정은 감독자, 감리, 설계자, 현장대리인, 현장작업자의 입회하에 설계자 주관의 설계 설명 및 작업교육을 실시하여 작업</t>
    <phoneticPr fontId="4" type="noConversion"/>
  </si>
  <si>
    <t xml:space="preserve">  의 질 향상에 노력한다.</t>
    <phoneticPr fontId="4" type="noConversion"/>
  </si>
  <si>
    <t>17.작업현장관리</t>
    <phoneticPr fontId="4" type="noConversion"/>
  </si>
  <si>
    <t xml:space="preserve">  가. 사업시행 기간 중 항상 안전에 유의하여 현장 관리를 하여야 하며 재해 예방에 최선을 다하여야 한다.</t>
    <phoneticPr fontId="4" type="noConversion"/>
  </si>
  <si>
    <t xml:space="preserve">  나. 사업시행 중 감독관 및 감리자의 승인 없이 시방서 외의 작업방법을 택해서는 아니 된다.</t>
  </si>
  <si>
    <t xml:space="preserve">  다. 사업 착수와 동시에 재해 예방 및 비상 연락망을 편성 운영토록 하고 우천시는 작업을 중단한다.</t>
    <phoneticPr fontId="4" type="noConversion"/>
  </si>
  <si>
    <t xml:space="preserve">  라. 현장대리인 및 작업 인부의 행위가 사업 수행에 지장을 주거나 부적당하다고 판단될 때 현장 감독관은 감리자의 의견을 물어 시공자에게 교체를 요구</t>
  </si>
  <si>
    <t xml:space="preserve">      할 수 있으며, 시공자는 감독관으로부터 교체 요구가 있을 때에는 즉시 교체하여야 한다.</t>
    <phoneticPr fontId="4" type="noConversion"/>
  </si>
  <si>
    <t>18.자재관리</t>
    <phoneticPr fontId="4" type="noConversion"/>
  </si>
  <si>
    <t xml:space="preserve">  자재는 일정 장소에 보관 관리함을 원칙으로 하며 사용시는 산불예방 및 재해예방에 철저를 기한다.</t>
    <phoneticPr fontId="4" type="noConversion"/>
  </si>
  <si>
    <t>19.사진제출</t>
    <phoneticPr fontId="4" type="noConversion"/>
  </si>
  <si>
    <t xml:space="preserve">   사진 촬영은 동일 장소와 방향에서 촬영하고 제공된 양식에 의거해 각각의 소반에 지정된 모든 작업종을 대상으로 사진을 첨부하여 제출하여야 한다.</t>
    <phoneticPr fontId="4" type="noConversion"/>
  </si>
  <si>
    <t xml:space="preserve">  가. 작업전, 작업중, 작업후 사진(A4)</t>
    <phoneticPr fontId="4" type="noConversion"/>
  </si>
  <si>
    <t xml:space="preserve">  나. 공정사진</t>
    <phoneticPr fontId="4" type="noConversion"/>
  </si>
  <si>
    <t xml:space="preserve">  다. 기록사진 : 사업 진행 상황을 촬영하고 사진첩을 2부 작성하여 전자기록매체(CD) 형식으로 제출하여야 한다.</t>
    <phoneticPr fontId="4" type="noConversion"/>
  </si>
  <si>
    <t xml:space="preserve">  라. 기타 홍보용 사진 및 슬라이드(필요시)</t>
    <phoneticPr fontId="4" type="noConversion"/>
  </si>
  <si>
    <t>20.안전관리</t>
    <phoneticPr fontId="4" type="noConversion"/>
  </si>
  <si>
    <t xml:space="preserve">  가. 시공자는 안전관리 책임자를 선임하여 현장에 상주토록 하고 산업재해 예방에 최선을 다한다.</t>
    <phoneticPr fontId="4" type="noConversion"/>
  </si>
  <si>
    <t xml:space="preserve">  나. 오일, 휘발유, 기계톱, 기타 위험물의 보관 및 취급으로 인해 발생되는 모든 사고에 있어서는 현장대리인 및 시공 계약자가 민형사상의 책임을 진다.</t>
    <phoneticPr fontId="4" type="noConversion"/>
  </si>
  <si>
    <t xml:space="preserve">  다. 시공자는 안전사고 등이 발생하지 않도록 제반 안전 수칙을 준수하여야 하며 당해 작업 진행 중 발생하는 모든 사고에 대하여 책임져야 한다.</t>
    <phoneticPr fontId="4" type="noConversion"/>
  </si>
  <si>
    <t xml:space="preserve">  라. 당해 숲가꾸기 작업으로 인하여 각종 차량 및 사람의 통행에 지장을 초래해서는 안 된다.</t>
  </si>
  <si>
    <t>21.안전조치</t>
    <phoneticPr fontId="4" type="noConversion"/>
  </si>
  <si>
    <t xml:space="preserve">  가. 산불방지 및 주변에 산불 발생시 진화 참여는 물론 이에 대한 대책을 강구하여야 한다.</t>
    <phoneticPr fontId="4" type="noConversion"/>
  </si>
  <si>
    <t xml:space="preserve">  나. 호우, 홍수, 태풍 등에 대한 기상예보 등에 충분히 유의하여 유사시에는 피해를 최소한으로 되게 응급조치를 하여야 한다.</t>
    <phoneticPr fontId="4" type="noConversion"/>
  </si>
  <si>
    <t xml:space="preserve">  다. 사업 수행에 필요한 안전조치는 관계 법규에 따라 안전에 만전을 기하기 위한 조직, 계획, 점검 등을 실시하고 필요한 제반 시설을 갖추어야 한다.</t>
    <phoneticPr fontId="4" type="noConversion"/>
  </si>
  <si>
    <t xml:space="preserve">  라. 작업 착수 전에 안전 시설을 해야 할 사항은 일반적으로 다음과 같다.</t>
    <phoneticPr fontId="4" type="noConversion"/>
  </si>
  <si>
    <t xml:space="preserve">     1) 유류 및 기계톱 보관 지역 및 사용 장소 설정</t>
    <phoneticPr fontId="4" type="noConversion"/>
  </si>
  <si>
    <t xml:space="preserve">     2) 도로변 및 등산로 작업시 통행자 이동 제한</t>
    <phoneticPr fontId="4" type="noConversion"/>
  </si>
  <si>
    <t xml:space="preserve">     3) 도로변 및 등산로의 벌도목 작업시는 확성기를 이용 작업자 대피 보호</t>
    <phoneticPr fontId="4" type="noConversion"/>
  </si>
  <si>
    <t xml:space="preserve">     4) 전기, 하수도 및 통신 선로 등 중요 시설에 대한 보호</t>
    <phoneticPr fontId="4" type="noConversion"/>
  </si>
  <si>
    <t xml:space="preserve">     5) 유류 등 화재 발생 대비 안전 장비 구비</t>
    <phoneticPr fontId="4" type="noConversion"/>
  </si>
  <si>
    <t xml:space="preserve">  마. 도로의 교통을 제한하고자 할 때에는 교통 제한의 범위, 기간, 안전 조치 등에 대하여 소정의 절차를 밟아야 한다.</t>
  </si>
  <si>
    <t xml:space="preserve">  바. 작업장 내의 모든 작업 관련자는 안전 장비를 착용하여야 한다.</t>
    <phoneticPr fontId="4" type="noConversion"/>
  </si>
  <si>
    <t xml:space="preserve">  사. 작업장에는 구급약을 상비하여야 한다.</t>
    <phoneticPr fontId="4" type="noConversion"/>
  </si>
  <si>
    <t xml:space="preserve">  아. 작업시행시 일반인의 교통에 피해를 주지 않도록 보호 대책을 강구하여야 한다.</t>
    <phoneticPr fontId="4" type="noConversion"/>
  </si>
  <si>
    <t xml:space="preserve">  자. 작업시행시 인접해 있는 사찰 및 시설물에 피해가 없도록 적절한 조치를 강구하여야 한다.</t>
    <phoneticPr fontId="4" type="noConversion"/>
  </si>
  <si>
    <t>22.사고의 예방</t>
    <phoneticPr fontId="4" type="noConversion"/>
  </si>
  <si>
    <t xml:space="preserve">  가. 시공자는 고용인 및 기타인의 생명과 건강보호 및 시공자 자재, 장비 등의 재산상의 피해 예방과 계약기간 중 작업 중단이 없도록 안전대책을 준비</t>
    <phoneticPr fontId="4" type="noConversion"/>
  </si>
  <si>
    <t xml:space="preserve">      해야 하며, 혹은 지역 안전의 목적을 위해 필요하다고 인정될 경우 추가적인 조치를 준비해야 한다.</t>
    <phoneticPr fontId="4" type="noConversion"/>
  </si>
  <si>
    <t xml:space="preserve">  나. 작업기간 중 시공자는 작업장을 방문하는 사람의 통제와 안전을 위해 발주처에 의해 조치된 모든 사항에 따라야 한다.</t>
    <phoneticPr fontId="4" type="noConversion"/>
  </si>
  <si>
    <t xml:space="preserve">  다. 시공자는 본 숲가꾸기 사업 중에 일어나는 작업상 인명손실, 외상, 직업병과 재산상의 피해사고 등 모든 사고를 감독관에게 보고하여야 한다.</t>
    <phoneticPr fontId="4" type="noConversion"/>
  </si>
  <si>
    <t xml:space="preserve">  라. 시공자는 기본적인 응급 비품과 구급약을 상비하여야 한다.</t>
    <phoneticPr fontId="4" type="noConversion"/>
  </si>
  <si>
    <t>23.위험물의 취급</t>
    <phoneticPr fontId="4" type="noConversion"/>
  </si>
  <si>
    <t xml:space="preserve">  발화 위험물은 운반, 보관, 사용 등의 취급은 유류 취급에 관한 관계 법규에 의하여 확실히 안전하게 하여야 한다.</t>
    <phoneticPr fontId="4" type="noConversion"/>
  </si>
  <si>
    <t>24.제법규 준수</t>
    <phoneticPr fontId="4" type="noConversion"/>
  </si>
  <si>
    <t xml:space="preserve">  가. 작업 시행에 있어서는 관련 법규를 반드시 준수하여야 한다.</t>
    <phoneticPr fontId="4" type="noConversion"/>
  </si>
  <si>
    <t xml:space="preserve">  나. 노무자에 대한 제법규의 운영과 적용은 시공자의 책임하에 이루어지고 전 노무자의 모든 행위에 대한 책임은 시공자가 진다.</t>
    <phoneticPr fontId="4" type="noConversion"/>
  </si>
  <si>
    <t>25.기성고 작성</t>
    <phoneticPr fontId="4" type="noConversion"/>
  </si>
  <si>
    <t xml:space="preserve">  시공자는 기성 검사 요청을 할 때는 감독관 및 감리와 사전에 협의하여 제출한다.</t>
    <phoneticPr fontId="4" type="noConversion"/>
  </si>
  <si>
    <t>26.작업의 일시중지</t>
    <phoneticPr fontId="4" type="noConversion"/>
  </si>
  <si>
    <t xml:space="preserve">  감독자는 다음의 경우 작업을 일시 중지시킬 수 있으며 이에 대하여 감리는 의견을 제시할 수 있고, 작업 중지로 인한 손해는 시공자가 진다.</t>
    <phoneticPr fontId="4" type="noConversion"/>
  </si>
  <si>
    <t xml:space="preserve">  가. 기후 악조건으로 작업이 곤란할 때</t>
    <phoneticPr fontId="4" type="noConversion"/>
  </si>
  <si>
    <t xml:space="preserve">  나. 작업자의 안전을 위하여 필요하다고 인정할 때</t>
    <phoneticPr fontId="4" type="noConversion"/>
  </si>
  <si>
    <t xml:space="preserve">  다. 시공자가 설계도서 및 시방서에 준하지 않는 작업을 시행하여 부실의 우려가 있을 때</t>
    <phoneticPr fontId="4" type="noConversion"/>
  </si>
  <si>
    <t xml:space="preserve">  라. 감독관 및 감리자의 지시 불이행으로 작업의 진행이 부당하다고 인정될 때</t>
    <phoneticPr fontId="4" type="noConversion"/>
  </si>
  <si>
    <t xml:space="preserve">  마. 민원 사항이 발생하여 민원 해소 시간이 필요할 때</t>
    <phoneticPr fontId="4" type="noConversion"/>
  </si>
  <si>
    <t>27.설계변경</t>
    <phoneticPr fontId="4" type="noConversion"/>
  </si>
  <si>
    <t xml:space="preserve">  본 작업은 조사 당시 수집된 자료에 의하여 계획 설계된 것인바 착수 당시 작업지의 현저한 변동, 민원, 기타 조사 후 변경사항 등 다음의 경우에 대하여</t>
    <phoneticPr fontId="4" type="noConversion"/>
  </si>
  <si>
    <t xml:space="preserve">  는 사전에 감독자의 승인을 득한 후 현지 여건에 맞도록 설계 변경한다.</t>
    <phoneticPr fontId="4" type="noConversion"/>
  </si>
  <si>
    <t xml:space="preserve">  가. 작업 공종에서 현지와 작업 공종이 부합되지 않을 때</t>
    <phoneticPr fontId="4" type="noConversion"/>
  </si>
  <si>
    <t xml:space="preserve">  나. 설계시 품셈적용 및 계산 착오가 있을 때</t>
  </si>
  <si>
    <t xml:space="preserve">  다. 당초 계획된 작업 면적의 변경이 불가피한 경우</t>
    <phoneticPr fontId="4" type="noConversion"/>
  </si>
  <si>
    <t xml:space="preserve">  라. 기타 발주자가 변경을 요할때</t>
    <phoneticPr fontId="4" type="noConversion"/>
  </si>
  <si>
    <t>28.사업기간 연장</t>
    <phoneticPr fontId="4" type="noConversion"/>
  </si>
  <si>
    <t xml:space="preserve">  가. 천재지변 및 발주자의 사정에 의하여 작업이 중단되었을 때는 사업기간을 연장할 수 있다.</t>
    <phoneticPr fontId="4" type="noConversion"/>
  </si>
  <si>
    <t xml:space="preserve">  나. 기상이변 및 강우 일수가 과거 5개년 평균 일수보다 많아 작업에 막대한 지장을 초래하였다고 인정될 때 연장할 수 있다.</t>
    <phoneticPr fontId="4" type="noConversion"/>
  </si>
  <si>
    <t xml:space="preserve">  다. 산림 작업의 특성상 안전을 우선으로 하여 작업수행 중 우기 일수가 전체 일수에 30% 이상일시 사업기간을 연장할 수 있다.</t>
    <phoneticPr fontId="4" type="noConversion"/>
  </si>
  <si>
    <t xml:space="preserve">  라. 작업장의 불가항력적인 일이 발생하여 감독관과 감리의 의견을 물어 타당성이 인정될 때 사업기간을 연장할 수 있다.</t>
  </si>
  <si>
    <t>29.설계 및 완료 도서관리</t>
    <phoneticPr fontId="4" type="noConversion"/>
  </si>
  <si>
    <t xml:space="preserve">  사업 시행에 사용되는 모든 설계도서는 발주자의 관리 방법에 준하여 관리하며 완료와 동시에 완료 도서를 작성하여 감독관에게 제출하고 수급인이 제공</t>
    <phoneticPr fontId="4" type="noConversion"/>
  </si>
  <si>
    <t xml:space="preserve">  받은 설계도서 및 성과품은 요구가 있을 시 반환하여야 한다.</t>
  </si>
  <si>
    <t>30.사업시행완료</t>
    <phoneticPr fontId="4" type="noConversion"/>
  </si>
  <si>
    <t xml:space="preserve">  가. 선목 및 숲가꾸기 사업시행자는 감리자의 예비사업완료검사를 위하여 계약 기간의 9할 이전까지 작업을 완료하고 문서로 예비사업완료검사를 감리자</t>
    <phoneticPr fontId="4" type="noConversion"/>
  </si>
  <si>
    <t xml:space="preserve">      와 감독자에게 요청하여야 한다.</t>
    <phoneticPr fontId="4" type="noConversion"/>
  </si>
  <si>
    <t xml:space="preserve">  나. 감리자는 선목 또는 숲가꾸기 사업 시행자로부터 예비사업완료검사를 요청받았을 경우에는 예비사업완료검사를 실시하고 그 결과에 대해 예비사업완</t>
    <phoneticPr fontId="4" type="noConversion"/>
  </si>
  <si>
    <t xml:space="preserve">      료검사 결과보고서를 작성하여 발주자에게 제출하여야 한다.</t>
    <phoneticPr fontId="4" type="noConversion"/>
  </si>
  <si>
    <t xml:space="preserve">  다. 발주자는 예비사업완료검사 결과보고서를 참고하여 필요할 경우에는 선목 또는 숲가꾸기 사업시행자로 하여금 시정ㆍ보완하도록 조치하여야 한다.</t>
    <phoneticPr fontId="4" type="noConversion"/>
  </si>
  <si>
    <t xml:space="preserve">  라. 선목 또는 사업시행자는 다항에 따라 필요한 조치를 완료한 후에 숲가꾸기 설계ㆍ감리 및 사업시행지침 제21조 제3항에 따른 관련 서류와 이를 포함</t>
    <phoneticPr fontId="4" type="noConversion"/>
  </si>
  <si>
    <t xml:space="preserve">     한 전자기록매체(CD), 용역 계약시 발주자가 요구한 사항을 발주자에게 제출하고, 완료 검사를 받아야 한다.</t>
    <phoneticPr fontId="4" type="noConversion"/>
  </si>
  <si>
    <t xml:space="preserve">  마. 작업시간 또는 숙련도 등을 감안하여 작업 완료 기간의 2/3를 경과하여 작업이 완료될 때에는 발주자는 이를 인정할 수 있다.</t>
    <phoneticPr fontId="4" type="noConversion"/>
  </si>
  <si>
    <t>31.사업완료 후 정리</t>
    <phoneticPr fontId="4" type="noConversion"/>
  </si>
  <si>
    <t xml:space="preserve">  사업이 완료되었을 때는 감독자의 지시에 따라 설치물을 제거하고 청소 정리하여 감독자의 검사를 득해야 한다.</t>
    <phoneticPr fontId="4" type="noConversion"/>
  </si>
  <si>
    <t>32.기타사항</t>
    <phoneticPr fontId="4" type="noConversion"/>
  </si>
  <si>
    <t xml:space="preserve">  가. 시공자는 본 사업 완료시까지 감독자의 지시에 따라야 하고 특히 민원이 발생치 않도록 사전에 발생 요인을 확인 처리하여야 한다.</t>
    <phoneticPr fontId="4" type="noConversion"/>
  </si>
  <si>
    <t xml:space="preserve">  나. 시공자는 사업완료시 준공조서 2부를 작성하여 완료계와 동시에 제출하여야 한다.</t>
    <phoneticPr fontId="4" type="noConversion"/>
  </si>
  <si>
    <t xml:space="preserve">  다. 시공자는 감독자가 지시하는 내용에 따라 사업완료표시판을 제작 설치하고 완료 조사시 광경 사진을 제출할 수 있다.</t>
    <phoneticPr fontId="4" type="noConversion"/>
  </si>
  <si>
    <t xml:space="preserve">  라. 본 사업 시행 도중 경미한 사항에 대하여는 설계도서에 명시되지 않았을지라도 감독자가 필요하다고 인정되는 경우 감독자의 지시에 따라 시공자 부</t>
    <phoneticPr fontId="4" type="noConversion"/>
  </si>
  <si>
    <t xml:space="preserve">      담으로 시행하여야 한다.</t>
    <phoneticPr fontId="4" type="noConversion"/>
  </si>
  <si>
    <t xml:space="preserve">  마. 각종 설계도서는 보안 규정에 따라 보관하여야 한다.</t>
    <phoneticPr fontId="4" type="noConversion"/>
  </si>
  <si>
    <t xml:space="preserve">  바. 각종 관계 서류는 지정된 기일까지 제출하여야 한다.</t>
    <phoneticPr fontId="4" type="noConversion"/>
  </si>
  <si>
    <t>특  별  시  방  서</t>
    <phoneticPr fontId="4" type="noConversion"/>
  </si>
  <si>
    <t>1.적용기준</t>
    <phoneticPr fontId="4" type="noConversion"/>
  </si>
  <si>
    <t xml:space="preserve">  본 사업은 이 시방서의 규정에 따라 시행하고 이 시방서에 규정되지 아니한 사항에 대하여는 산림청 제정 지속 가능한 산림자원 관리지침(산림청 훈령</t>
  </si>
  <si>
    <t xml:space="preserve">   제 1,454호 : 2020. 06. 15) 의한다.</t>
    <phoneticPr fontId="4" type="noConversion"/>
  </si>
  <si>
    <t>2.작업일반</t>
    <phoneticPr fontId="4" type="noConversion"/>
  </si>
  <si>
    <t xml:space="preserve">  가. 준비작업</t>
    <phoneticPr fontId="4" type="noConversion"/>
  </si>
  <si>
    <t xml:space="preserve">     면적 및 수량의 검측에 필요한 면적 확인은 일반시방서 제13항에 따라야 한다.</t>
    <phoneticPr fontId="4" type="noConversion"/>
  </si>
  <si>
    <t xml:space="preserve">  나. 작업준비</t>
    <phoneticPr fontId="4" type="noConversion"/>
  </si>
  <si>
    <t xml:space="preserve">     1) 작업자는 작업에 앞서 작업장의 경계 지역에 흰색 친환경 수성페인트를 이용하여 경계표식을 하여야 하며 경계를 넘어 작업을 하여서는 아니 된다.</t>
  </si>
  <si>
    <t xml:space="preserve">     2) 감독관은 작업 중 수시로 경계 지역의 작업 상황을 점검 확인하여 민원 발생이 되지 않도록 한다.</t>
    <phoneticPr fontId="4" type="noConversion"/>
  </si>
  <si>
    <t xml:space="preserve">     3) 작업 현장에는 작업 대상 필지의 도면과 작업 내역을 비치하여 수시로 확인 점검 정확한 작업이 될 수 있도록 지도한다.</t>
    <phoneticPr fontId="4" type="noConversion"/>
  </si>
  <si>
    <t xml:space="preserve">  다. 산불예방</t>
    <phoneticPr fontId="4" type="noConversion"/>
  </si>
  <si>
    <t xml:space="preserve">     1) 작업자는 작업장에 투입시 인화성 물질을 지참하고 작업장에 진입할 수 없다.</t>
    <phoneticPr fontId="4" type="noConversion"/>
  </si>
  <si>
    <t xml:space="preserve">     2) 작업자는 흡연시는 일정 장소에 안전 조치를 취한 후 현장대리인 책임하에 흡연을 하고 현장 대리인은 담뱃불의 화기 점검을 반드시 한 후 자리를 이동</t>
  </si>
  <si>
    <t xml:space="preserve">        하여야 한다.</t>
    <phoneticPr fontId="4" type="noConversion"/>
  </si>
  <si>
    <t xml:space="preserve">     3) 작업자는 기계톱 사용 원료인 휘발유와 오일 관리에 철저를 기한다.</t>
    <phoneticPr fontId="4" type="noConversion"/>
  </si>
  <si>
    <t xml:space="preserve">  라. 작업방법</t>
    <phoneticPr fontId="4" type="noConversion"/>
  </si>
  <si>
    <t xml:space="preserve">     작업자는 설계된 작업 예정에 따라 작업을 하여야 하며, 임의대로 변경할 수 없다. 부득이 작업 예정을 변경하고자 할 때는 감독관과 협의하여 변경 </t>
  </si>
  <si>
    <t xml:space="preserve">     실시할 수 있다.</t>
    <phoneticPr fontId="4" type="noConversion"/>
  </si>
  <si>
    <t xml:space="preserve">  마. 작업장내 산물처리</t>
    <phoneticPr fontId="4" type="noConversion"/>
  </si>
  <si>
    <t xml:space="preserve">     1) 작업장내의 작업 산물은 절단 후 지면에 최대한 밀착되도록 하여 부식이 용이토록 하고 제2차 피해 발생을 예방한다.</t>
  </si>
  <si>
    <t xml:space="preserve">     2) 작업장내의 작업로와 이동 통로의 작업 산물은 좌우 횡 방향으로 처리하여 작업시 불편함이 없도록 한다.</t>
    <phoneticPr fontId="4" type="noConversion"/>
  </si>
  <si>
    <t xml:space="preserve">     3) 작업장내의 산물은 수집하여 적법한 절차에 따라 톱밥 및 기타 용도로 활용할 수 있다.</t>
    <phoneticPr fontId="4" type="noConversion"/>
  </si>
  <si>
    <t xml:space="preserve">  바. 안전교육</t>
    <phoneticPr fontId="4" type="noConversion"/>
  </si>
  <si>
    <t xml:space="preserve">     1) 감독자는 작업 착수 전에 안전 교육을 실시한다.</t>
    <phoneticPr fontId="4" type="noConversion"/>
  </si>
  <si>
    <t xml:space="preserve">     2) 현장대리인은 매주 2회 이상 안전 교육을 실시하고 교육자의 명단과 근거 사진을 촬영하여 비치하여 둔다.</t>
    <phoneticPr fontId="4" type="noConversion"/>
  </si>
  <si>
    <t xml:space="preserve">     3) 현장대리인은 작업자가 안전 장비를 착용, 확인 후 작업을 실시토록 한다.</t>
    <phoneticPr fontId="4" type="noConversion"/>
  </si>
  <si>
    <t xml:space="preserve">  사. 표준지 관리</t>
    <phoneticPr fontId="4" type="noConversion"/>
  </si>
  <si>
    <t xml:space="preserve">     작업장내의 표준지 지역은 작업을 실시하지 않고 보존하여 작업의 기준이 되도록 하고 사후에 숲가꾸기 감리 업무 수행시 비교할 수 있도록 한다.</t>
    <phoneticPr fontId="4" type="noConversion"/>
  </si>
  <si>
    <t xml:space="preserve">  아. 작업장 환경관리</t>
    <phoneticPr fontId="4" type="noConversion"/>
  </si>
  <si>
    <t xml:space="preserve">     1) 현장대리인은 작업장내 작업기자재 및 폐기자재를 방치하는 일이 없도록 한다.</t>
    <phoneticPr fontId="4" type="noConversion"/>
  </si>
  <si>
    <t xml:space="preserve">     2) 작업장내의 각종 오물은 일정 장소에 모아 바람에 흩날리지 않도록 관리하며 작업 후 수집 하산 처리할 수 있도록 한다.</t>
    <phoneticPr fontId="4" type="noConversion"/>
  </si>
  <si>
    <t xml:space="preserve">     3) 현장대리인은 작업장내 통행 등산객을 상대로 환경 정화 및 쓰레기 투기 금지를 홍보 계도한다.</t>
    <phoneticPr fontId="4" type="noConversion"/>
  </si>
  <si>
    <t xml:space="preserve">     4) 특히 기계톱의 연료와 오일 관리에 유의하여 토양 오염이 없도록 각별히 주의하여야 한다.</t>
    <phoneticPr fontId="4" type="noConversion"/>
  </si>
  <si>
    <t xml:space="preserve">     5) 선목, 경계 표식용 자재는 친환경적이고 안전한 자재를 개발토록 최선의 노력을 다하여야 한다.</t>
    <phoneticPr fontId="4" type="noConversion"/>
  </si>
  <si>
    <t xml:space="preserve">  자. 야생동물 보호</t>
    <phoneticPr fontId="4" type="noConversion"/>
  </si>
  <si>
    <t xml:space="preserve">     1) 현장대리인은 작업장내 야생동물을 무단으로 포획하는 일이 발생되지 않도록 작업자에 대하여 교육을 실시한다.</t>
    <phoneticPr fontId="4" type="noConversion"/>
  </si>
  <si>
    <t xml:space="preserve">     2) 작업장내에 야생동물 서식처가 있을 시는 서식처 주위 일정 면적을 작업 면적에서 제외하고 작업을 할 수 있다.</t>
  </si>
  <si>
    <t xml:space="preserve">     3) 작업장내에서 부상당한 야생동물을 발견할 때는 가까운 야생동물 보호소나 관계 부서에 연락을 취하여 응급 조치 후 본래의 보금자리로 돌려보낼 수</t>
    <phoneticPr fontId="4" type="noConversion"/>
  </si>
  <si>
    <t xml:space="preserve">        있도록 한다.</t>
    <phoneticPr fontId="4" type="noConversion"/>
  </si>
  <si>
    <t xml:space="preserve">     4) 무단 포획 도구(덫, 올무, 함정 등) 발견 시는 공사 감독관에게 연락 후 포획도구 수거 및 원상복구 작업을 실시한다.</t>
  </si>
  <si>
    <t xml:space="preserve">     5) 현장대리인과 작업자는 야생동물 보호에 철저를 기하여야 한다.</t>
    <phoneticPr fontId="4" type="noConversion"/>
  </si>
  <si>
    <t xml:space="preserve">  차. 하층식생 관리</t>
    <phoneticPr fontId="4" type="noConversion"/>
  </si>
  <si>
    <t xml:space="preserve">     1) 천연림보육 작업지 및 무육간벌 작업지의 하층식생을 존치한다.</t>
    <phoneticPr fontId="4" type="noConversion"/>
  </si>
  <si>
    <t xml:space="preserve">     2) 하층식생을 존치함으로 임지의 건조화 방지 및 임내 수분 증발 방지, 야생동물 서식처가 보호될 수 있도록 한다.</t>
    <phoneticPr fontId="4" type="noConversion"/>
  </si>
  <si>
    <t xml:space="preserve">     3) 임지의 특수목적(수원함양지, 도로변 특수목적 사업지, 등산로 주변 등)으로 하층식생을 제거할 수 있다.</t>
    <phoneticPr fontId="4" type="noConversion"/>
  </si>
  <si>
    <t xml:space="preserve">  카. 임연부 관리</t>
    <phoneticPr fontId="4" type="noConversion"/>
  </si>
  <si>
    <t xml:space="preserve">     1) 임연부는 숲의 가장자리로서 울타리 역할을 해주는 중요한 곳으로 관목류는 모두 존치시키는 것을 원칙으로 한다. 여기에서 생태적 격리라고 판단되지</t>
    <phoneticPr fontId="4" type="noConversion"/>
  </si>
  <si>
    <t xml:space="preserve">        않는 5m 미만인 임도 또는 시설물 등은 임연부에서 제외한다.</t>
    <phoneticPr fontId="4" type="noConversion"/>
  </si>
  <si>
    <t xml:space="preserve">     2) 임내를 볼 수 있는 시야 확보가 필요한 곳은 관목정리 및 가지치기를 실시할 수 있다.</t>
    <phoneticPr fontId="4" type="noConversion"/>
  </si>
  <si>
    <t xml:space="preserve">     3) 임연부 내의 덩굴 및 기울어진 나무, 존치할 경우 타 임목에 피해 발생 우려 임목 등은 감독관의 지시에 따라 상부로 처리 또는 임외로 반출하여야 한다.</t>
  </si>
  <si>
    <t xml:space="preserve">  타. 등산로 관리</t>
    <phoneticPr fontId="4" type="noConversion"/>
  </si>
  <si>
    <t xml:space="preserve">     1) 부후목, 세장목, 기운나무 등 도복 피해가 우려가 있는 임목은 제거한다.</t>
    <phoneticPr fontId="4" type="noConversion"/>
  </si>
  <si>
    <t xml:space="preserve">     2) 등산로, 임내 소로의 주변 작업 산물은 등산로(소로) 밖으로 정리하여 등산객의 통행에 지장이 없도록 한다.</t>
    <phoneticPr fontId="4" type="noConversion"/>
  </si>
  <si>
    <t xml:space="preserve">     3) 전망 등 시야 확보가 필요한 지역은 본수 조절 및 가지치기 등 작업을 실시할 수 있다.</t>
    <phoneticPr fontId="4" type="noConversion"/>
  </si>
  <si>
    <t xml:space="preserve">  파. 계곡부 작업</t>
    <phoneticPr fontId="4" type="noConversion"/>
  </si>
  <si>
    <t xml:space="preserve">     1) 계곡으로부터 계곡부 홍수위 폭 만큼의 거리 이내 지역과 호소 등 수변부의 만수위와 하천의 홍수위로부터 30m이내 지역 작업시는 숲가꾸기 작업시</t>
    <phoneticPr fontId="4" type="noConversion"/>
  </si>
  <si>
    <t xml:space="preserve">        발생한 산물을 존치시키 않는다.</t>
    <phoneticPr fontId="4" type="noConversion"/>
  </si>
  <si>
    <t xml:space="preserve">     2) 계곡 부위의 수변식물과 종 다양성이 존속될 수 있도록 보호한다.</t>
    <phoneticPr fontId="4" type="noConversion"/>
  </si>
  <si>
    <t xml:space="preserve">     3) 계곡의 유수 지장물은 제거하여 물의 흐름에 지장이 없도록 한다.</t>
    <phoneticPr fontId="4" type="noConversion"/>
  </si>
  <si>
    <t xml:space="preserve">     4) 계곡 부위의 쓰레기를 수거 일정 장소까지 운반 처리한다.</t>
    <phoneticPr fontId="4" type="noConversion"/>
  </si>
  <si>
    <t xml:space="preserve">  하. 선목작업</t>
    <phoneticPr fontId="4" type="noConversion"/>
  </si>
  <si>
    <t xml:space="preserve">     선목작업은 숲가꾸기 사업에서 가장 중요한 작업으로 아래와 같은 사항을 반드시 준수 실행하여야 한다.</t>
    <phoneticPr fontId="4" type="noConversion"/>
  </si>
  <si>
    <t xml:space="preserve">     1) 선목자의 자격은 전문시방서의 자격 기준에 의한다.</t>
    <phoneticPr fontId="4" type="noConversion"/>
  </si>
  <si>
    <t xml:space="preserve">     2) 선목자는 미래목(도태간벌), 제거대상목(정량간벌) 등을 선정 표시하여야 한다.</t>
    <phoneticPr fontId="4" type="noConversion"/>
  </si>
  <si>
    <t xml:space="preserve">     3) 감리자는 선목 및 표시에 대한 적정성 여부를 확인 점검하여야 한다.</t>
    <phoneticPr fontId="4" type="noConversion"/>
  </si>
  <si>
    <t xml:space="preserve">  하. 작업로 설치</t>
    <phoneticPr fontId="4" type="noConversion"/>
  </si>
  <si>
    <t xml:space="preserve">     1) 작업로 설치는 작업 시방서에 의하여 설치 여부를 결정한다.</t>
    <phoneticPr fontId="4" type="noConversion"/>
  </si>
  <si>
    <t xml:space="preserve">     2) 작업로의 배치는 폭 1.5m 내외 간격 40m로 설치한다.</t>
    <phoneticPr fontId="4" type="noConversion"/>
  </si>
  <si>
    <t xml:space="preserve">     3) 작업로는 산물의 수집과 작업자의 이동 통로로 사용한다.</t>
    <phoneticPr fontId="4" type="noConversion"/>
  </si>
  <si>
    <t xml:space="preserve">     4) 작업로 설치 시 지장목 제거는 반드시 톱을 이용하여 작업 후 산물을 작업로 외로 정리한다.</t>
  </si>
  <si>
    <t xml:space="preserve">     5) 지장목 제거시는 반드시 지면에 닿게 작업을 하여야 한다.</t>
    <phoneticPr fontId="4" type="noConversion"/>
  </si>
  <si>
    <t xml:space="preserve">     6) 지장목 제거시 낫을 사용하여서는 아니 된다. (안전사고 미연에 예방)</t>
  </si>
  <si>
    <t xml:space="preserve">  거. 제거목의 조재</t>
    <phoneticPr fontId="4" type="noConversion"/>
  </si>
  <si>
    <t xml:space="preserve">     1) 수집하지 아니하는 작업 산물은 가능하면 잘게 잘라 지면에 밀착될 수 있도록 작동한다.</t>
    <phoneticPr fontId="4" type="noConversion"/>
  </si>
  <si>
    <t xml:space="preserve">     2) 수집하는 작업 산물은 감독관의 지시에 따라 이용 가능한 길이 (1.8m, 2.7m, 3.6m)로 작동하여 이용할 수 있도록 한다.</t>
    <phoneticPr fontId="4" type="noConversion"/>
  </si>
  <si>
    <t xml:space="preserve">  너. 경계 표시</t>
    <phoneticPr fontId="4" type="noConversion"/>
  </si>
  <si>
    <t xml:space="preserve">     1) 미래목은 친환경성 황색 수성페인트를 사용 흉고 부위에 폭 10㎝ 환형으로 띠를 두르고, 제거대상목은 친환경성 적색 수성페인트로 확연히 구분되도록</t>
    <phoneticPr fontId="4" type="noConversion"/>
  </si>
  <si>
    <t xml:space="preserve">        표시한다.</t>
    <phoneticPr fontId="4" type="noConversion"/>
  </si>
  <si>
    <t xml:space="preserve">     1) 작업장 경계는 10m 간격으로 친환경성 백색 수성페인트로 표시하되, 경관적으로 필요하거나 자연경계일 경우는 생략할 수 있다.</t>
    <phoneticPr fontId="4" type="noConversion"/>
  </si>
  <si>
    <t>3. 시공자가 갖추어야 할 기준</t>
  </si>
  <si>
    <t xml:space="preserve">    작업 현장대리인의 기준은 다음과 같다.</t>
    <phoneticPr fontId="4" type="noConversion"/>
  </si>
  <si>
    <t xml:space="preserve">   천연림보육(솎아베기 단계)의 미래목과 정량간벌, 벌채의 형질우세목 또는 제거대상목을 선목할 수 있는 자와 작업 현장대리인의 기준은 다음과 같다.</t>
    <phoneticPr fontId="4" type="noConversion"/>
  </si>
  <si>
    <t>1) 천연림보육(솎아베기단계)의 선목 등</t>
    <phoneticPr fontId="4" type="noConversion"/>
  </si>
  <si>
    <t xml:space="preserve">  가. 선목자의 기준</t>
    <phoneticPr fontId="4" type="noConversion"/>
  </si>
  <si>
    <t xml:space="preserve">     (1) 임업직 공무원</t>
    <phoneticPr fontId="4" type="noConversion"/>
  </si>
  <si>
    <t xml:space="preserve">     (2) 설계 ㆍ 감리를 수행할 수 있는 업체(선목 사업 시행 대상지의 감리 용역 수행 업체는 제외한다.)</t>
    <phoneticPr fontId="4" type="noConversion"/>
  </si>
  <si>
    <t xml:space="preserve">     (3) 사업시행자</t>
    <phoneticPr fontId="4" type="noConversion"/>
  </si>
  <si>
    <t xml:space="preserve">     (4) 기능인 영림단(국유림에 한한다)</t>
    <phoneticPr fontId="4" type="noConversion"/>
  </si>
  <si>
    <t xml:space="preserve">     (5) 산림조합 중앙회 또는 산림조합의 산림경영지도원 중 숲가꾸기 실무 경력이 2년 이상인자</t>
    <phoneticPr fontId="4" type="noConversion"/>
  </si>
  <si>
    <t xml:space="preserve">     (6) 독림가, 임업후계자(실제로 소유하거나 경영하는 산림을 선목할 경우에 한한다.)</t>
    <phoneticPr fontId="4" type="noConversion"/>
  </si>
  <si>
    <t xml:space="preserve">  나. 설계 ㆍ 감리 용역을 시행코자 하는 자는 다음 각 호를 따라야 함.</t>
    <phoneticPr fontId="4" type="noConversion"/>
  </si>
  <si>
    <t xml:space="preserve">     (1) 선목 시행자는 실시 설계에서 정한 선목의 방식과 수량을 따라야 함.</t>
    <phoneticPr fontId="4" type="noConversion"/>
  </si>
  <si>
    <t xml:space="preserve">     (2) 선목 감리자는 설계에 따라 선목량, 선목의 품질 등을 확인하고 감리보고서를 작성해야 함.</t>
    <phoneticPr fontId="4" type="noConversion"/>
  </si>
  <si>
    <t xml:space="preserve">     (3) 감독자는 감리자가 제출하는 선목예비(부분)사업 완료검사보고서를 검토, 확인한 후에 완료 검사를 하여야 함.</t>
    <phoneticPr fontId="4" type="noConversion"/>
  </si>
  <si>
    <t>1) 산림사업 실행 및 현장대리인 등</t>
    <phoneticPr fontId="4" type="noConversion"/>
  </si>
  <si>
    <t xml:space="preserve">  가. 산림 사업을 국가 또는 지방자치단체가 직접 시행하거나 위탁 ㆍ 대행, 계약에 의해 시행 또는 산주가 시행할 경우 시행자는 현장대리인을 둘 수 있으</t>
    <phoneticPr fontId="4" type="noConversion"/>
  </si>
  <si>
    <t xml:space="preserve">      며, 작업을 담당하는 작업원은 자격 조건에 맞도록 구성하여야 함.</t>
    <phoneticPr fontId="4" type="noConversion"/>
  </si>
  <si>
    <t xml:space="preserve">     (1) 현장대리인의 자격은 숲가꾸기 설계 ㆍ 감리 및 사업 지침 제 19조와 같음.</t>
    <phoneticPr fontId="4" type="noConversion"/>
  </si>
  <si>
    <t xml:space="preserve">     (2) 작업원은 솎아베기를 수반하는 숲가꾸기 사업은 "임업 및 산촌 진흥 촉진에 관한 법률 시행령" 제16조 제3항에 따라 영림단으로 구성되어야 하며, </t>
    <phoneticPr fontId="4" type="noConversion"/>
  </si>
  <si>
    <t xml:space="preserve">         전체 작업 인원의 60% 이상이 산림경영기술자 기능 2급 이상이어야 한다. </t>
    <phoneticPr fontId="4" type="noConversion"/>
  </si>
  <si>
    <t xml:space="preserve">       가) 산림기능사 이상의 자격증 소지자</t>
    <phoneticPr fontId="4" type="noConversion"/>
  </si>
  <si>
    <t xml:space="preserve">       나) 임업연구원, 임업기계훈련원, 임업기능인훈련원 또는 임업기술훈련원에서 임업기능인 교육을 6주 이상 이수한 임업기능인</t>
    <phoneticPr fontId="4" type="noConversion"/>
  </si>
  <si>
    <t xml:space="preserve">  나. 담당 공무원은 현장대리인과 작업원의 구성이 각각 "(1)"과 "(2)"의 규정에 적한한지를 확인한 후에 작업 착수를 지시하여야 하고 사업비를 지출 또는 </t>
    <phoneticPr fontId="4" type="noConversion"/>
  </si>
  <si>
    <t xml:space="preserve">      보조할 수 있음.</t>
    <phoneticPr fontId="4" type="noConversion"/>
  </si>
  <si>
    <t xml:space="preserve">  다. 담당 공무원은 사업기간 중 수시로 현지 점검 및 기술 지도를 통해 현장대리인과 작업원의 자격 요건을 점검하여야 함.</t>
    <phoneticPr fontId="4" type="noConversion"/>
  </si>
  <si>
    <t>4.기  타</t>
    <phoneticPr fontId="4" type="noConversion"/>
  </si>
  <si>
    <t xml:space="preserve">  발주자의 요청에 따라 필요한 사항을 추가할 수 있다.</t>
    <phoneticPr fontId="4" type="noConversion"/>
  </si>
  <si>
    <t>전 문 시 방 서</t>
    <phoneticPr fontId="4" type="noConversion"/>
  </si>
  <si>
    <t xml:space="preserve">   본 시방서는 산림의 군락 분포와 임지를 답사하여 자연 환경에서 나타나고 있는 임분 형태와 생장 속도를 최대한 고려하여 무육을 실행하기 위한 숲가꾸기 </t>
    <phoneticPr fontId="4" type="noConversion"/>
  </si>
  <si>
    <t xml:space="preserve">  작업 전문시방서이다. 이는 생물 다양성의 보전ㆍ증진, 산림생태계의 생산력 및 건강도와 활력도 유지ㆍ증진, 산림내의 토양 및 수자원의 보전ㆍ유지, 지구</t>
    <phoneticPr fontId="4" type="noConversion"/>
  </si>
  <si>
    <t xml:space="preserve">  탄소 순환에 대한 산림의 기여도 증진, 산림이 사회ㆍ경제적 편익 증진을 위한 작업으로 "지속가능한산림자원관리지침(산림청 훈령 제 1,1454호 : 2020. 6. 15)</t>
    <phoneticPr fontId="4" type="noConversion"/>
  </si>
  <si>
    <t xml:space="preserve">  및 숲가꾸기 설계ㆍ감리 및 사업시행지침(산림청훈령 제 1,502호 : 2021. 8. 9)에 의한다.</t>
    <phoneticPr fontId="4" type="noConversion"/>
  </si>
  <si>
    <t xml:space="preserve">  본 시방서는 </t>
    <phoneticPr fontId="4" type="noConversion"/>
  </si>
  <si>
    <t xml:space="preserve">    제1장 사업종별 표준 작업 방법</t>
    <phoneticPr fontId="4" type="noConversion"/>
  </si>
  <si>
    <t>제1장 사업종별 표준 작업 방법</t>
    <phoneticPr fontId="4" type="noConversion"/>
  </si>
  <si>
    <t>1.풀베기</t>
    <phoneticPr fontId="4" type="noConversion"/>
  </si>
  <si>
    <t xml:space="preserve">  가. 작업 종류별 대상지</t>
    <phoneticPr fontId="4" type="noConversion"/>
  </si>
  <si>
    <t xml:space="preserve">     (1) 모두베기는 조림지 전면의 잡초목을 모두 베어내는 방법으로 소나무, 낙엽송, 삼나무, 편백 등 조림 또는 갱신지에 적용</t>
    <phoneticPr fontId="4" type="noConversion"/>
  </si>
  <si>
    <t xml:space="preserve">     (2) 줄베기는 조림목의 식재열을 따라 약 90㎝ ~ 100㎝ 폭으로 잘라내는 방법으로 한해ㆍ풍해 등이 예상되는 지역에 적용</t>
    <phoneticPr fontId="4" type="noConversion"/>
  </si>
  <si>
    <t xml:space="preserve">     (3) 둘레베기는 조림목 주변을 반경 50㎝ 내외로 정방형 또는 원형으로 잘라내는 방법으로 군상 식재지 등 조림목의 특별한 보호가 필요한 경우에 적용</t>
    <phoneticPr fontId="4" type="noConversion"/>
  </si>
  <si>
    <t xml:space="preserve">  나. 작업시기</t>
    <phoneticPr fontId="4" type="noConversion"/>
  </si>
  <si>
    <t xml:space="preserve">     (1) 일반적으로 5월 ~ 7월에 실시하고 연2회 실시할 경우 8월에 추가로 실시할 수 있음.</t>
    <phoneticPr fontId="4" type="noConversion"/>
  </si>
  <si>
    <t xml:space="preserve">     (2) 한해ㆍ풍해의 위험성이 있는 지역에서는 9월 이후의 풀베기는 피함.</t>
    <phoneticPr fontId="4" type="noConversion"/>
  </si>
  <si>
    <t xml:space="preserve">  다. 작업횟수</t>
    <phoneticPr fontId="4" type="noConversion"/>
  </si>
  <si>
    <t xml:space="preserve">     (1) 조림목의 수고가 풀베기 대상물 수고에 비해 약 1.5배 또는 60 ~ 80㎝ 정도 더 클 때까지 실시</t>
    <phoneticPr fontId="4" type="noConversion"/>
  </si>
  <si>
    <t xml:space="preserve">     (2) 잣나무, 소나무류는 5 ~ 8회, 낙엽송, 참나무류(상수리나무)는 5회를 기준으로 하되 수목과 풀베기 대상물의 생장 상황에 따라 가감할 수 있음.</t>
    <phoneticPr fontId="4" type="noConversion"/>
  </si>
  <si>
    <t xml:space="preserve">     (3) 잡초목이 무성할 경우에는 연2회 실시하며 특히, 양수(陽樹)의 경우에는 주위 식생에 의한 피압을 받기 쉬우므로 다른 수종보다 우선 실시</t>
    <phoneticPr fontId="4" type="noConversion"/>
  </si>
  <si>
    <t xml:space="preserve">     (4) 비료를 준 조림지에서는 최소 식재 당년과 이듬해에는 연 2회의 풀베기 실시</t>
    <phoneticPr fontId="4" type="noConversion"/>
  </si>
  <si>
    <t>1.어린나무가꾸기</t>
    <phoneticPr fontId="4" type="noConversion"/>
  </si>
  <si>
    <t xml:space="preserve">  가. 작업대상지</t>
    <phoneticPr fontId="4" type="noConversion"/>
  </si>
  <si>
    <t xml:space="preserve">     풀베기 작업 이후부터 솎아베기 이전 단계의 임분이 해당됨</t>
    <phoneticPr fontId="4" type="noConversion"/>
  </si>
  <si>
    <t xml:space="preserve">     (1) 조림 후 5 ~ 10년이 되어 조림목의 수관 경쟁이 발생되었거나, 주변 식생에 의하여 조림목의 생육이 저해될 때 실시함.</t>
  </si>
  <si>
    <t xml:space="preserve">     (2) 조림지 구역내 군상(群狀)으로 발생한 우량 천연림도 보육 대상지에 포함.</t>
    <phoneticPr fontId="4" type="noConversion"/>
  </si>
  <si>
    <t xml:space="preserve">     (1) 일반적으로 조림목간 또는 조림목과 주변 식생과의 수관 경쟁이 일어나는 기간 동안 1 ~ 2회 실시</t>
    <phoneticPr fontId="4" type="noConversion"/>
  </si>
  <si>
    <t xml:space="preserve">     (2) 6 ~ 9월 사이에 실시하는 것을 원칙으로 하되 늦어도 11월말까지 완료</t>
    <phoneticPr fontId="4" type="noConversion"/>
  </si>
  <si>
    <t xml:space="preserve">     (3) 형질불량목 등이 조림목의 생장을 방해하기 시작하는 연도에 1회 실시하고 피해가 계속 발생할 경우 반복 실행</t>
    <phoneticPr fontId="4" type="noConversion"/>
  </si>
  <si>
    <t xml:space="preserve">  다. 작업방법</t>
    <phoneticPr fontId="4" type="noConversion"/>
  </si>
  <si>
    <t xml:space="preserve">     (1) 제거대상목</t>
    <phoneticPr fontId="4" type="noConversion"/>
  </si>
  <si>
    <t xml:space="preserve">       1) 제거대상목은 보육 대상목의 생장에 지장을 주는 유해수종, 덩굴류, 피해목, 생장 또는 형질이 불량한 나무, 폭목(暴木)은 제거함.</t>
    <phoneticPr fontId="4" type="noConversion"/>
  </si>
  <si>
    <t xml:space="preserve">       2) 조림목의 생장이 불량할 경우 천연적으로 발생한 우량목을 보육 대상목으로 선정하여 보육</t>
    <phoneticPr fontId="4" type="noConversion"/>
  </si>
  <si>
    <t xml:space="preserve">       3) 보육 대상목의 생장에 지장을 주는 나무의 제거 부위는 가급적 지표(地表)에 가깝게 실시</t>
    <phoneticPr fontId="4" type="noConversion"/>
  </si>
  <si>
    <t xml:space="preserve">       4) 보육 대상목의 생장에 피해를 주지 않는 유용한 하층식생은 작업에 지장이 없을 경우 제거하지 않음.</t>
    <phoneticPr fontId="4" type="noConversion"/>
  </si>
  <si>
    <t xml:space="preserve">     (2) 보육 대상목</t>
    <phoneticPr fontId="4" type="noConversion"/>
  </si>
  <si>
    <t xml:space="preserve">       1) 대상지 내 조림목이 없을 경우 자생하는 천연적으로 발생한 형질 우량목을 목적 수종으로 보육</t>
    <phoneticPr fontId="4" type="noConversion"/>
  </si>
  <si>
    <t xml:space="preserve">       2) 조림 당시 잔존시킨 기존의 상층목이 인접목 수관에 지장을 줄 때에는 가지치기를 실시</t>
    <phoneticPr fontId="4" type="noConversion"/>
  </si>
  <si>
    <t xml:space="preserve">       3) 폭목의 제거는 벌채시 인접목에 대한 피해가 발생하지 않도록 고려하여 제거하되, 야생동식물의 서식처ㆍ먹이, 경관유지, 밀도조절 등을 감안하여 </t>
    <phoneticPr fontId="4" type="noConversion"/>
  </si>
  <si>
    <t xml:space="preserve">          제거하지 않을 수 있음.</t>
    <phoneticPr fontId="4" type="noConversion"/>
  </si>
  <si>
    <t xml:space="preserve">       4) 폭목의 벌채 후 빈자리가 클 경우 보완 식재를 할 수 있음.</t>
  </si>
  <si>
    <t xml:space="preserve">       5) 보육 대상 수종 중 수관형태가 불량한 나무는 가지치기, 쌍간지(雙幹枝) 중 한가지 제거 등 수형을 교정하되 보육 대상인 어린나무의 가지치기는 전</t>
  </si>
  <si>
    <t xml:space="preserve">          정가위로 함.</t>
    <phoneticPr fontId="4" type="noConversion"/>
  </si>
  <si>
    <t xml:space="preserve">       6) 가지치기는 침엽수일 경우 형질 우세목 중심으로 실시</t>
    <phoneticPr fontId="4" type="noConversion"/>
  </si>
  <si>
    <t>조림목의 생육에 피해를 주는 식생을 제거하여 경제성과 공익성이 공존할 수 있는 풀베기 작업을 다음과 같이 실시함.</t>
    <phoneticPr fontId="4" type="noConversion"/>
  </si>
  <si>
    <t xml:space="preserve">  가. 조림목이 정상적으로 생육하기 위하여 조림목을 제외한 모든 식생을 제거하여야 하므로 모두베기를 적용한다.</t>
    <phoneticPr fontId="4" type="noConversion"/>
  </si>
  <si>
    <t xml:space="preserve">     (1) 예취기 작업시 조림목에 피해가 가지 않도록 조림목 주변 반경 20cm 이내에 있는 식생을 사전에 제거한다.</t>
    <phoneticPr fontId="4" type="noConversion"/>
  </si>
  <si>
    <t xml:space="preserve">     (2) 모목찾기 작업은 보통인부 1인이 낫으로 실시한다.</t>
    <phoneticPr fontId="4" type="noConversion"/>
  </si>
  <si>
    <t xml:space="preserve">     (3) 모목찾기 작업이 끝나면 예취기로 조림목을 제외한 나머지 식생을 모두 제거한다.</t>
    <phoneticPr fontId="4" type="noConversion"/>
  </si>
  <si>
    <t xml:space="preserve">     (4) 지조물이 쌓여 있는 곳은 지조물 주위의 풀이나 잡관목을 최대한 제거한다.</t>
    <phoneticPr fontId="4" type="noConversion"/>
  </si>
  <si>
    <t xml:space="preserve">     (5) 조림목을 제외한 모든 식생은 조림목 수고의 1/3 높이 이하로 최대한 낮게 제거하고 게거산물은 조림이 덮히지 않도록 한다.</t>
    <phoneticPr fontId="4" type="noConversion"/>
  </si>
  <si>
    <t xml:space="preserve">     (6) 조림목을 감고 있는 덩굴류는 반드시 풀어내어 제거하여야 한다.</t>
    <phoneticPr fontId="4" type="noConversion"/>
  </si>
  <si>
    <t xml:space="preserve">     (7) 조림목의 초두부가 절단되지 않도록 각별히 주의하여야 한다(피해목 발생시 숲가꾸기 설계 감리 및 사업시행 지침에 의거 손해배상)</t>
    <phoneticPr fontId="4" type="noConversion"/>
  </si>
  <si>
    <t>2. 덩굴제거</t>
    <phoneticPr fontId="4" type="noConversion"/>
  </si>
  <si>
    <t>조림목의 생육에 피해를 주는 식생을 제거하여 경제성과 공익성이 공존할 수 있는 덩굴제거 작업을 다음과 같이 실시함.</t>
    <phoneticPr fontId="4" type="noConversion"/>
  </si>
  <si>
    <t xml:space="preserve">  가. 뿌리제거 - 공통</t>
    <phoneticPr fontId="4" type="noConversion"/>
  </si>
  <si>
    <t xml:space="preserve">     (1) 뿌리제거의 작업범위는 지상부 덩굴을 인력으로 겉기, 주두부 찾기, 세근처리, 구덩이파기 , 주근자르기, 뿌리처리, 표시봉 설치와 뒷정리를 포함한다.</t>
    <phoneticPr fontId="4" type="noConversion"/>
  </si>
  <si>
    <t xml:space="preserve">   (2) 뿌리제거는 보통인부 1인 1조로 작업한다.</t>
    <phoneticPr fontId="4" type="noConversion"/>
  </si>
  <si>
    <t xml:space="preserve">   (3) 주두부 찾기는 손으로 칡덩굴을 잡아 당겨 주두부를 찾는다, 줄기 마디에서 발생한 세근은 손으로 뽑거나 도구를 이용하여 제거한다.</t>
    <phoneticPr fontId="4" type="noConversion"/>
  </si>
  <si>
    <t xml:space="preserve">       주두부에서 낫으로 덩굴의 줄기를 자른다.</t>
    <phoneticPr fontId="4" type="noConversion"/>
  </si>
  <si>
    <t xml:space="preserve">   (4) 구덩이는 삽이나 괭이를 이용하여 최소 10cm 이상의 깊이와 면봉처리나 비닐랩 밀봉처리 작업에 지장이 없을 정도의 넓이로 판다.</t>
    <phoneticPr fontId="4" type="noConversion"/>
  </si>
  <si>
    <t xml:space="preserve">   (5) 주근자르기는 뿌리부에 면봉처리나 비닐랩 밀봉처리하는 경우 손톱을 이용하여 주두부 아래 5cm 이상 떨어진 지하부의 뿌리를 절단한다.</t>
    <phoneticPr fontId="4" type="noConversion"/>
  </si>
  <si>
    <t xml:space="preserve">   (6) 뿌리처리는 뿌리 직경 2cm 이상을 대상으로 한다, 직경 2cm 미만의 뿌리는 손으로 뽑거나 주두부 아래 5cm 이상 떨어진 지하부를 절단한다.</t>
    <phoneticPr fontId="4" type="noConversion"/>
  </si>
  <si>
    <t xml:space="preserve">   (7) 주두부 작업이 완료되면 1개의 적색 페인트를 칠 한 나무젓가락을 꽂는다.</t>
    <phoneticPr fontId="4" type="noConversion"/>
  </si>
  <si>
    <t xml:space="preserve"> 나. 뿌리제거 - 비닐랩 밀봉처리</t>
    <phoneticPr fontId="4" type="noConversion"/>
  </si>
  <si>
    <t xml:space="preserve">   (1) 비닐랩 밀봉처리는 직경 2cm 이상의 뿌리만 실시한다.</t>
    <phoneticPr fontId="4" type="noConversion"/>
  </si>
  <si>
    <t xml:space="preserve">       직경 2cm 미만의 뿌리는 손으로 뽑거나 주두부 아래 5cm  이상 떨어진 지하부를 절단한다.</t>
    <phoneticPr fontId="4" type="noConversion"/>
  </si>
  <si>
    <t xml:space="preserve">   (2) 잘라진 뿌리는 친환경 비닐랩으로 밀봉하고 고무줄로 단단하게 묶는다.</t>
    <phoneticPr fontId="4" type="noConversion"/>
  </si>
  <si>
    <t xml:space="preserve">   (3) 고무줄이 햇빛에 노출되지 않도록 고무줄을 묶은 위치로부터 1cm 위까지 흙으로 덮는다.</t>
    <phoneticPr fontId="4" type="noConversion"/>
  </si>
  <si>
    <t xml:space="preserve">       단, 비닐랩으로 밀봉된 뿌리의 잘라진 부분은 반드시 햇빛에 노출시켜 뿌리가 부후될 수 있도록 조치한디.</t>
    <phoneticPr fontId="4" type="noConversion"/>
  </si>
  <si>
    <t>제 4장 시공자가 갖추어야 할 자격 기준</t>
    <phoneticPr fontId="4" type="noConversion"/>
  </si>
  <si>
    <t xml:space="preserve">   도태간벌과 천연림보육(솎아베기 단계)의 미래목과 정량간벌, 벌채의 형질우세목 또는 제거대상목을 선목할 수 있는 자와 작업 현장대리인의 기준은 다음과</t>
    <phoneticPr fontId="4" type="noConversion"/>
  </si>
  <si>
    <t>같다.</t>
    <phoneticPr fontId="4" type="noConversion"/>
  </si>
  <si>
    <t>1.도태간벌, 천연림보육(솎아베기단계)의 선목 등</t>
    <phoneticPr fontId="4" type="noConversion"/>
  </si>
  <si>
    <t>2.산림사업 실행 및 현장대리인 등</t>
    <phoneticPr fontId="4" type="noConversion"/>
  </si>
  <si>
    <t>안 전 보 건 관 리</t>
    <phoneticPr fontId="4" type="noConversion"/>
  </si>
  <si>
    <t>1. 적용범위</t>
    <phoneticPr fontId="4" type="noConversion"/>
  </si>
  <si>
    <t>2. 상세내용</t>
    <phoneticPr fontId="4" type="noConversion"/>
  </si>
  <si>
    <t xml:space="preserve">  가. 안전보건관리 이행 계획서 제출</t>
    <phoneticPr fontId="4" type="noConversion"/>
  </si>
  <si>
    <t xml:space="preserve">     - 계약상대자는 안전한 작업환경 조성을 위해 본 용역에 대한 안전보건관리 이행 계획서를 작성한 후 제출하여야 한다.</t>
    <phoneticPr fontId="4" type="noConversion"/>
  </si>
  <si>
    <t xml:space="preserve">  나. 안전보건관리 수준평가</t>
    <phoneticPr fontId="4" type="noConversion"/>
  </si>
  <si>
    <t xml:space="preserve">     - 계약상대자는 제출된 안전보건관리 이행 계획서에 대한 평가를 통해 미흡한 사항은 대책마련 및 개선을 해야한다.</t>
    <phoneticPr fontId="4" type="noConversion"/>
  </si>
  <si>
    <t xml:space="preserve">     - 제출된 안전보건관리 이행 계획서에 대한 평가기준은 다음과 같다.</t>
    <phoneticPr fontId="4" type="noConversion"/>
  </si>
  <si>
    <t>3. 안전보건관리 평가 기준</t>
    <phoneticPr fontId="4" type="noConversion"/>
  </si>
  <si>
    <t xml:space="preserve">  가. 4개분야 12개 항목에 대한 적정여부 평가</t>
    <phoneticPr fontId="4" type="noConversion"/>
  </si>
  <si>
    <t xml:space="preserve">  나. (평가분야) 안전보건관리체제, 실행수준, 운영관리, 재해발생 수준</t>
    <phoneticPr fontId="4" type="noConversion"/>
  </si>
  <si>
    <t xml:space="preserve">  다. (평가항목)</t>
    <phoneticPr fontId="4" type="noConversion"/>
  </si>
  <si>
    <t xml:space="preserve">     - (안전보건관리체제) 일반원칙, 계획수립, 역할 및 책임</t>
    <phoneticPr fontId="4" type="noConversion"/>
  </si>
  <si>
    <t xml:space="preserve">     - (실행수준) 위험성평가, 안전점검, 이행확인, 교육 및 기록, 안전작업허가</t>
    <phoneticPr fontId="4" type="noConversion"/>
  </si>
  <si>
    <t xml:space="preserve">     - (운영관리) 신호 및 연락체계, 안전점검, 이행확인, 교육 및 기록, 안전작업허가</t>
    <phoneticPr fontId="4" type="noConversion"/>
  </si>
  <si>
    <t xml:space="preserve">     - (재해발생 수준) 산업재해 현황</t>
    <phoneticPr fontId="4" type="noConversion"/>
  </si>
  <si>
    <t>4. 안전사항 관련 유의사항</t>
    <phoneticPr fontId="4" type="noConversion"/>
  </si>
  <si>
    <t xml:space="preserve">       안전보건관계법령상 의무사항을 빠짐없이 이행하고 만약, 의무사항을 이행하지 않아 중대산업재해가 발생할 경우 그에 따라 </t>
    <phoneticPr fontId="4" type="noConversion"/>
  </si>
  <si>
    <t xml:space="preserve">       발생하는 법적 처벌 및 발주처의 불이익 조치에 대행 이의를 제기하지 않는다.</t>
    <phoneticPr fontId="4" type="noConversion"/>
  </si>
  <si>
    <t xml:space="preserve">  나. '과업수행자'는 종사자 등으로부터 유해·위험요인에 대한 신고가 접수될 경우 보수·보강 등 개선작업을 신속하게 조치하고, </t>
    <phoneticPr fontId="4" type="noConversion"/>
  </si>
  <si>
    <t xml:space="preserve">       발주처 및 관계행정기관의 이행명령에 따른 개선사항을 성실히 이행한다.</t>
    <phoneticPr fontId="4" type="noConversion"/>
  </si>
  <si>
    <t xml:space="preserve">  다. 사업수행에 필요한 작업, 점검 등 모든 작업을 할 때에는 철저한 안전대책을 수립한 후 작업에 임하여야 하며,  안전사고가 </t>
    <phoneticPr fontId="4" type="noConversion"/>
  </si>
  <si>
    <t xml:space="preserve">       발생한 때에는 과업수행자의 책임 하에 후속 조치를 취하여야 한다.</t>
    <phoneticPr fontId="4" type="noConversion"/>
  </si>
  <si>
    <t>개인 안전보호구 착용 표준</t>
    <phoneticPr fontId="4" type="noConversion"/>
  </si>
  <si>
    <t>안전입간판 설치</t>
    <phoneticPr fontId="4" type="noConversion"/>
  </si>
  <si>
    <t>안전수칙 준수 현수막</t>
    <phoneticPr fontId="4" type="noConversion"/>
  </si>
  <si>
    <t>ONE PAGE
기술자료</t>
    <phoneticPr fontId="4" type="noConversion"/>
  </si>
  <si>
    <t>물질안전보건자료(Ⅰ)</t>
    <phoneticPr fontId="4" type="noConversion"/>
  </si>
  <si>
    <t>안전-개선-08</t>
    <phoneticPr fontId="4" type="noConversion"/>
  </si>
  <si>
    <t>물질안전보건자료(Ⅱ)</t>
    <phoneticPr fontId="4" type="noConversion"/>
  </si>
  <si>
    <t>항    목</t>
    <phoneticPr fontId="4" type="noConversion"/>
  </si>
  <si>
    <t>주    요    내    용</t>
    <phoneticPr fontId="4" type="noConversion"/>
  </si>
  <si>
    <t xml:space="preserve"> 작성, 게시, 비치 의무화</t>
    <phoneticPr fontId="4" type="noConversion"/>
  </si>
  <si>
    <t xml:space="preserve"> 화학물질을 제조, 수입, 사용, 운반, 저장, 양도하고자 하는 사업주는 물질안전보건자료를 작성하여 근로자가 쉽게 볼수 있는 장소에 게시·비치</t>
    <phoneticPr fontId="4" type="noConversion"/>
  </si>
  <si>
    <t xml:space="preserve"> 화학물질 용기에 경고표지 부착</t>
    <phoneticPr fontId="4" type="noConversion"/>
  </si>
  <si>
    <t xml:space="preserve"> 물질안전보건자료의 핵심적인 정보를 용기에 경고표지로서 부착</t>
    <phoneticPr fontId="4" type="noConversion"/>
  </si>
  <si>
    <t xml:space="preserve"> 양도·제공</t>
    <phoneticPr fontId="4" type="noConversion"/>
  </si>
  <si>
    <t xml:space="preserve"> 화학물질 유통시에는 물질안전보건자료를 함께 양도·제공</t>
    <phoneticPr fontId="4" type="noConversion"/>
  </si>
  <si>
    <t xml:space="preserve"> 제출 및 변경 명령</t>
    <phoneticPr fontId="4" type="noConversion"/>
  </si>
  <si>
    <t xml:space="preserve"> 노동부장관은 사업주에게 물질안전보건자료의 제출, 그 내용의 변경을 명령할 수 있음</t>
    <phoneticPr fontId="4" type="noConversion"/>
  </si>
  <si>
    <t xml:space="preserve"> 근로자에 대한 교육</t>
    <phoneticPr fontId="4" type="noConversion"/>
  </si>
  <si>
    <t xml:space="preserve"> 물질안전보건자료제도가 시행되고 있다는 사실과 사업장에 사용되는 유해물질의 종류, 유해성, 주의사항 등을 근로자에게 교육</t>
    <phoneticPr fontId="4" type="noConversion"/>
  </si>
  <si>
    <t xml:space="preserve"> 기타</t>
    <phoneticPr fontId="4" type="noConversion"/>
  </si>
  <si>
    <t>필요한 경우 공정별 관리요령 게시 등</t>
    <phoneticPr fontId="4" type="noConversion"/>
  </si>
  <si>
    <t>물질안전보건자료(Ⅲ)</t>
    <phoneticPr fontId="4" type="noConversion"/>
  </si>
  <si>
    <t>분류</t>
    <phoneticPr fontId="4" type="noConversion"/>
  </si>
  <si>
    <t>내용</t>
    <phoneticPr fontId="4" type="noConversion"/>
  </si>
  <si>
    <t>유해그림</t>
    <phoneticPr fontId="4" type="noConversion"/>
  </si>
  <si>
    <t>폭발성 물질</t>
    <phoneticPr fontId="4" type="noConversion"/>
  </si>
  <si>
    <t xml:space="preserve"> 대기중 산소없이 급속하게 기체를 발생, 발열적으로 반응하며 폭발하거나 폭연하는 고체, 액체, 젤라틴 상태의 물질 또는 기체</t>
    <phoneticPr fontId="4" type="noConversion"/>
  </si>
  <si>
    <t>산화성 물질</t>
    <phoneticPr fontId="4" type="noConversion"/>
  </si>
  <si>
    <t xml:space="preserve"> 스스로 산화하여 화재를 일으키거나 다른 물질과 접촉되거나 혼합되는 경우 화재나 폭발을 일으키는 물질</t>
    <phoneticPr fontId="4" type="noConversion"/>
  </si>
  <si>
    <t>극인화성 물질</t>
    <phoneticPr fontId="4" type="noConversion"/>
  </si>
  <si>
    <t xml:space="preserve"> 인화점 0℃미만이고 끓는점이 35℃이하인 액체물질, 상온·상압에서 공기와 접촉 인화성을 갖는 기체물질</t>
    <phoneticPr fontId="4" type="noConversion"/>
  </si>
  <si>
    <t>고인화성 물질</t>
    <phoneticPr fontId="4" type="noConversion"/>
  </si>
  <si>
    <t xml:space="preserve"> 인화점 21℃미만의 액체물질,에너지 공급없이 공기와 접촉 발열·발화하는 물질</t>
    <phoneticPr fontId="4" type="noConversion"/>
  </si>
  <si>
    <t>인화성 물질</t>
    <phoneticPr fontId="4" type="noConversion"/>
  </si>
  <si>
    <t xml:space="preserve"> 인화점 21℃~55℃인 액체물질</t>
    <phoneticPr fontId="4" type="noConversion"/>
  </si>
  <si>
    <t>금수성 물질</t>
    <phoneticPr fontId="4" type="noConversion"/>
  </si>
  <si>
    <t xml:space="preserve"> 물, 습한공기와 접촉, 폭발성 기체나 인화성기체를 방출하는 물질</t>
    <phoneticPr fontId="4" type="noConversion"/>
  </si>
  <si>
    <t>고독성 물질</t>
    <phoneticPr fontId="4" type="noConversion"/>
  </si>
  <si>
    <t xml:space="preserve"> 흡입 등을 통해 흡수될 때 미량으로 사망, 건강에 급·만성장해를 일으키는 물질</t>
    <phoneticPr fontId="4" type="noConversion"/>
  </si>
  <si>
    <t>발암성 물질</t>
    <phoneticPr fontId="4" type="noConversion"/>
  </si>
  <si>
    <t xml:space="preserve"> 미국산업위생전문가협의회(ACGIH)에서 규정하고 있는 발암성 확인물질(A1) 및 발암성추정물질(A2)</t>
    <phoneticPr fontId="4" type="noConversion"/>
  </si>
  <si>
    <t>독성 물질</t>
    <phoneticPr fontId="4" type="noConversion"/>
  </si>
  <si>
    <t xml:space="preserve"> 흡수될 때 소량으로 사망하게 하거나 건강에 급·만성장해를 일으키는 물질</t>
    <phoneticPr fontId="4" type="noConversion"/>
  </si>
  <si>
    <t>변이성 물질</t>
    <phoneticPr fontId="4" type="noConversion"/>
  </si>
  <si>
    <t xml:space="preserve"> 흡수되는 경우 유전자 변이 등을 유발하거나 그 발생률을 증대시킬 우려가 있는 물질</t>
    <phoneticPr fontId="4" type="noConversion"/>
  </si>
  <si>
    <t>생식독성 물질</t>
    <phoneticPr fontId="4" type="noConversion"/>
  </si>
  <si>
    <t xml:space="preserve"> 흡입하거나 먹거나 피부에 흡수되는 경우 자손에게 비유전성, 악영향, 생식기능이나 생식능력장해를 일으키거나 그 발생률을 증대시킬 우려가 있는 물질</t>
    <phoneticPr fontId="4" type="noConversion"/>
  </si>
  <si>
    <t>유해 물질</t>
    <phoneticPr fontId="4" type="noConversion"/>
  </si>
  <si>
    <t xml:space="preserve"> 흡수될 때 급성 독성이나 만성 독성을 일으킬 우려가 있는 물질</t>
    <phoneticPr fontId="4" type="noConversion"/>
  </si>
  <si>
    <t>자극성 물질</t>
    <phoneticPr fontId="4" type="noConversion"/>
  </si>
  <si>
    <t xml:space="preserve"> - 피부자극성 : 피부염증, 부종을 일으키는 물질</t>
    <phoneticPr fontId="4" type="noConversion"/>
  </si>
  <si>
    <t xml:space="preserve"> - 눈자극성 : 각막혼탁, 결막충혈, 결막수종 또는 홍채의 손상이 발생하며 24시간 이상 지속되는 물질 또는 실제 사람의 눈에 병소를 일으키는 물질</t>
    <phoneticPr fontId="4" type="noConversion"/>
  </si>
  <si>
    <t xml:space="preserve"> - 호흡기계 자극성 : 사람에게 심각한 호흡기계의 자극을 일으키는 물질</t>
    <phoneticPr fontId="4" type="noConversion"/>
  </si>
  <si>
    <t>과민성 물질</t>
    <phoneticPr fontId="4" type="noConversion"/>
  </si>
  <si>
    <t xml:space="preserve"> -흡입과민성 : 감작반응이 예상되는 빈도보다 많은 물질</t>
    <phoneticPr fontId="4" type="noConversion"/>
  </si>
  <si>
    <t xml:space="preserve"> -피부과민성 : 상당수의 사람이나 동물에게서 감작반응이 일어나는 물질</t>
    <phoneticPr fontId="4" type="noConversion"/>
  </si>
  <si>
    <t>부식성 물질</t>
    <phoneticPr fontId="4" type="noConversion"/>
  </si>
  <si>
    <t xml:space="preserve"> 동물이나 인체의 피부와 접촉할 때 피부조직(세포)을 파괴시키는 물질(pH2.0 이하의 강산, pH11.5이상의 알칼리 포함)</t>
    <phoneticPr fontId="4" type="noConversion"/>
  </si>
  <si>
    <t>환경유해 물질</t>
    <phoneticPr fontId="4" type="noConversion"/>
  </si>
  <si>
    <t xml:space="preserve"> 환경에 유해한 영향을 미치는 물질로</t>
    <phoneticPr fontId="4" type="noConversion"/>
  </si>
  <si>
    <t xml:space="preserve"> - 환경생태 독성</t>
    <phoneticPr fontId="4" type="noConversion"/>
  </si>
  <si>
    <t xml:space="preserve"> - 난분해성 물질이거나 옥탄올 분배계수(log Pow)가 3이상이고 생물농축계수가 100이상인 물질</t>
    <phoneticPr fontId="4" type="noConversion"/>
  </si>
  <si>
    <t>6. 시방서(일반,특별,전문,안전관리)</t>
    <phoneticPr fontId="4" type="noConversion"/>
  </si>
  <si>
    <t>동, 남, 북서</t>
    <phoneticPr fontId="4" type="noConversion"/>
  </si>
  <si>
    <t>지방도, 임도, 마을도로</t>
    <phoneticPr fontId="4" type="noConversion"/>
  </si>
  <si>
    <t>마을도로</t>
    <phoneticPr fontId="4" type="noConversion"/>
  </si>
  <si>
    <t>서, 북서, 남서</t>
    <phoneticPr fontId="4" type="noConversion"/>
  </si>
  <si>
    <t>2023추기</t>
    <phoneticPr fontId="4" type="noConversion"/>
  </si>
  <si>
    <t>개소당 평균면적이 3ha 이상</t>
  </si>
  <si>
    <t>개소당 평균면적이 3ha 이상</t>
    <phoneticPr fontId="4" type="noConversion"/>
  </si>
  <si>
    <t>개소당 평균면적이 1ha 미만</t>
    <phoneticPr fontId="4" type="noConversion"/>
  </si>
  <si>
    <t>개소당 평균면적이 1-3ha 미만</t>
    <phoneticPr fontId="4" type="noConversion"/>
  </si>
  <si>
    <t xml:space="preserve">  가. 2026년 숲가꾸기사업은 계약서, 설계도서, 입찰유의서, 계약일반조건, 계약특수조건 등 계약 문서에 의하여 시행하여야 하며, 본 계약 문서에 규정하지</t>
    <phoneticPr fontId="4" type="noConversion"/>
  </si>
  <si>
    <t>2026년도</t>
    <phoneticPr fontId="4" type="noConversion"/>
  </si>
  <si>
    <t>2026년 토목공사원가계산 제비율 적용기준 적용(조경)(조달청)</t>
    <phoneticPr fontId="4" type="noConversion"/>
  </si>
  <si>
    <t>2026년</t>
    <phoneticPr fontId="4" type="noConversion"/>
  </si>
  <si>
    <t>30일 미만 미적용</t>
    <phoneticPr fontId="4" type="noConversion"/>
  </si>
  <si>
    <t>2,000만원 미만 미적용</t>
    <phoneticPr fontId="4" type="noConversion"/>
  </si>
  <si>
    <t>「고용보험 및 산업재해보상보험의 보험료
 징수 등에 관한 법률 시행령」 제12조(고용노동부)</t>
    <phoneticPr fontId="4" type="noConversion"/>
  </si>
  <si>
    <t>2026년 사업종류별 산재보험요율(노동부고시 제2025-91호)</t>
    <phoneticPr fontId="4" type="noConversion"/>
  </si>
  <si>
    <t>국민건강 보험법시행령 44조</t>
    <phoneticPr fontId="4" type="noConversion"/>
  </si>
  <si>
    <t>국민연급법 제88조 부칙 제4조 제1항 제1호</t>
    <phoneticPr fontId="4" type="noConversion"/>
  </si>
  <si>
    <t>산업안전보건관리비 계상 및 사죵기준(고용노동부고시 제2025-11호)</t>
    <phoneticPr fontId="4" type="noConversion"/>
  </si>
  <si>
    <t>임금채권부담금</t>
    <phoneticPr fontId="4" type="noConversion"/>
  </si>
  <si>
    <t>석면부담금</t>
    <phoneticPr fontId="4" type="noConversion"/>
  </si>
  <si>
    <t>석면분담금</t>
    <phoneticPr fontId="4" type="noConversion"/>
  </si>
  <si>
    <t>5월 2주</t>
    <phoneticPr fontId="4" type="noConversion"/>
  </si>
  <si>
    <t>산34</t>
    <phoneticPr fontId="4" type="noConversion"/>
  </si>
  <si>
    <t>산44</t>
    <phoneticPr fontId="4" type="noConversion"/>
  </si>
  <si>
    <t>산45</t>
    <phoneticPr fontId="4" type="noConversion"/>
  </si>
  <si>
    <t>산36</t>
    <phoneticPr fontId="4" type="noConversion"/>
  </si>
  <si>
    <t>산38</t>
    <phoneticPr fontId="4" type="noConversion"/>
  </si>
  <si>
    <t>산43</t>
    <phoneticPr fontId="4" type="noConversion"/>
  </si>
  <si>
    <t>중</t>
    <phoneticPr fontId="4" type="noConversion"/>
  </si>
  <si>
    <t xml:space="preserve">   ○ 작업단계별 공정및 사업비 산출기준은  산림청 "지속가능한 산림자원 관리지침(산림청 훈령 1,454호)" 및 "산림사업 표준품셈</t>
    <phoneticPr fontId="4" type="noConversion"/>
  </si>
  <si>
    <t xml:space="preserve">       (산림청 고시 2025-82호)"을 적용하였음</t>
    <phoneticPr fontId="4" type="noConversion"/>
  </si>
  <si>
    <t>05.08-05.20</t>
    <phoneticPr fontId="4" type="noConversion"/>
  </si>
  <si>
    <t>석현</t>
    <phoneticPr fontId="4" type="noConversion"/>
  </si>
  <si>
    <t>산30-1</t>
    <phoneticPr fontId="4" type="noConversion"/>
  </si>
  <si>
    <t>잣나무</t>
    <phoneticPr fontId="4" type="noConversion"/>
  </si>
  <si>
    <t>서울시 서초구 연남길 71, 303호(양재동 와이젠하우스)</t>
    <phoneticPr fontId="4" type="noConversion"/>
  </si>
  <si>
    <t>황윤형</t>
    <phoneticPr fontId="4" type="noConversion"/>
  </si>
  <si>
    <t>송청</t>
    <phoneticPr fontId="4" type="noConversion"/>
  </si>
  <si>
    <t>자작나무외</t>
    <phoneticPr fontId="4" type="noConversion"/>
  </si>
  <si>
    <t>2023
2024보식</t>
    <phoneticPr fontId="4" type="noConversion"/>
  </si>
  <si>
    <t>양구군 양구읍 황강길 25-14</t>
    <phoneticPr fontId="4" type="noConversion"/>
  </si>
  <si>
    <t>이성하외 1</t>
    <phoneticPr fontId="4" type="noConversion"/>
  </si>
  <si>
    <t>산2</t>
    <phoneticPr fontId="4" type="noConversion"/>
  </si>
  <si>
    <t>이건흥외 2</t>
    <phoneticPr fontId="4" type="noConversion"/>
  </si>
  <si>
    <t>산3</t>
    <phoneticPr fontId="4" type="noConversion"/>
  </si>
  <si>
    <t>인천광역시 미추홀구 경인로 385, 4동 405호(주안동,현대아파트)</t>
    <phoneticPr fontId="4" type="noConversion"/>
  </si>
  <si>
    <t>이정훈</t>
    <phoneticPr fontId="4" type="noConversion"/>
  </si>
  <si>
    <t>산3-1</t>
    <phoneticPr fontId="4" type="noConversion"/>
  </si>
  <si>
    <t>충청북도 청주시 흥덕구 옥산면 국사4길 19-10</t>
    <phoneticPr fontId="4" type="noConversion"/>
  </si>
  <si>
    <t>임흥순</t>
    <phoneticPr fontId="4" type="noConversion"/>
  </si>
  <si>
    <t>청</t>
    <phoneticPr fontId="4" type="noConversion"/>
  </si>
  <si>
    <t>산347</t>
    <phoneticPr fontId="4" type="noConversion"/>
  </si>
  <si>
    <t>양구군 국토정중앙면 삼팔선로 205번길 348-21</t>
    <phoneticPr fontId="4" type="noConversion"/>
  </si>
  <si>
    <t>김창영</t>
    <phoneticPr fontId="4" type="noConversion"/>
  </si>
  <si>
    <t>밤나무</t>
    <phoneticPr fontId="4" type="noConversion"/>
  </si>
  <si>
    <t>창</t>
    <phoneticPr fontId="4" type="noConversion"/>
  </si>
  <si>
    <t>산21</t>
    <phoneticPr fontId="4" type="noConversion"/>
  </si>
  <si>
    <t>마가목</t>
    <phoneticPr fontId="4" type="noConversion"/>
  </si>
  <si>
    <t>서울시 노원구 섬밭로 156, 203-810</t>
    <phoneticPr fontId="4" type="noConversion"/>
  </si>
  <si>
    <t>유아영</t>
    <phoneticPr fontId="4" type="noConversion"/>
  </si>
  <si>
    <t>신21-2</t>
    <phoneticPr fontId="4" type="noConversion"/>
  </si>
  <si>
    <t>서울시 강동구 천호대로 1239, 104-1504</t>
    <phoneticPr fontId="4" type="noConversion"/>
  </si>
  <si>
    <t>박순자</t>
    <phoneticPr fontId="4" type="noConversion"/>
  </si>
  <si>
    <t>산21-3</t>
    <phoneticPr fontId="4" type="noConversion"/>
  </si>
  <si>
    <t>양구군 국토정중앙면 관대두무로 747-42</t>
    <phoneticPr fontId="4" type="noConversion"/>
  </si>
  <si>
    <t>원혜정</t>
    <phoneticPr fontId="4" type="noConversion"/>
  </si>
  <si>
    <t>산21-5</t>
    <phoneticPr fontId="4" type="noConversion"/>
  </si>
  <si>
    <t>서울시 송파구 올림픽로 99, 153-404</t>
    <phoneticPr fontId="4" type="noConversion"/>
  </si>
  <si>
    <t>주현재</t>
    <phoneticPr fontId="4" type="noConversion"/>
  </si>
  <si>
    <t>산21-6</t>
    <phoneticPr fontId="4" type="noConversion"/>
  </si>
  <si>
    <t>서울시 송파구 충민로 152, 305-303</t>
    <phoneticPr fontId="4" type="noConversion"/>
  </si>
  <si>
    <t>유영재</t>
    <phoneticPr fontId="4" type="noConversion"/>
  </si>
  <si>
    <t>산21-7</t>
    <phoneticPr fontId="4" type="noConversion"/>
  </si>
  <si>
    <t>김석영</t>
    <phoneticPr fontId="4" type="noConversion"/>
  </si>
  <si>
    <t>산11</t>
    <phoneticPr fontId="4" type="noConversion"/>
  </si>
  <si>
    <t>양구군 양구읍 송청리 산11</t>
    <phoneticPr fontId="4" type="noConversion"/>
  </si>
  <si>
    <t>대한불교조계종심곡사</t>
    <phoneticPr fontId="4" type="noConversion"/>
  </si>
  <si>
    <t>산32</t>
    <phoneticPr fontId="4" type="noConversion"/>
  </si>
  <si>
    <t>강원도 춘천시 후석로 325, 111동 605호 (후평동, 춘천더샵아파트)</t>
    <phoneticPr fontId="4" type="noConversion"/>
  </si>
  <si>
    <t>이종섭</t>
    <phoneticPr fontId="4" type="noConversion"/>
  </si>
  <si>
    <t>양구군 양구읍상리 227-32</t>
    <phoneticPr fontId="4" type="noConversion"/>
  </si>
  <si>
    <t>이한억</t>
    <phoneticPr fontId="4" type="noConversion"/>
  </si>
  <si>
    <t>국(산림청)</t>
    <phoneticPr fontId="4" type="noConversion"/>
  </si>
  <si>
    <t>산37</t>
    <phoneticPr fontId="4" type="noConversion"/>
  </si>
  <si>
    <t>이성하 외 2인</t>
    <phoneticPr fontId="4" type="noConversion"/>
  </si>
  <si>
    <t>이성하 외 1인</t>
    <phoneticPr fontId="4" type="noConversion"/>
  </si>
  <si>
    <t>송우</t>
    <phoneticPr fontId="4" type="noConversion"/>
  </si>
  <si>
    <t>기획재정부</t>
    <phoneticPr fontId="4" type="noConversion"/>
  </si>
  <si>
    <t>최성집</t>
    <phoneticPr fontId="4" type="noConversion"/>
  </si>
  <si>
    <t>산40</t>
    <phoneticPr fontId="4" type="noConversion"/>
  </si>
  <si>
    <t>양구군 국토정중앙면 송우리 45-6</t>
    <phoneticPr fontId="4" type="noConversion"/>
  </si>
  <si>
    <t>송우리마을회</t>
    <phoneticPr fontId="4" type="noConversion"/>
  </si>
  <si>
    <t>산림청</t>
    <phoneticPr fontId="4" type="noConversion"/>
  </si>
  <si>
    <t>양구군 국토정중앙면 정중앙로 508-22</t>
    <phoneticPr fontId="4" type="noConversion"/>
  </si>
  <si>
    <t>천광석외 3인</t>
    <phoneticPr fontId="4" type="noConversion"/>
  </si>
  <si>
    <t>서울특별시 송파구 올림픽로45길 11, 3동705호(풍납동,극동아파트)</t>
    <phoneticPr fontId="4" type="noConversion"/>
  </si>
  <si>
    <t>김형준</t>
    <phoneticPr fontId="4" type="noConversion"/>
  </si>
  <si>
    <t>산46</t>
    <phoneticPr fontId="4" type="noConversion"/>
  </si>
  <si>
    <t>서울특별시 동대문구 제기동 44</t>
    <phoneticPr fontId="4" type="noConversion"/>
  </si>
  <si>
    <t>동명잉업주식회사</t>
    <phoneticPr fontId="4" type="noConversion"/>
  </si>
  <si>
    <t>양구군 양구읍 석현리 산30-1번지</t>
    <phoneticPr fontId="4" type="noConversion"/>
  </si>
  <si>
    <t>양구군 양구읍 송청리 산43번지</t>
    <phoneticPr fontId="4" type="noConversion"/>
  </si>
  <si>
    <t>양구군 양구읍 송청리 산2번지외 3필지</t>
    <phoneticPr fontId="4" type="noConversion"/>
  </si>
  <si>
    <t>양구군 국토정중앙면 청리 산347번지</t>
    <phoneticPr fontId="4" type="noConversion"/>
  </si>
  <si>
    <t>양구군 양구읍 송청리 산11번지외 14필지</t>
    <phoneticPr fontId="4" type="noConversion"/>
  </si>
  <si>
    <t>1-0-6</t>
    <phoneticPr fontId="4" type="noConversion"/>
  </si>
  <si>
    <t>양구군 국토정중앙면 창리 산21번지외 5필지</t>
    <phoneticPr fontId="4" type="noConversion"/>
  </si>
  <si>
    <t>서, 남서, 북서</t>
    <phoneticPr fontId="4" type="noConversion"/>
  </si>
  <si>
    <t>남, 남동, 남서, 북서</t>
    <phoneticPr fontId="4" type="noConversion"/>
  </si>
  <si>
    <t>(일부지역 도보 이동거리가 멀어 좋지 않음)</t>
    <phoneticPr fontId="4" type="noConversion"/>
  </si>
  <si>
    <t>남, 남서</t>
    <phoneticPr fontId="4" type="noConversion"/>
  </si>
  <si>
    <t>동, 남, 남동, 남서</t>
    <phoneticPr fontId="4" type="noConversion"/>
  </si>
  <si>
    <t>대왕참나무</t>
    <phoneticPr fontId="4" type="noConversion"/>
  </si>
  <si>
    <t>수식확인</t>
    <phoneticPr fontId="4" type="noConversion"/>
  </si>
  <si>
    <t>자작나무, 마가목, 밤나무, 대왕참나무</t>
    <phoneticPr fontId="4" type="noConversion"/>
  </si>
  <si>
    <t>작업장정리 및 보완
(2일)</t>
    <phoneticPr fontId="4" type="noConversion"/>
  </si>
  <si>
    <t>활착율
(%)</t>
    <phoneticPr fontId="4" type="noConversion"/>
  </si>
  <si>
    <t>개소당 평균면적이 1ha 미만</t>
  </si>
  <si>
    <t>개소당 평균면적이 1-3ha 미만</t>
  </si>
  <si>
    <t>대상지 전경</t>
    <phoneticPr fontId="4" type="noConversion"/>
  </si>
  <si>
    <t>주식회사 백록산림이엔지</t>
    <phoneticPr fontId="4" type="noConversion"/>
  </si>
  <si>
    <t>산림경영기술고급  박 진 호</t>
    <phoneticPr fontId="4" type="noConversion"/>
  </si>
  <si>
    <t>2026년 9월</t>
    <phoneticPr fontId="4" type="noConversion"/>
  </si>
  <si>
    <t>박진호</t>
    <phoneticPr fontId="4" type="noConversion"/>
  </si>
  <si>
    <t>예 취 기 견 적 서</t>
    <phoneticPr fontId="168" type="noConversion"/>
  </si>
  <si>
    <t>계약업체 문의</t>
    <phoneticPr fontId="168" type="noConversion"/>
  </si>
  <si>
    <t>양구군 양구읍 석현리 산30-1번지외 25필지</t>
    <phoneticPr fontId="4" type="noConversion"/>
  </si>
  <si>
    <t>2026년 조림지 사후관리사업(풀베기 2차-2지구)</t>
    <phoneticPr fontId="4" type="noConversion"/>
  </si>
  <si>
    <t>2026년 하반기 정부노임단가(대한건설협회자료)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</si>
</sst>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7"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7" formatCode="0.00_);[Red]\(0.00\)"/>
    <numFmt numFmtId="178" formatCode="0.00_ "/>
    <numFmt numFmtId="179" formatCode="0.0%"/>
    <numFmt numFmtId="180" formatCode="_-* #,##0_-;\-* #,##0_-;_-* &quot;-&quot;??_-;_-@_-"/>
    <numFmt numFmtId="181" formatCode="#,##0_ "/>
    <numFmt numFmtId="182" formatCode="0.0"/>
    <numFmt numFmtId="183" formatCode="0.0_ "/>
    <numFmt numFmtId="184" formatCode="#,##0.00_ "/>
    <numFmt numFmtId="185" formatCode="_-* #,##0.0_-;\-* #,##0.0_-;_-* &quot;-&quot;_-;_-@_-"/>
    <numFmt numFmtId="186" formatCode="mm&quot;월&quot;\ dd&quot;일&quot;"/>
    <numFmt numFmtId="187" formatCode="_-* #,##0.0_-;\-* #,##0.0_-;_-* &quot;-&quot;??_-;_-@_-"/>
    <numFmt numFmtId="188" formatCode="0_);\(0\)"/>
    <numFmt numFmtId="189" formatCode="0.000000"/>
    <numFmt numFmtId="190" formatCode="_ * #,##0_ ;_ * \-#,##0_ ;_ * &quot;-&quot;_ ;_ @_ "/>
    <numFmt numFmtId="191" formatCode="_ * #,##0.00_ ;_ * \-#,##0.00_ ;_ * &quot;-&quot;_ ;_ @_ "/>
    <numFmt numFmtId="192" formatCode="_ * #,##0.0_ ;_ * \-#,##0.0_ ;_ * &quot;-&quot;_ ;_ @_ "/>
    <numFmt numFmtId="193" formatCode="_ * #,##0.00_ ;_ * \-#,##0.00_ ;_ * &quot;-&quot;??_ ;_ @_ "/>
    <numFmt numFmtId="194" formatCode="_ * #,##0.000_ ;_ * \-#,##0.000_ ;_ * &quot;-&quot;_ ;_ @_ "/>
    <numFmt numFmtId="195" formatCode="&quot;₩&quot;#,##0;[Red]&quot;₩&quot;#,##0"/>
    <numFmt numFmtId="196" formatCode="&quot;₩&quot;#,##0_);\(&quot;₩&quot;#,##0\)"/>
    <numFmt numFmtId="197" formatCode="_ &quot;₩&quot;* #,##0_ ;_ &quot;₩&quot;* \-#,##0_ ;_ &quot;₩&quot;* &quot;-&quot;_ ;_ @_ "/>
    <numFmt numFmtId="198" formatCode="_ &quot;₩&quot;* #,##0.00_ ;_ &quot;₩&quot;* \-#,##0.00_ ;_ &quot;₩&quot;* &quot;-&quot;??_ ;_ @_ "/>
    <numFmt numFmtId="199" formatCode="_ * #,##0.00_ ;_ * &quot;₩&quot;\-#,##0.00_ ;_ * &quot;-&quot;??_ ;_ @_ "/>
    <numFmt numFmtId="200" formatCode="_ &quot;₩&quot;* #,##0.00_ ;_ &quot;₩&quot;* &quot;₩&quot;&quot;₩&quot;&quot;₩&quot;&quot;₩&quot;\-#,##0.00_ ;_ &quot;₩&quot;* &quot;-&quot;??_ ;_ @_ "/>
    <numFmt numFmtId="201" formatCode="#,##0.00&quot;?_);\(#,##0.00&quot;&quot;?&quot;\)"/>
    <numFmt numFmtId="202" formatCode="?/?#"/>
    <numFmt numFmtId="203" formatCode="&quot;$&quot;#,##0_);[Red]\(&quot;$&quot;#,##0\)"/>
    <numFmt numFmtId="204" formatCode="\$#.00"/>
    <numFmt numFmtId="205" formatCode="#.00"/>
    <numFmt numFmtId="206" formatCode="%#.00"/>
    <numFmt numFmtId="207" formatCode="#."/>
    <numFmt numFmtId="208" formatCode="m\o\n\th\ d\,\ yyyy"/>
    <numFmt numFmtId="209" formatCode="&quot;?#,##0;\-&quot;&quot;?&quot;#,##0"/>
    <numFmt numFmtId="210" formatCode="&quot;S&quot;\ #,##0.00;\-&quot;S&quot;\ #,##0.00"/>
    <numFmt numFmtId="211" formatCode="#,##0;[Red]&quot;-&quot;#,##0"/>
    <numFmt numFmtId="212" formatCode="_(&quot;RM&quot;* #,##0.00_);_(&quot;RM&quot;* \(#,##0.00\);_(&quot;RM&quot;* &quot;-&quot;??_);_(@_)"/>
    <numFmt numFmtId="213" formatCode="&quot;US$&quot;#,##0_);\(&quot;US$&quot;#,##0\)"/>
    <numFmt numFmtId="214" formatCode="&quot;US$&quot;#,##0_);[Red]\(&quot;US$&quot;#,##0\)"/>
    <numFmt numFmtId="215" formatCode="#,##0;&quot;-&quot;#,##0"/>
    <numFmt numFmtId="216" formatCode="_ &quot;₩&quot;* #,##0_ ;_ &quot;₩&quot;* &quot;₩&quot;&quot;₩&quot;&quot;₩&quot;&quot;₩&quot;&quot;₩&quot;\-#,##0_ ;_ &quot;₩&quot;* &quot;-&quot;_ ;_ @_ "/>
    <numFmt numFmtId="217" formatCode="&quot;₩&quot;\$#,##0_);&quot;₩&quot;\(&quot;₩&quot;\$#,##0&quot;₩&quot;\)"/>
    <numFmt numFmtId="218" formatCode="_-* #,##0.00_-;\-* #,##0.00_-;_-* &quot;-&quot;_-;_-@_-"/>
    <numFmt numFmtId="219" formatCode="0.0_);[Red]\(0.0\)"/>
    <numFmt numFmtId="220" formatCode="0_);[Red]\(0\)"/>
    <numFmt numFmtId="221" formatCode="&quot;(￦&quot;#,##0&quot;)&quot;"/>
    <numFmt numFmtId="222" formatCode="General&quot;ha&quot;"/>
    <numFmt numFmtId="223" formatCode="&quot;₩&quot;#,##0"/>
    <numFmt numFmtId="224" formatCode="_(* #,##0_);_(* \(#,##0\);_(* &quot;-&quot;_);_(@_)"/>
    <numFmt numFmtId="225" formatCode="0.00&quot;ha&quot;"/>
    <numFmt numFmtId="226" formatCode="0&quot;인&quot;"/>
    <numFmt numFmtId="227" formatCode="0_ "/>
    <numFmt numFmtId="228" formatCode="General&quot;인&quot;"/>
    <numFmt numFmtId="229" formatCode="General&quot;일&quot;"/>
    <numFmt numFmtId="230" formatCode="_-* #,##0.0000_-;\-* #,##0.0000_-;_-* &quot;-&quot;_-;_-@_-"/>
    <numFmt numFmtId="231" formatCode="General&quot;필&quot;"/>
    <numFmt numFmtId="232" formatCode="##&quot;소반&quot;"/>
    <numFmt numFmtId="233" formatCode="#,##0;[Red]#,##0"/>
    <numFmt numFmtId="234" formatCode="&quot;1-0-1-0&quot;"/>
    <numFmt numFmtId="235" formatCode="#,##0.0_);[Red]\(#,##0.0\)"/>
    <numFmt numFmtId="236" formatCode="#,##0.00_);[Red]\(#,##0.00\)"/>
    <numFmt numFmtId="237" formatCode="0.000_);[Red]\(0.000\)"/>
    <numFmt numFmtId="238" formatCode="0.00&quot;㎡&quot;"/>
    <numFmt numFmtId="239" formatCode="####&quot;.&quot;"/>
    <numFmt numFmtId="240" formatCode="####&quot;년&quot;"/>
    <numFmt numFmtId="241" formatCode="_-* #,##0_-;\-* #,##0_-;_-* \-_-;_-@_-"/>
    <numFmt numFmtId="242" formatCode="_-* #,##0.00_-;\-* #,##0.00_-;_-* \-_-;_-@_-"/>
    <numFmt numFmtId="243" formatCode="_-* #,##0.000_-;\-* #,##0.000_-;_-* \-_-;_-@_-"/>
    <numFmt numFmtId="244" formatCode="0.00\ &quot;ha&quot;"/>
    <numFmt numFmtId="245" formatCode="0&quot;본&quot;"/>
    <numFmt numFmtId="246" formatCode="0.00&quot;㎥&quot;"/>
    <numFmt numFmtId="247" formatCode="0\ &quot;본&quot;"/>
    <numFmt numFmtId="248" formatCode="0\ &quot;매&quot;"/>
    <numFmt numFmtId="249" formatCode="0&quot;개&quot;"/>
    <numFmt numFmtId="250" formatCode="0&quot;㎥&quot;"/>
  </numFmts>
  <fonts count="17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바탕체"/>
      <family val="1"/>
      <charset val="129"/>
    </font>
    <font>
      <sz val="11"/>
      <name val="바탕체"/>
      <family val="1"/>
      <charset val="129"/>
    </font>
    <font>
      <u/>
      <sz val="11"/>
      <color indexed="12"/>
      <name val="돋움"/>
      <family val="3"/>
      <charset val="129"/>
    </font>
    <font>
      <sz val="11"/>
      <name val="굴림체"/>
      <family val="3"/>
      <charset val="129"/>
    </font>
    <font>
      <b/>
      <sz val="14"/>
      <name val="굴림"/>
      <family val="3"/>
      <charset val="129"/>
    </font>
    <font>
      <sz val="12"/>
      <name val="굴림"/>
      <family val="3"/>
      <charset val="129"/>
    </font>
    <font>
      <sz val="11"/>
      <name val="굴림"/>
      <family val="3"/>
      <charset val="129"/>
    </font>
    <font>
      <sz val="10"/>
      <name val="굴림체"/>
      <family val="3"/>
      <charset val="129"/>
    </font>
    <font>
      <b/>
      <sz val="24"/>
      <name val="굴림"/>
      <family val="3"/>
      <charset val="129"/>
    </font>
    <font>
      <sz val="24"/>
      <name val="굴림"/>
      <family val="3"/>
      <charset val="129"/>
    </font>
    <font>
      <u/>
      <sz val="11"/>
      <name val="굴림"/>
      <family val="3"/>
      <charset val="129"/>
    </font>
    <font>
      <sz val="18"/>
      <name val="굴림"/>
      <family val="3"/>
      <charset val="129"/>
    </font>
    <font>
      <sz val="14"/>
      <color indexed="8"/>
      <name val="굴림"/>
      <family val="3"/>
      <charset val="129"/>
    </font>
    <font>
      <sz val="14"/>
      <name val="굴림"/>
      <family val="3"/>
      <charset val="129"/>
    </font>
    <font>
      <b/>
      <u/>
      <sz val="24"/>
      <name val="굴림"/>
      <family val="3"/>
      <charset val="129"/>
    </font>
    <font>
      <sz val="13"/>
      <name val="굴림"/>
      <family val="3"/>
      <charset val="129"/>
    </font>
    <font>
      <sz val="16"/>
      <name val="굴림"/>
      <family val="3"/>
      <charset val="129"/>
    </font>
    <font>
      <b/>
      <sz val="16"/>
      <name val="굴림"/>
      <family val="3"/>
      <charset val="129"/>
    </font>
    <font>
      <u/>
      <sz val="24"/>
      <name val="굴림"/>
      <family val="3"/>
      <charset val="129"/>
    </font>
    <font>
      <sz val="12"/>
      <name val="굴림체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20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8"/>
      <color indexed="8"/>
      <name val="Gulim"/>
      <family val="3"/>
    </font>
    <font>
      <sz val="12"/>
      <name val="Times New Roman"/>
      <family val="1"/>
    </font>
    <font>
      <sz val="10"/>
      <name val="Courier New"/>
      <family val="3"/>
    </font>
    <font>
      <sz val="12"/>
      <name val="Arial"/>
      <family val="2"/>
    </font>
    <font>
      <sz val="1"/>
      <color indexed="8"/>
      <name val="Courier"/>
      <family val="3"/>
    </font>
    <font>
      <sz val="12"/>
      <name val="명조"/>
      <family val="3"/>
      <charset val="129"/>
    </font>
    <font>
      <sz val="10"/>
      <name val="MS Sans Serif"/>
      <family val="2"/>
    </font>
    <font>
      <b/>
      <sz val="11"/>
      <name val="돋움"/>
      <family val="3"/>
      <charset val="129"/>
    </font>
    <font>
      <u/>
      <sz val="8.25"/>
      <color indexed="36"/>
      <name val="돋움"/>
      <family val="3"/>
      <charset val="129"/>
    </font>
    <font>
      <sz val="14"/>
      <name val="뼻뮝"/>
      <family val="3"/>
      <charset val="129"/>
    </font>
    <font>
      <sz val="10"/>
      <name val="돋움체"/>
      <family val="3"/>
      <charset val="129"/>
    </font>
    <font>
      <sz val="9"/>
      <name val="MS Sans Serif"/>
      <family val="2"/>
    </font>
    <font>
      <sz val="12"/>
      <name val="뼻뮝"/>
      <family val="3"/>
      <charset val="129"/>
    </font>
    <font>
      <sz val="10"/>
      <name val="바탕"/>
      <family val="1"/>
      <charset val="129"/>
    </font>
    <font>
      <sz val="8"/>
      <name val="돋움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i/>
      <sz val="1"/>
      <color indexed="8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8"/>
      <name val="Courier"/>
      <family val="3"/>
    </font>
    <font>
      <sz val="10"/>
      <name val="Univers (WN)"/>
      <family val="2"/>
    </font>
    <font>
      <b/>
      <sz val="11"/>
      <name val="Helv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18"/>
      <color indexed="12"/>
      <name val="MS Sans Serif"/>
      <family val="2"/>
    </font>
    <font>
      <b/>
      <u/>
      <sz val="13"/>
      <name val="굴림체"/>
      <family val="3"/>
      <charset val="129"/>
    </font>
    <font>
      <sz val="8"/>
      <name val="바탕체"/>
      <family val="1"/>
      <charset val="129"/>
    </font>
    <font>
      <b/>
      <sz val="12"/>
      <name val="굴림"/>
      <family val="3"/>
      <charset val="129"/>
    </font>
    <font>
      <sz val="10"/>
      <name val="굴림"/>
      <family val="3"/>
      <charset val="129"/>
    </font>
    <font>
      <sz val="13"/>
      <color indexed="8"/>
      <name val="굴림"/>
      <family val="3"/>
      <charset val="129"/>
    </font>
    <font>
      <b/>
      <sz val="18"/>
      <name val="굴림"/>
      <family val="3"/>
      <charset val="129"/>
    </font>
    <font>
      <b/>
      <sz val="16"/>
      <name val="굴림체"/>
      <family val="3"/>
      <charset val="129"/>
    </font>
    <font>
      <sz val="7"/>
      <name val="굴림"/>
      <family val="3"/>
      <charset val="129"/>
    </font>
    <font>
      <b/>
      <sz val="15"/>
      <name val="굴림체"/>
      <family val="3"/>
      <charset val="129"/>
    </font>
    <font>
      <b/>
      <sz val="11"/>
      <name val="굴림체"/>
      <family val="3"/>
      <charset val="129"/>
    </font>
    <font>
      <sz val="15"/>
      <name val="굴림"/>
      <family val="3"/>
      <charset val="129"/>
    </font>
    <font>
      <sz val="14"/>
      <name val="굴림체"/>
      <family val="3"/>
      <charset val="129"/>
    </font>
    <font>
      <b/>
      <sz val="11"/>
      <name val="굴림"/>
      <family val="3"/>
      <charset val="129"/>
    </font>
    <font>
      <sz val="9"/>
      <name val="굴림"/>
      <family val="3"/>
      <charset val="129"/>
    </font>
    <font>
      <b/>
      <sz val="10"/>
      <name val="굴림"/>
      <family val="3"/>
      <charset val="129"/>
    </font>
    <font>
      <sz val="8"/>
      <name val="굴림"/>
      <family val="3"/>
      <charset val="129"/>
    </font>
    <font>
      <b/>
      <sz val="18"/>
      <name val="굴림체"/>
      <family val="3"/>
      <charset val="129"/>
    </font>
    <font>
      <b/>
      <sz val="11"/>
      <color indexed="9"/>
      <name val="굴림체"/>
      <family val="3"/>
      <charset val="129"/>
    </font>
    <font>
      <b/>
      <sz val="10"/>
      <name val="굴림체"/>
      <family val="3"/>
      <charset val="129"/>
    </font>
    <font>
      <b/>
      <sz val="20"/>
      <name val="굴림체"/>
      <family val="3"/>
      <charset val="129"/>
    </font>
    <font>
      <sz val="9"/>
      <name val="돋움"/>
      <family val="3"/>
      <charset val="129"/>
    </font>
    <font>
      <b/>
      <sz val="8"/>
      <name val="돋움"/>
      <family val="3"/>
      <charset val="129"/>
    </font>
    <font>
      <sz val="8"/>
      <name val="맑은 고딕"/>
      <family val="3"/>
      <charset val="129"/>
    </font>
    <font>
      <b/>
      <sz val="9"/>
      <name val="굴림"/>
      <family val="3"/>
      <charset val="129"/>
    </font>
    <font>
      <b/>
      <sz val="22"/>
      <name val="굴림"/>
      <family val="3"/>
      <charset val="129"/>
    </font>
    <font>
      <sz val="10"/>
      <color indexed="8"/>
      <name val="굴림체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돋움"/>
      <family val="3"/>
      <charset val="129"/>
    </font>
    <font>
      <sz val="11"/>
      <color rgb="FFFF0000"/>
      <name val="굴림체"/>
      <family val="3"/>
      <charset val="129"/>
    </font>
    <font>
      <sz val="10"/>
      <color rgb="FFFF0000"/>
      <name val="굴림"/>
      <family val="3"/>
      <charset val="129"/>
    </font>
    <font>
      <sz val="11"/>
      <color rgb="FF0000CC"/>
      <name val="굴림체"/>
      <family val="3"/>
      <charset val="129"/>
    </font>
    <font>
      <sz val="13"/>
      <color rgb="FFFF0000"/>
      <name val="굴림"/>
      <family val="3"/>
      <charset val="129"/>
    </font>
    <font>
      <sz val="10"/>
      <color rgb="FFFF0000"/>
      <name val="맑은 고딕"/>
      <family val="3"/>
      <charset val="129"/>
      <scheme val="minor"/>
    </font>
    <font>
      <sz val="10"/>
      <color theme="1"/>
      <name val="굴림"/>
      <family val="3"/>
      <charset val="129"/>
    </font>
    <font>
      <sz val="11"/>
      <color rgb="FF0000FF"/>
      <name val="굴림체"/>
      <family val="3"/>
      <charset val="129"/>
    </font>
    <font>
      <sz val="11"/>
      <color rgb="FF0000FF"/>
      <name val="굴림"/>
      <family val="3"/>
      <charset val="129"/>
    </font>
    <font>
      <sz val="13"/>
      <color rgb="FF0000FF"/>
      <name val="굴림"/>
      <family val="3"/>
      <charset val="129"/>
    </font>
    <font>
      <sz val="9"/>
      <color rgb="FFFF0000"/>
      <name val="돋움"/>
      <family val="3"/>
      <charset val="129"/>
    </font>
    <font>
      <sz val="11"/>
      <color theme="1"/>
      <name val="굴림체"/>
      <family val="3"/>
      <charset val="129"/>
    </font>
    <font>
      <b/>
      <sz val="10"/>
      <color theme="1"/>
      <name val="굴림"/>
      <family val="3"/>
      <charset val="129"/>
    </font>
    <font>
      <sz val="10"/>
      <color rgb="FFFFFF00"/>
      <name val="굴림"/>
      <family val="3"/>
      <charset val="129"/>
    </font>
    <font>
      <sz val="10"/>
      <color rgb="FF00B050"/>
      <name val="굴림"/>
      <family val="3"/>
      <charset val="129"/>
    </font>
    <font>
      <sz val="22"/>
      <color theme="1"/>
      <name val="나눔고딕 ExtraBold"/>
      <family val="3"/>
      <charset val="129"/>
    </font>
    <font>
      <b/>
      <sz val="22"/>
      <color theme="1"/>
      <name val="굴림"/>
      <family val="3"/>
      <charset val="129"/>
    </font>
    <font>
      <sz val="22"/>
      <color theme="1"/>
      <name val="돋움"/>
      <family val="3"/>
      <charset val="129"/>
    </font>
    <font>
      <sz val="12"/>
      <color indexed="8"/>
      <name val="굴림체"/>
      <family val="3"/>
      <charset val="129"/>
    </font>
    <font>
      <sz val="12"/>
      <color indexed="8"/>
      <name val="굴림"/>
      <family val="3"/>
      <charset val="129"/>
    </font>
    <font>
      <b/>
      <sz val="12"/>
      <color indexed="8"/>
      <name val="굴림"/>
      <family val="3"/>
      <charset val="129"/>
    </font>
    <font>
      <sz val="12"/>
      <color rgb="FFFF0000"/>
      <name val="굴림"/>
      <family val="3"/>
      <charset val="129"/>
    </font>
    <font>
      <sz val="8"/>
      <color theme="1"/>
      <name val="굴림"/>
      <family val="3"/>
      <charset val="129"/>
    </font>
    <font>
      <sz val="8"/>
      <color rgb="FFFF0000"/>
      <name val="굴림"/>
      <family val="3"/>
      <charset val="129"/>
    </font>
    <font>
      <sz val="20"/>
      <name val="굴림"/>
      <family val="3"/>
      <charset val="129"/>
    </font>
    <font>
      <sz val="8"/>
      <color rgb="FF0000CC"/>
      <name val="굴림"/>
      <family val="3"/>
      <charset val="129"/>
    </font>
    <font>
      <b/>
      <sz val="16"/>
      <color indexed="8"/>
      <name val="굴림"/>
      <family val="3"/>
      <charset val="129"/>
    </font>
    <font>
      <b/>
      <sz val="14"/>
      <color indexed="8"/>
      <name val="굴림"/>
      <family val="3"/>
      <charset val="129"/>
    </font>
    <font>
      <sz val="11"/>
      <color indexed="8"/>
      <name val="굴림"/>
      <family val="3"/>
      <charset val="129"/>
    </font>
    <font>
      <sz val="10"/>
      <color theme="0" tint="-0.14999847407452621"/>
      <name val="굴림"/>
      <family val="3"/>
      <charset val="129"/>
    </font>
    <font>
      <sz val="12"/>
      <color theme="0" tint="-0.14999847407452621"/>
      <name val="굴림"/>
      <family val="3"/>
      <charset val="129"/>
    </font>
    <font>
      <sz val="11"/>
      <color theme="0" tint="-0.249977111117893"/>
      <name val="돋움"/>
      <family val="3"/>
      <charset val="129"/>
    </font>
    <font>
      <sz val="12"/>
      <name val="돋움"/>
      <family val="3"/>
      <charset val="129"/>
    </font>
    <font>
      <b/>
      <sz val="18"/>
      <name val="돋움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20"/>
      <color rgb="FFFF0000"/>
      <name val="돋움"/>
      <family val="3"/>
      <charset val="129"/>
    </font>
    <font>
      <b/>
      <sz val="11"/>
      <name val="HY그래픽"/>
      <family val="1"/>
      <charset val="129"/>
    </font>
    <font>
      <sz val="12"/>
      <name val="HY그래픽"/>
      <family val="1"/>
      <charset val="129"/>
    </font>
    <font>
      <sz val="11"/>
      <name val="HY그래픽"/>
      <family val="1"/>
      <charset val="129"/>
    </font>
    <font>
      <sz val="11"/>
      <color theme="1"/>
      <name val="HY그래픽"/>
      <family val="1"/>
      <charset val="129"/>
    </font>
    <font>
      <sz val="11"/>
      <color indexed="8"/>
      <name val="맑은 고딕"/>
      <family val="3"/>
    </font>
    <font>
      <b/>
      <sz val="24"/>
      <color rgb="FFFF0000"/>
      <name val="돋움"/>
      <family val="3"/>
      <charset val="129"/>
    </font>
    <font>
      <sz val="14"/>
      <color rgb="FFFFFF00"/>
      <name val="굴림"/>
      <family val="3"/>
      <charset val="129"/>
    </font>
    <font>
      <sz val="11"/>
      <color theme="1"/>
      <name val="돋움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name val="돋움"/>
      <family val="3"/>
    </font>
    <font>
      <sz val="11"/>
      <color theme="1"/>
      <name val="굴림"/>
      <family val="3"/>
      <charset val="129"/>
    </font>
    <font>
      <sz val="10"/>
      <color theme="1"/>
      <name val="맑은 고딕"/>
      <family val="3"/>
      <charset val="129"/>
      <scheme val="major"/>
    </font>
    <font>
      <b/>
      <sz val="26"/>
      <name val="굴림"/>
      <family val="3"/>
      <charset val="129"/>
    </font>
    <font>
      <sz val="11"/>
      <color rgb="FFFF0000"/>
      <name val="돋움"/>
      <family val="3"/>
      <charset val="129"/>
    </font>
    <font>
      <sz val="24"/>
      <name val="돋움"/>
      <family val="3"/>
      <charset val="129"/>
    </font>
    <font>
      <sz val="10"/>
      <name val="돋움"/>
      <family val="3"/>
      <charset val="129"/>
    </font>
    <font>
      <sz val="22"/>
      <name val="돋움"/>
      <family val="3"/>
      <charset val="129"/>
    </font>
    <font>
      <sz val="10"/>
      <color rgb="FF000000"/>
      <name val="굴림"/>
      <family val="3"/>
      <charset val="129"/>
    </font>
    <font>
      <b/>
      <sz val="12"/>
      <name val="돋움"/>
      <family val="3"/>
      <charset val="129"/>
    </font>
    <font>
      <sz val="26"/>
      <name val="돋움"/>
      <family val="3"/>
    </font>
    <font>
      <b/>
      <sz val="10"/>
      <color rgb="FFFF0000"/>
      <name val="굴림"/>
      <family val="3"/>
      <charset val="129"/>
    </font>
    <font>
      <sz val="9"/>
      <color theme="1"/>
      <name val="굴림"/>
      <family val="3"/>
      <charset val="129"/>
    </font>
    <font>
      <b/>
      <sz val="15"/>
      <color theme="1"/>
      <name val="휴먼엑스포"/>
      <family val="1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굴림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굴림"/>
      <family val="3"/>
      <charset val="129"/>
    </font>
    <font>
      <b/>
      <sz val="14"/>
      <color theme="1"/>
      <name val="휴먼엑스포"/>
      <family val="1"/>
      <charset val="129"/>
    </font>
  </fonts>
  <fills count="4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</fills>
  <borders count="1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double">
        <color auto="1"/>
      </top>
      <bottom/>
      <diagonal/>
    </border>
  </borders>
  <cellStyleXfs count="902">
    <xf numFmtId="0" fontId="0" fillId="0" borderId="0">
      <alignment vertical="center"/>
    </xf>
    <xf numFmtId="182" fontId="3" fillId="0" borderId="0" applyFont="0" applyFill="0" applyBorder="0" applyAlignment="0" applyProtection="0">
      <alignment vertical="center"/>
    </xf>
    <xf numFmtId="0" fontId="43" fillId="0" borderId="0"/>
    <xf numFmtId="0" fontId="43" fillId="0" borderId="0"/>
    <xf numFmtId="0" fontId="44" fillId="0" borderId="0"/>
    <xf numFmtId="224" fontId="3" fillId="0" borderId="0" applyNumberFormat="0" applyFont="0" applyFill="0" applyBorder="0" applyAlignment="0" applyProtection="0">
      <alignment vertical="center"/>
    </xf>
    <xf numFmtId="0" fontId="3" fillId="0" borderId="0" applyNumberFormat="0" applyFont="0" applyFill="0" applyBorder="0" applyAlignment="0" applyProtection="0">
      <alignment vertical="center"/>
    </xf>
    <xf numFmtId="0" fontId="45" fillId="0" borderId="0"/>
    <xf numFmtId="0" fontId="44" fillId="0" borderId="0"/>
    <xf numFmtId="0" fontId="44" fillId="0" borderId="0"/>
    <xf numFmtId="0" fontId="44" fillId="0" borderId="0"/>
    <xf numFmtId="0" fontId="45" fillId="0" borderId="0"/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46" fillId="0" borderId="0"/>
    <xf numFmtId="186" fontId="3" fillId="0" borderId="0" applyFont="0" applyFill="0" applyBorder="0" applyProtection="0">
      <alignment vertical="center"/>
    </xf>
    <xf numFmtId="187" fontId="3" fillId="0" borderId="0">
      <alignment vertical="center"/>
    </xf>
    <xf numFmtId="180" fontId="3" fillId="0" borderId="0" applyFont="0" applyFill="0" applyBorder="0" applyAlignment="0" applyProtection="0">
      <alignment vertical="center"/>
    </xf>
    <xf numFmtId="190" fontId="6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6" fillId="0" borderId="1">
      <alignment vertical="center"/>
    </xf>
    <xf numFmtId="190" fontId="6" fillId="0" borderId="1">
      <alignment vertical="center"/>
    </xf>
    <xf numFmtId="190" fontId="6" fillId="0" borderId="1">
      <alignment vertical="center"/>
    </xf>
    <xf numFmtId="190" fontId="3" fillId="0" borderId="1">
      <alignment vertical="center"/>
    </xf>
    <xf numFmtId="190" fontId="44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190" fontId="3" fillId="0" borderId="1">
      <alignment vertical="center"/>
    </xf>
    <xf numFmtId="215" fontId="43" fillId="0" borderId="0">
      <alignment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3" fontId="47" fillId="0" borderId="2">
      <alignment horizontal="right" vertical="center"/>
    </xf>
    <xf numFmtId="0" fontId="3" fillId="0" borderId="0"/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2" fontId="47" fillId="0" borderId="2">
      <alignment horizontal="right" vertical="center"/>
    </xf>
    <xf numFmtId="0" fontId="25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48" fillId="0" borderId="0"/>
    <xf numFmtId="0" fontId="3" fillId="0" borderId="0">
      <protection locked="0"/>
    </xf>
    <xf numFmtId="0" fontId="61" fillId="0" borderId="0" applyFont="0" applyFill="0" applyBorder="0" applyAlignment="0" applyProtection="0"/>
    <xf numFmtId="197" fontId="62" fillId="0" borderId="0" applyFont="0" applyFill="0" applyBorder="0" applyAlignment="0" applyProtection="0"/>
    <xf numFmtId="0" fontId="3" fillId="0" borderId="0">
      <protection locked="0"/>
    </xf>
    <xf numFmtId="0" fontId="61" fillId="0" borderId="0" applyFont="0" applyFill="0" applyBorder="0" applyAlignment="0" applyProtection="0"/>
    <xf numFmtId="198" fontId="62" fillId="0" borderId="0" applyFont="0" applyFill="0" applyBorder="0" applyAlignment="0" applyProtection="0"/>
    <xf numFmtId="0" fontId="51" fillId="0" borderId="0"/>
    <xf numFmtId="0" fontId="61" fillId="0" borderId="0" applyFont="0" applyFill="0" applyBorder="0" applyAlignment="0" applyProtection="0"/>
    <xf numFmtId="190" fontId="62" fillId="0" borderId="0" applyFont="0" applyFill="0" applyBorder="0" applyAlignment="0" applyProtection="0"/>
    <xf numFmtId="0" fontId="61" fillId="0" borderId="0" applyFont="0" applyFill="0" applyBorder="0" applyAlignment="0" applyProtection="0"/>
    <xf numFmtId="193" fontId="62" fillId="0" borderId="0" applyFont="0" applyFill="0" applyBorder="0" applyAlignment="0" applyProtection="0"/>
    <xf numFmtId="37" fontId="62" fillId="0" borderId="0"/>
    <xf numFmtId="0" fontId="61" fillId="0" borderId="0"/>
    <xf numFmtId="0" fontId="44" fillId="0" borderId="0"/>
    <xf numFmtId="185" fontId="8" fillId="0" borderId="0" applyFill="0" applyBorder="0" applyAlignment="0"/>
    <xf numFmtId="0" fontId="63" fillId="0" borderId="0"/>
    <xf numFmtId="4" fontId="49" fillId="0" borderId="0">
      <protection locked="0"/>
    </xf>
    <xf numFmtId="189" fontId="3" fillId="0" borderId="0" applyFont="0" applyFill="0" applyBorder="0" applyAlignment="0" applyProtection="0"/>
    <xf numFmtId="209" fontId="3" fillId="0" borderId="0"/>
    <xf numFmtId="193" fontId="44" fillId="0" borderId="0" applyFont="0" applyFill="0" applyBorder="0" applyAlignment="0" applyProtection="0"/>
    <xf numFmtId="3" fontId="44" fillId="0" borderId="0" applyFont="0" applyFill="0" applyBorder="0" applyAlignment="0" applyProtection="0"/>
    <xf numFmtId="0" fontId="64" fillId="0" borderId="0" applyNumberFormat="0" applyAlignment="0">
      <alignment horizontal="left"/>
    </xf>
    <xf numFmtId="204" fontId="49" fillId="0" borderId="0">
      <protection locked="0"/>
    </xf>
    <xf numFmtId="0" fontId="48" fillId="0" borderId="0" applyFont="0" applyFill="0" applyBorder="0" applyAlignment="0" applyProtection="0"/>
    <xf numFmtId="200" fontId="3" fillId="0" borderId="0"/>
    <xf numFmtId="199" fontId="44" fillId="0" borderId="0" applyFont="0" applyFill="0" applyBorder="0" applyAlignment="0" applyProtection="0"/>
    <xf numFmtId="217" fontId="3" fillId="0" borderId="0" applyFont="0" applyFill="0" applyBorder="0" applyAlignment="0" applyProtection="0"/>
    <xf numFmtId="0" fontId="3" fillId="0" borderId="0"/>
    <xf numFmtId="208" fontId="49" fillId="0" borderId="0">
      <protection locked="0"/>
    </xf>
    <xf numFmtId="41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210" fontId="3" fillId="0" borderId="0"/>
    <xf numFmtId="0" fontId="65" fillId="0" borderId="0" applyNumberFormat="0" applyAlignment="0">
      <alignment horizontal="left"/>
    </xf>
    <xf numFmtId="0" fontId="49" fillId="0" borderId="0">
      <protection locked="0"/>
    </xf>
    <xf numFmtId="0" fontId="49" fillId="0" borderId="0">
      <protection locked="0"/>
    </xf>
    <xf numFmtId="0" fontId="66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66" fillId="0" borderId="0">
      <protection locked="0"/>
    </xf>
    <xf numFmtId="205" fontId="49" fillId="0" borderId="0">
      <protection locked="0"/>
    </xf>
    <xf numFmtId="38" fontId="67" fillId="16" borderId="0" applyNumberFormat="0" applyBorder="0" applyAlignment="0" applyProtection="0"/>
    <xf numFmtId="3" fontId="5" fillId="0" borderId="3">
      <alignment horizontal="right" vertical="center"/>
    </xf>
    <xf numFmtId="4" fontId="5" fillId="0" borderId="3">
      <alignment horizontal="right" vertical="center"/>
    </xf>
    <xf numFmtId="0" fontId="68" fillId="0" borderId="0">
      <alignment horizontal="left"/>
    </xf>
    <xf numFmtId="0" fontId="69" fillId="0" borderId="4" applyNumberFormat="0" applyAlignment="0" applyProtection="0">
      <alignment horizontal="left" vertical="center"/>
    </xf>
    <xf numFmtId="0" fontId="69" fillId="0" borderId="5">
      <alignment horizontal="left" vertical="center"/>
    </xf>
    <xf numFmtId="0" fontId="70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207" fontId="71" fillId="0" borderId="0">
      <protection locked="0"/>
    </xf>
    <xf numFmtId="207" fontId="71" fillId="0" borderId="0">
      <protection locked="0"/>
    </xf>
    <xf numFmtId="0" fontId="72" fillId="0" borderId="0" applyNumberFormat="0" applyFill="0" applyBorder="0" applyAlignment="0" applyProtection="0"/>
    <xf numFmtId="10" fontId="67" fillId="16" borderId="1" applyNumberFormat="0" applyBorder="0" applyAlignment="0" applyProtection="0"/>
    <xf numFmtId="0" fontId="73" fillId="0" borderId="6"/>
    <xf numFmtId="201" fontId="43" fillId="0" borderId="0"/>
    <xf numFmtId="0" fontId="43" fillId="0" borderId="0"/>
    <xf numFmtId="0" fontId="44" fillId="0" borderId="0"/>
    <xf numFmtId="193" fontId="55" fillId="0" borderId="0">
      <alignment vertical="center"/>
    </xf>
    <xf numFmtId="206" fontId="49" fillId="0" borderId="0">
      <protection locked="0"/>
    </xf>
    <xf numFmtId="10" fontId="44" fillId="0" borderId="0" applyFont="0" applyFill="0" applyBorder="0" applyAlignment="0" applyProtection="0"/>
    <xf numFmtId="206" fontId="49" fillId="0" borderId="0">
      <protection locked="0"/>
    </xf>
    <xf numFmtId="30" fontId="74" fillId="0" borderId="0" applyNumberFormat="0" applyFill="0" applyBorder="0" applyAlignment="0" applyProtection="0">
      <alignment horizontal="left"/>
    </xf>
    <xf numFmtId="177" fontId="55" fillId="0" borderId="0">
      <alignment vertical="center"/>
    </xf>
    <xf numFmtId="177" fontId="55" fillId="0" borderId="0">
      <alignment vertical="distributed"/>
    </xf>
    <xf numFmtId="0" fontId="44" fillId="17" borderId="0"/>
    <xf numFmtId="0" fontId="73" fillId="0" borderId="0"/>
    <xf numFmtId="40" fontId="75" fillId="0" borderId="0" applyBorder="0">
      <alignment horizontal="right"/>
    </xf>
    <xf numFmtId="0" fontId="76" fillId="18" borderId="0">
      <alignment horizontal="centerContinuous"/>
    </xf>
    <xf numFmtId="0" fontId="77" fillId="0" borderId="0" applyFill="0" applyBorder="0" applyProtection="0">
      <alignment horizontal="centerContinuous" vertical="center"/>
    </xf>
    <xf numFmtId="0" fontId="24" fillId="16" borderId="0" applyFill="0" applyBorder="0" applyProtection="0">
      <alignment horizontal="center" vertical="center"/>
    </xf>
    <xf numFmtId="207" fontId="49" fillId="0" borderId="7">
      <protection locked="0"/>
    </xf>
    <xf numFmtId="0" fontId="78" fillId="0" borderId="8">
      <alignment horizontal="left"/>
    </xf>
    <xf numFmtId="0" fontId="44" fillId="0" borderId="0" applyFont="0" applyFill="0" applyBorder="0" applyAlignment="0" applyProtection="0"/>
    <xf numFmtId="0" fontId="44" fillId="0" borderId="0" applyFont="0" applyFill="0" applyBorder="0" applyAlignment="0" applyProtection="0"/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23" borderId="9" applyNumberFormat="0" applyAlignment="0" applyProtection="0">
      <alignment vertical="center"/>
    </xf>
    <xf numFmtId="194" fontId="43" fillId="0" borderId="0">
      <protection locked="0"/>
    </xf>
    <xf numFmtId="0" fontId="49" fillId="0" borderId="0">
      <protection locked="0"/>
    </xf>
    <xf numFmtId="0" fontId="49" fillId="0" borderId="0">
      <protection locked="0"/>
    </xf>
    <xf numFmtId="0" fontId="50" fillId="0" borderId="0"/>
    <xf numFmtId="0" fontId="29" fillId="3" borderId="0" applyNumberFormat="0" applyBorder="0" applyAlignment="0" applyProtection="0">
      <alignment vertical="center"/>
    </xf>
    <xf numFmtId="0" fontId="49" fillId="0" borderId="0">
      <protection locked="0"/>
    </xf>
    <xf numFmtId="3" fontId="51" fillId="0" borderId="10">
      <alignment horizontal="center"/>
    </xf>
    <xf numFmtId="0" fontId="52" fillId="0" borderId="11">
      <alignment vertical="center"/>
    </xf>
    <xf numFmtId="0" fontId="49" fillId="0" borderId="0"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40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190" fontId="12" fillId="0" borderId="3">
      <alignment vertical="center"/>
    </xf>
    <xf numFmtId="0" fontId="3" fillId="24" borderId="12" applyNumberFormat="0" applyFont="0" applyAlignment="0" applyProtection="0">
      <alignment vertical="center"/>
    </xf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5" fillId="0" borderId="0" applyNumberFormat="0" applyFont="0" applyFill="0" applyBorder="0" applyProtection="0">
      <alignment horizontal="distributed" vertical="center" justifyLastLine="1"/>
    </xf>
    <xf numFmtId="9" fontId="3" fillId="0" borderId="0" applyFont="0" applyFill="0" applyBorder="0" applyAlignment="0" applyProtection="0">
      <alignment vertical="center"/>
    </xf>
    <xf numFmtId="212" fontId="43" fillId="0" borderId="0" applyFont="0" applyFill="0" applyBorder="0" applyProtection="0">
      <alignment horizontal="center" vertical="center"/>
    </xf>
    <xf numFmtId="213" fontId="43" fillId="0" borderId="0" applyFont="0" applyFill="0" applyBorder="0" applyProtection="0">
      <alignment horizontal="center" vertical="center"/>
    </xf>
    <xf numFmtId="9" fontId="8" fillId="16" borderId="0" applyFill="0" applyBorder="0" applyProtection="0">
      <alignment horizontal="right"/>
    </xf>
    <xf numFmtId="10" fontId="8" fillId="0" borderId="0" applyFill="0" applyBorder="0" applyProtection="0">
      <alignment horizontal="right"/>
    </xf>
    <xf numFmtId="9" fontId="3" fillId="0" borderId="0" applyFont="0" applyFill="0" applyBorder="0" applyAlignment="0" applyProtection="0"/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188" fontId="3" fillId="0" borderId="0" applyFont="0" applyFill="0" applyBorder="0" applyAlignment="0" applyProtection="0"/>
    <xf numFmtId="179" fontId="55" fillId="0" borderId="0" applyFont="0" applyFill="0" applyBorder="0" applyAlignment="0" applyProtection="0"/>
    <xf numFmtId="0" fontId="30" fillId="25" borderId="0" applyNumberFormat="0" applyBorder="0" applyAlignment="0" applyProtection="0">
      <alignment vertical="center"/>
    </xf>
    <xf numFmtId="0" fontId="3" fillId="0" borderId="0"/>
    <xf numFmtId="202" fontId="56" fillId="0" borderId="13" applyFont="0" applyFill="0" applyAlignment="0" applyProtection="0">
      <alignment horizontal="center" vertical="center"/>
    </xf>
    <xf numFmtId="0" fontId="57" fillId="0" borderId="0"/>
    <xf numFmtId="0" fontId="55" fillId="0" borderId="0" applyNumberFormat="0" applyFont="0" applyFill="0" applyBorder="0" applyProtection="0">
      <alignment horizontal="centerContinuous" vertical="center"/>
    </xf>
    <xf numFmtId="181" fontId="58" fillId="0" borderId="14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26" borderId="15" applyNumberFormat="0" applyAlignment="0" applyProtection="0">
      <alignment vertical="center"/>
    </xf>
    <xf numFmtId="0" fontId="59" fillId="0" borderId="0">
      <alignment vertical="center"/>
    </xf>
    <xf numFmtId="211" fontId="6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104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104" fillId="0" borderId="0" applyFont="0" applyFill="0" applyBorder="0" applyAlignment="0" applyProtection="0">
      <alignment vertical="center"/>
    </xf>
    <xf numFmtId="41" fontId="104" fillId="0" borderId="0" applyFont="0" applyFill="0" applyBorder="0" applyAlignment="0" applyProtection="0">
      <alignment vertical="center"/>
    </xf>
    <xf numFmtId="41" fontId="104" fillId="0" borderId="0" applyFont="0" applyFill="0" applyBorder="0" applyAlignment="0" applyProtection="0">
      <alignment vertical="center"/>
    </xf>
    <xf numFmtId="41" fontId="104" fillId="0" borderId="0" applyFont="0" applyFill="0" applyBorder="0" applyAlignment="0" applyProtection="0">
      <alignment vertical="center"/>
    </xf>
    <xf numFmtId="41" fontId="104" fillId="0" borderId="0" applyFont="0" applyFill="0" applyBorder="0" applyAlignment="0" applyProtection="0">
      <alignment vertical="center"/>
    </xf>
    <xf numFmtId="41" fontId="104" fillId="0" borderId="0" applyFont="0" applyFill="0" applyBorder="0" applyAlignment="0" applyProtection="0">
      <alignment vertical="center"/>
    </xf>
    <xf numFmtId="41" fontId="104" fillId="0" borderId="0" applyFont="0" applyFill="0" applyBorder="0" applyAlignment="0" applyProtection="0">
      <alignment vertical="center"/>
    </xf>
    <xf numFmtId="41" fontId="104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44" fillId="0" borderId="0"/>
    <xf numFmtId="0" fontId="33" fillId="0" borderId="16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7" borderId="9" applyNumberFormat="0" applyAlignment="0" applyProtection="0">
      <alignment vertical="center"/>
    </xf>
    <xf numFmtId="4" fontId="49" fillId="0" borderId="0">
      <protection locked="0"/>
    </xf>
    <xf numFmtId="195" fontId="43" fillId="0" borderId="0">
      <protection locked="0"/>
    </xf>
    <xf numFmtId="0" fontId="36" fillId="0" borderId="0" applyNumberFormat="0" applyFill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43" fillId="0" borderId="0"/>
    <xf numFmtId="0" fontId="41" fillId="23" borderId="21" applyNumberFormat="0" applyAlignment="0" applyProtection="0">
      <alignment vertical="center"/>
    </xf>
    <xf numFmtId="214" fontId="43" fillId="0" borderId="0" applyFont="0" applyFill="0" applyBorder="0" applyProtection="0">
      <alignment vertical="center"/>
    </xf>
    <xf numFmtId="38" fontId="55" fillId="0" borderId="0" applyFont="0" applyFill="0" applyBorder="0" applyProtection="0">
      <alignment vertical="center"/>
    </xf>
    <xf numFmtId="216" fontId="44" fillId="0" borderId="0" applyFont="0" applyFill="0" applyBorder="0" applyAlignment="0" applyProtection="0"/>
    <xf numFmtId="203" fontId="55" fillId="16" borderId="0" applyFill="0" applyBorder="0" applyProtection="0">
      <alignment horizontal="right"/>
    </xf>
    <xf numFmtId="184" fontId="8" fillId="16" borderId="0" applyFill="0" applyBorder="0" applyProtection="0">
      <alignment horizontal="right"/>
    </xf>
    <xf numFmtId="38" fontId="55" fillId="0" borderId="0" applyFont="0" applyFill="0" applyBorder="0" applyAlignment="0" applyProtection="0">
      <alignment vertical="center"/>
    </xf>
    <xf numFmtId="181" fontId="55" fillId="0" borderId="0" applyFont="0" applyFill="0" applyBorder="0" applyAlignment="0" applyProtection="0">
      <alignment vertical="center"/>
    </xf>
    <xf numFmtId="38" fontId="55" fillId="0" borderId="0" applyFill="0" applyBorder="0" applyAlignment="0" applyProtection="0">
      <alignment vertical="center"/>
    </xf>
    <xf numFmtId="0" fontId="43" fillId="0" borderId="0" applyFont="0" applyFill="0" applyBorder="0" applyAlignment="0" applyProtection="0"/>
    <xf numFmtId="191" fontId="43" fillId="0" borderId="0">
      <protection locked="0"/>
    </xf>
    <xf numFmtId="0" fontId="104" fillId="0" borderId="0">
      <alignment vertical="center"/>
    </xf>
    <xf numFmtId="0" fontId="3" fillId="0" borderId="0"/>
    <xf numFmtId="0" fontId="3" fillId="0" borderId="0"/>
    <xf numFmtId="0" fontId="104" fillId="0" borderId="0">
      <alignment vertical="center"/>
    </xf>
    <xf numFmtId="0" fontId="3" fillId="0" borderId="0"/>
    <xf numFmtId="0" fontId="3" fillId="0" borderId="0"/>
    <xf numFmtId="0" fontId="104" fillId="0" borderId="0">
      <alignment vertical="center"/>
    </xf>
    <xf numFmtId="0" fontId="104" fillId="0" borderId="0">
      <alignment vertical="center"/>
    </xf>
    <xf numFmtId="0" fontId="25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3" fillId="0" borderId="0"/>
    <xf numFmtId="0" fontId="3" fillId="0" borderId="0"/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104" fillId="0" borderId="0">
      <alignment vertical="center"/>
    </xf>
    <xf numFmtId="0" fontId="3" fillId="0" borderId="0"/>
    <xf numFmtId="0" fontId="3" fillId="0" borderId="0"/>
    <xf numFmtId="0" fontId="104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43" fillId="0" borderId="14">
      <alignment vertical="center" wrapText="1"/>
    </xf>
    <xf numFmtId="0" fontId="7" fillId="0" borderId="0" applyNumberFormat="0" applyFill="0" applyBorder="0" applyAlignment="0" applyProtection="0">
      <alignment vertical="top"/>
      <protection locked="0"/>
    </xf>
    <xf numFmtId="0" fontId="49" fillId="0" borderId="22">
      <protection locked="0"/>
    </xf>
    <xf numFmtId="192" fontId="43" fillId="0" borderId="0">
      <protection locked="0"/>
    </xf>
    <xf numFmtId="196" fontId="43" fillId="0" borderId="0">
      <protection locked="0"/>
    </xf>
    <xf numFmtId="0" fontId="149" fillId="0" borderId="0">
      <alignment vertical="center"/>
    </xf>
    <xf numFmtId="0" fontId="3" fillId="0" borderId="0"/>
    <xf numFmtId="41" fontId="3" fillId="0" borderId="0" applyFont="0" applyFill="0" applyBorder="0" applyAlignment="0" applyProtection="0"/>
    <xf numFmtId="0" fontId="104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241" fontId="154" fillId="0" borderId="0" applyFill="0" applyBorder="0" applyProtection="0">
      <alignment vertical="center"/>
    </xf>
    <xf numFmtId="241" fontId="154" fillId="0" borderId="0" applyFill="0" applyBorder="0" applyProtection="0">
      <alignment vertical="center"/>
    </xf>
    <xf numFmtId="0" fontId="3" fillId="0" borderId="0">
      <alignment vertical="center"/>
    </xf>
    <xf numFmtId="0" fontId="104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256">
    <xf numFmtId="0" fontId="0" fillId="0" borderId="0" xfId="0">
      <alignment vertical="center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10" fillId="0" borderId="0" xfId="0" applyFont="1">
      <alignment vertical="center"/>
    </xf>
    <xf numFmtId="0" fontId="11" fillId="0" borderId="23" xfId="0" applyFont="1" applyBorder="1">
      <alignment vertical="center"/>
    </xf>
    <xf numFmtId="0" fontId="11" fillId="0" borderId="24" xfId="0" applyFont="1" applyBorder="1">
      <alignment vertical="center"/>
    </xf>
    <xf numFmtId="0" fontId="11" fillId="0" borderId="25" xfId="0" applyFont="1" applyBorder="1">
      <alignment vertical="center"/>
    </xf>
    <xf numFmtId="0" fontId="11" fillId="0" borderId="26" xfId="0" applyFont="1" applyBorder="1">
      <alignment vertical="center"/>
    </xf>
    <xf numFmtId="0" fontId="11" fillId="0" borderId="27" xfId="0" applyFont="1" applyBorder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1" fillId="0" borderId="28" xfId="0" applyFont="1" applyBorder="1">
      <alignment vertical="center"/>
    </xf>
    <xf numFmtId="0" fontId="11" fillId="0" borderId="29" xfId="0" applyFont="1" applyBorder="1">
      <alignment vertical="center"/>
    </xf>
    <xf numFmtId="0" fontId="11" fillId="0" borderId="30" xfId="0" applyFont="1" applyBorder="1">
      <alignment vertical="center"/>
    </xf>
    <xf numFmtId="0" fontId="16" fillId="0" borderId="0" xfId="0" applyFont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19" fillId="0" borderId="0" xfId="0" applyFont="1">
      <alignment vertical="center"/>
    </xf>
    <xf numFmtId="182" fontId="20" fillId="0" borderId="0" xfId="0" applyNumberFormat="1" applyFont="1">
      <alignment vertical="center"/>
    </xf>
    <xf numFmtId="177" fontId="20" fillId="0" borderId="0" xfId="0" applyNumberFormat="1" applyFont="1">
      <alignment vertical="center"/>
    </xf>
    <xf numFmtId="0" fontId="1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31" xfId="0" applyFont="1" applyBorder="1">
      <alignment vertical="center"/>
    </xf>
    <xf numFmtId="0" fontId="11" fillId="0" borderId="32" xfId="0" applyFont="1" applyBorder="1">
      <alignment vertical="center"/>
    </xf>
    <xf numFmtId="0" fontId="11" fillId="0" borderId="33" xfId="0" applyFont="1" applyBorder="1">
      <alignment vertical="center"/>
    </xf>
    <xf numFmtId="0" fontId="11" fillId="0" borderId="34" xfId="0" applyFont="1" applyBorder="1">
      <alignment vertical="center"/>
    </xf>
    <xf numFmtId="0" fontId="11" fillId="0" borderId="35" xfId="0" applyFont="1" applyBorder="1">
      <alignment vertic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1" fillId="0" borderId="36" xfId="0" applyFont="1" applyBorder="1">
      <alignment vertical="center"/>
    </xf>
    <xf numFmtId="0" fontId="11" fillId="0" borderId="6" xfId="0" applyFont="1" applyBorder="1">
      <alignment vertical="center"/>
    </xf>
    <xf numFmtId="0" fontId="11" fillId="0" borderId="37" xfId="0" applyFont="1" applyBorder="1">
      <alignment vertical="center"/>
    </xf>
    <xf numFmtId="0" fontId="16" fillId="0" borderId="26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26" xfId="0" applyFont="1" applyBorder="1" applyAlignment="1">
      <alignment horizontal="center" vertical="center"/>
    </xf>
    <xf numFmtId="0" fontId="21" fillId="0" borderId="27" xfId="0" applyFont="1" applyBorder="1" applyAlignment="1">
      <alignment horizontal="center" vertical="center"/>
    </xf>
    <xf numFmtId="0" fontId="10" fillId="0" borderId="26" xfId="0" applyFont="1" applyBorder="1">
      <alignment vertical="center"/>
    </xf>
    <xf numFmtId="0" fontId="10" fillId="0" borderId="27" xfId="0" applyFont="1" applyBorder="1">
      <alignment vertical="center"/>
    </xf>
    <xf numFmtId="0" fontId="21" fillId="0" borderId="0" xfId="0" applyFont="1">
      <alignment vertical="center"/>
    </xf>
    <xf numFmtId="0" fontId="21" fillId="0" borderId="26" xfId="0" applyFont="1" applyBorder="1">
      <alignment vertical="center"/>
    </xf>
    <xf numFmtId="182" fontId="21" fillId="0" borderId="0" xfId="0" applyNumberFormat="1" applyFont="1" applyAlignment="1">
      <alignment horizontal="center" vertical="center"/>
    </xf>
    <xf numFmtId="0" fontId="22" fillId="0" borderId="0" xfId="0" applyFont="1">
      <alignment vertical="center"/>
    </xf>
    <xf numFmtId="0" fontId="21" fillId="0" borderId="27" xfId="0" applyFont="1" applyBorder="1">
      <alignment vertical="center"/>
    </xf>
    <xf numFmtId="0" fontId="9" fillId="0" borderId="0" xfId="0" applyFont="1">
      <alignment vertical="center"/>
    </xf>
    <xf numFmtId="0" fontId="21" fillId="0" borderId="0" xfId="0" applyFont="1" applyAlignment="1">
      <alignment horizontal="right" vertical="center"/>
    </xf>
    <xf numFmtId="176" fontId="21" fillId="0" borderId="0" xfId="0" applyNumberFormat="1" applyFont="1" applyAlignment="1">
      <alignment horizontal="right" vertical="center"/>
    </xf>
    <xf numFmtId="176" fontId="21" fillId="0" borderId="0" xfId="0" applyNumberFormat="1" applyFont="1" applyAlignment="1">
      <alignment horizontal="center" vertical="center"/>
    </xf>
    <xf numFmtId="0" fontId="16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80" fillId="0" borderId="0" xfId="0" applyFont="1">
      <alignment vertical="center"/>
    </xf>
    <xf numFmtId="0" fontId="79" fillId="0" borderId="0" xfId="0" applyFont="1" applyAlignment="1">
      <alignment horizontal="left" vertical="center"/>
    </xf>
    <xf numFmtId="0" fontId="10" fillId="0" borderId="38" xfId="0" applyFon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1" fillId="0" borderId="0" xfId="0" applyFont="1" applyAlignment="1">
      <alignment horizontal="justify" vertical="center"/>
    </xf>
    <xf numFmtId="49" fontId="10" fillId="0" borderId="1" xfId="0" applyNumberFormat="1" applyFont="1" applyBorder="1" applyAlignment="1">
      <alignment horizontal="center" vertical="center"/>
    </xf>
    <xf numFmtId="218" fontId="10" fillId="0" borderId="1" xfId="692" applyNumberFormat="1" applyFont="1" applyFill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0" borderId="3" xfId="0" applyFont="1" applyBorder="1">
      <alignment vertical="center"/>
    </xf>
    <xf numFmtId="0" fontId="18" fillId="0" borderId="39" xfId="0" applyFont="1" applyBorder="1">
      <alignment vertical="center"/>
    </xf>
    <xf numFmtId="0" fontId="18" fillId="0" borderId="40" xfId="0" applyFont="1" applyBorder="1">
      <alignment vertical="center"/>
    </xf>
    <xf numFmtId="0" fontId="18" fillId="0" borderId="41" xfId="0" applyFont="1" applyBorder="1">
      <alignment vertical="center"/>
    </xf>
    <xf numFmtId="0" fontId="18" fillId="0" borderId="42" xfId="0" applyFont="1" applyBorder="1">
      <alignment vertical="center"/>
    </xf>
    <xf numFmtId="0" fontId="18" fillId="0" borderId="43" xfId="0" applyFont="1" applyBorder="1">
      <alignment vertical="center"/>
    </xf>
    <xf numFmtId="0" fontId="18" fillId="0" borderId="44" xfId="0" applyFont="1" applyBorder="1">
      <alignment vertical="center"/>
    </xf>
    <xf numFmtId="0" fontId="18" fillId="0" borderId="45" xfId="0" applyFont="1" applyBorder="1">
      <alignment vertical="center"/>
    </xf>
    <xf numFmtId="0" fontId="18" fillId="0" borderId="46" xfId="0" applyFont="1" applyBorder="1">
      <alignment vertical="center"/>
    </xf>
    <xf numFmtId="0" fontId="18" fillId="0" borderId="47" xfId="0" applyFont="1" applyBorder="1">
      <alignment vertical="center"/>
    </xf>
    <xf numFmtId="0" fontId="18" fillId="0" borderId="2" xfId="0" applyFont="1" applyBorder="1">
      <alignment vertical="center"/>
    </xf>
    <xf numFmtId="0" fontId="18" fillId="0" borderId="48" xfId="0" applyFont="1" applyBorder="1">
      <alignment vertical="center"/>
    </xf>
    <xf numFmtId="0" fontId="18" fillId="0" borderId="49" xfId="0" applyFont="1" applyBorder="1">
      <alignment vertical="center"/>
    </xf>
    <xf numFmtId="0" fontId="18" fillId="0" borderId="50" xfId="0" applyFont="1" applyBorder="1">
      <alignment vertical="center"/>
    </xf>
    <xf numFmtId="0" fontId="18" fillId="0" borderId="51" xfId="0" applyFont="1" applyBorder="1">
      <alignment vertical="center"/>
    </xf>
    <xf numFmtId="41" fontId="11" fillId="0" borderId="0" xfId="0" applyNumberFormat="1" applyFont="1">
      <alignment vertical="center"/>
    </xf>
    <xf numFmtId="0" fontId="11" fillId="0" borderId="52" xfId="0" applyFont="1" applyBorder="1" applyAlignment="1">
      <alignment horizontal="left" vertical="center"/>
    </xf>
    <xf numFmtId="0" fontId="11" fillId="0" borderId="53" xfId="0" applyFont="1" applyBorder="1" applyAlignment="1">
      <alignment horizontal="left" vertical="center"/>
    </xf>
    <xf numFmtId="0" fontId="20" fillId="0" borderId="0" xfId="0" applyFont="1" applyAlignment="1">
      <alignment horizontal="right" vertical="center"/>
    </xf>
    <xf numFmtId="0" fontId="79" fillId="0" borderId="6" xfId="0" applyFont="1" applyBorder="1">
      <alignment vertical="center"/>
    </xf>
    <xf numFmtId="221" fontId="24" fillId="0" borderId="0" xfId="0" applyNumberFormat="1" applyFont="1">
      <alignment vertical="center"/>
    </xf>
    <xf numFmtId="0" fontId="80" fillId="0" borderId="54" xfId="0" applyFont="1" applyBorder="1" applyAlignment="1">
      <alignment horizontal="center" vertical="center"/>
    </xf>
    <xf numFmtId="0" fontId="80" fillId="0" borderId="55" xfId="0" applyFont="1" applyBorder="1" applyAlignment="1">
      <alignment horizontal="center" vertical="center"/>
    </xf>
    <xf numFmtId="41" fontId="80" fillId="0" borderId="1" xfId="692" applyFont="1" applyFill="1" applyBorder="1" applyAlignment="1">
      <alignment vertical="center"/>
    </xf>
    <xf numFmtId="0" fontId="80" fillId="0" borderId="1" xfId="0" applyFont="1" applyBorder="1" applyAlignment="1">
      <alignment horizontal="center" vertical="center"/>
    </xf>
    <xf numFmtId="41" fontId="80" fillId="0" borderId="38" xfId="692" applyFont="1" applyFill="1" applyBorder="1" applyAlignment="1">
      <alignment vertical="center"/>
    </xf>
    <xf numFmtId="0" fontId="80" fillId="0" borderId="56" xfId="0" applyFont="1" applyBorder="1" applyAlignment="1">
      <alignment horizontal="center" vertical="center"/>
    </xf>
    <xf numFmtId="0" fontId="80" fillId="0" borderId="1" xfId="0" applyFont="1" applyBorder="1" applyAlignment="1">
      <alignment horizontal="center" vertical="center" wrapText="1"/>
    </xf>
    <xf numFmtId="0" fontId="80" fillId="0" borderId="57" xfId="0" applyFont="1" applyBorder="1" applyAlignment="1">
      <alignment horizontal="center" vertical="center"/>
    </xf>
    <xf numFmtId="0" fontId="80" fillId="0" borderId="1" xfId="0" applyFont="1" applyBorder="1" applyAlignment="1">
      <alignment horizontal="center" vertical="center" wrapText="1" shrinkToFit="1"/>
    </xf>
    <xf numFmtId="0" fontId="21" fillId="0" borderId="26" xfId="0" applyFont="1" applyBorder="1" applyAlignment="1">
      <alignment horizontal="left" vertical="center"/>
    </xf>
    <xf numFmtId="0" fontId="21" fillId="0" borderId="27" xfId="0" applyFont="1" applyBorder="1" applyAlignment="1">
      <alignment horizontal="left" vertical="center"/>
    </xf>
    <xf numFmtId="0" fontId="8" fillId="0" borderId="0" xfId="0" applyFont="1" applyAlignment="1">
      <alignment horizontal="right" vertical="center"/>
    </xf>
    <xf numFmtId="0" fontId="18" fillId="0" borderId="36" xfId="0" applyFont="1" applyBorder="1">
      <alignment vertical="center"/>
    </xf>
    <xf numFmtId="0" fontId="18" fillId="0" borderId="6" xfId="0" applyFont="1" applyBorder="1">
      <alignment vertical="center"/>
    </xf>
    <xf numFmtId="0" fontId="11" fillId="0" borderId="6" xfId="0" applyFont="1" applyBorder="1" applyAlignment="1">
      <alignment horizontal="left" vertical="center"/>
    </xf>
    <xf numFmtId="0" fontId="18" fillId="0" borderId="37" xfId="0" applyFont="1" applyBorder="1">
      <alignment vertical="center"/>
    </xf>
    <xf numFmtId="0" fontId="11" fillId="0" borderId="58" xfId="0" applyFont="1" applyBorder="1">
      <alignment vertical="center"/>
    </xf>
    <xf numFmtId="0" fontId="11" fillId="0" borderId="22" xfId="0" applyFont="1" applyBorder="1">
      <alignment vertical="center"/>
    </xf>
    <xf numFmtId="0" fontId="11" fillId="0" borderId="59" xfId="0" applyFont="1" applyBorder="1">
      <alignment vertical="center"/>
    </xf>
    <xf numFmtId="0" fontId="11" fillId="0" borderId="60" xfId="0" applyFont="1" applyBorder="1">
      <alignment vertical="center"/>
    </xf>
    <xf numFmtId="0" fontId="11" fillId="0" borderId="61" xfId="0" applyFont="1" applyBorder="1">
      <alignment vertical="center"/>
    </xf>
    <xf numFmtId="0" fontId="11" fillId="0" borderId="62" xfId="0" applyFont="1" applyBorder="1">
      <alignment vertical="center"/>
    </xf>
    <xf numFmtId="0" fontId="11" fillId="0" borderId="63" xfId="0" applyFont="1" applyBorder="1">
      <alignment vertical="center"/>
    </xf>
    <xf numFmtId="0" fontId="17" fillId="0" borderId="0" xfId="0" applyFont="1">
      <alignment vertical="center"/>
    </xf>
    <xf numFmtId="0" fontId="11" fillId="0" borderId="64" xfId="0" applyFont="1" applyBorder="1">
      <alignment vertical="center"/>
    </xf>
    <xf numFmtId="0" fontId="11" fillId="0" borderId="27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6" fillId="0" borderId="0" xfId="0" applyFont="1">
      <alignment vertical="center"/>
    </xf>
    <xf numFmtId="220" fontId="8" fillId="0" borderId="0" xfId="0" applyNumberFormat="1" applyFont="1">
      <alignment vertical="center"/>
    </xf>
    <xf numFmtId="219" fontId="8" fillId="0" borderId="0" xfId="0" applyNumberFormat="1" applyFont="1">
      <alignment vertical="center"/>
    </xf>
    <xf numFmtId="0" fontId="80" fillId="0" borderId="65" xfId="0" applyFont="1" applyBorder="1" applyAlignment="1">
      <alignment horizontal="center" vertical="center"/>
    </xf>
    <xf numFmtId="0" fontId="80" fillId="0" borderId="66" xfId="0" applyFont="1" applyBorder="1" applyAlignment="1">
      <alignment horizontal="center" vertical="center"/>
    </xf>
    <xf numFmtId="0" fontId="80" fillId="0" borderId="8" xfId="0" applyFont="1" applyBorder="1" applyAlignment="1">
      <alignment horizontal="center" vertical="center"/>
    </xf>
    <xf numFmtId="0" fontId="80" fillId="0" borderId="68" xfId="0" applyFont="1" applyBorder="1" applyAlignment="1">
      <alignment horizontal="left" vertical="center" indent="1"/>
    </xf>
    <xf numFmtId="222" fontId="80" fillId="0" borderId="69" xfId="0" applyNumberFormat="1" applyFont="1" applyBorder="1" applyAlignment="1">
      <alignment horizontal="left" vertical="center" indent="1"/>
    </xf>
    <xf numFmtId="0" fontId="80" fillId="0" borderId="70" xfId="0" applyFont="1" applyBorder="1" applyAlignment="1">
      <alignment horizontal="center" vertical="center"/>
    </xf>
    <xf numFmtId="0" fontId="80" fillId="0" borderId="71" xfId="0" applyFont="1" applyBorder="1" applyAlignment="1">
      <alignment horizontal="left" vertical="center" indent="1"/>
    </xf>
    <xf numFmtId="0" fontId="88" fillId="0" borderId="0" xfId="0" applyFont="1">
      <alignment vertical="center"/>
    </xf>
    <xf numFmtId="41" fontId="18" fillId="0" borderId="0" xfId="692" applyFont="1" applyBorder="1" applyAlignment="1">
      <alignment horizontal="left" vertical="center"/>
    </xf>
    <xf numFmtId="0" fontId="79" fillId="0" borderId="1" xfId="0" applyFont="1" applyBorder="1" applyAlignment="1">
      <alignment horizontal="center" vertical="center" wrapText="1"/>
    </xf>
    <xf numFmtId="178" fontId="8" fillId="0" borderId="0" xfId="0" applyNumberFormat="1" applyFont="1" applyAlignment="1">
      <alignment horizontal="right" vertical="center"/>
    </xf>
    <xf numFmtId="178" fontId="8" fillId="0" borderId="0" xfId="0" applyNumberFormat="1" applyFont="1">
      <alignment vertical="center"/>
    </xf>
    <xf numFmtId="0" fontId="89" fillId="0" borderId="6" xfId="0" applyFont="1" applyBorder="1">
      <alignment vertical="center"/>
    </xf>
    <xf numFmtId="0" fontId="90" fillId="0" borderId="0" xfId="0" applyFont="1" applyAlignment="1">
      <alignment horizontal="right"/>
    </xf>
    <xf numFmtId="41" fontId="80" fillId="0" borderId="57" xfId="692" applyFont="1" applyBorder="1" applyAlignment="1">
      <alignment vertical="center"/>
    </xf>
    <xf numFmtId="41" fontId="80" fillId="0" borderId="72" xfId="692" applyFont="1" applyBorder="1" applyAlignment="1">
      <alignment vertical="center"/>
    </xf>
    <xf numFmtId="41" fontId="80" fillId="0" borderId="11" xfId="692" applyFont="1" applyBorder="1" applyAlignment="1">
      <alignment vertical="center"/>
    </xf>
    <xf numFmtId="41" fontId="80" fillId="0" borderId="73" xfId="692" applyFont="1" applyBorder="1" applyAlignment="1">
      <alignment vertical="center"/>
    </xf>
    <xf numFmtId="41" fontId="80" fillId="0" borderId="1" xfId="692" applyFont="1" applyBorder="1" applyAlignment="1">
      <alignment vertical="center"/>
    </xf>
    <xf numFmtId="41" fontId="80" fillId="0" borderId="74" xfId="692" applyFont="1" applyBorder="1" applyAlignment="1">
      <alignment vertical="center"/>
    </xf>
    <xf numFmtId="41" fontId="80" fillId="0" borderId="5" xfId="692" applyFont="1" applyBorder="1" applyAlignment="1">
      <alignment vertical="center"/>
    </xf>
    <xf numFmtId="41" fontId="80" fillId="0" borderId="75" xfId="692" applyFont="1" applyBorder="1" applyAlignment="1">
      <alignment vertical="center"/>
    </xf>
    <xf numFmtId="41" fontId="91" fillId="0" borderId="76" xfId="692" applyFont="1" applyBorder="1" applyAlignment="1">
      <alignment vertical="center"/>
    </xf>
    <xf numFmtId="41" fontId="80" fillId="0" borderId="77" xfId="692" applyFont="1" applyBorder="1" applyAlignment="1">
      <alignment vertical="center"/>
    </xf>
    <xf numFmtId="9" fontId="80" fillId="0" borderId="76" xfId="667" applyFont="1" applyBorder="1" applyAlignment="1">
      <alignment horizontal="center" vertical="center"/>
    </xf>
    <xf numFmtId="9" fontId="80" fillId="0" borderId="78" xfId="667" applyFont="1" applyBorder="1" applyAlignment="1">
      <alignment horizontal="center" vertical="center"/>
    </xf>
    <xf numFmtId="9" fontId="80" fillId="0" borderId="79" xfId="667" applyFont="1" applyBorder="1" applyAlignment="1">
      <alignment horizontal="center" vertical="center"/>
    </xf>
    <xf numFmtId="9" fontId="80" fillId="0" borderId="80" xfId="667" applyFont="1" applyBorder="1" applyAlignment="1">
      <alignment horizontal="center" vertical="center"/>
    </xf>
    <xf numFmtId="41" fontId="80" fillId="0" borderId="81" xfId="692" applyFont="1" applyBorder="1" applyAlignment="1">
      <alignment vertical="center"/>
    </xf>
    <xf numFmtId="41" fontId="80" fillId="0" borderId="82" xfId="692" applyFont="1" applyBorder="1" applyAlignment="1">
      <alignment vertical="center"/>
    </xf>
    <xf numFmtId="41" fontId="80" fillId="0" borderId="83" xfId="692" applyFont="1" applyBorder="1" applyAlignment="1">
      <alignment vertical="center"/>
    </xf>
    <xf numFmtId="41" fontId="80" fillId="0" borderId="74" xfId="692" applyFont="1" applyBorder="1" applyAlignment="1">
      <alignment horizontal="left" vertical="center" indent="1"/>
    </xf>
    <xf numFmtId="41" fontId="80" fillId="0" borderId="5" xfId="692" applyFont="1" applyBorder="1" applyAlignment="1">
      <alignment horizontal="left" vertical="center" indent="1"/>
    </xf>
    <xf numFmtId="41" fontId="80" fillId="0" borderId="75" xfId="692" applyFont="1" applyBorder="1" applyAlignment="1">
      <alignment horizontal="left" vertical="center" indent="1"/>
    </xf>
    <xf numFmtId="41" fontId="80" fillId="0" borderId="76" xfId="692" applyFont="1" applyBorder="1" applyAlignment="1">
      <alignment vertical="center"/>
    </xf>
    <xf numFmtId="0" fontId="80" fillId="0" borderId="84" xfId="0" applyFont="1" applyBorder="1">
      <alignment vertical="center"/>
    </xf>
    <xf numFmtId="0" fontId="80" fillId="0" borderId="85" xfId="0" applyFont="1" applyBorder="1">
      <alignment vertical="center"/>
    </xf>
    <xf numFmtId="41" fontId="91" fillId="0" borderId="81" xfId="0" applyNumberFormat="1" applyFont="1" applyBorder="1">
      <alignment vertical="center"/>
    </xf>
    <xf numFmtId="41" fontId="91" fillId="0" borderId="81" xfId="692" applyFont="1" applyBorder="1" applyAlignment="1">
      <alignment vertical="center"/>
    </xf>
    <xf numFmtId="9" fontId="80" fillId="0" borderId="85" xfId="0" applyNumberFormat="1" applyFont="1" applyBorder="1" applyAlignment="1">
      <alignment horizontal="center" vertical="center"/>
    </xf>
    <xf numFmtId="41" fontId="80" fillId="0" borderId="86" xfId="0" applyNumberFormat="1" applyFont="1" applyBorder="1">
      <alignment vertical="center"/>
    </xf>
    <xf numFmtId="0" fontId="91" fillId="0" borderId="87" xfId="0" applyFont="1" applyBorder="1">
      <alignment vertical="center"/>
    </xf>
    <xf numFmtId="9" fontId="80" fillId="0" borderId="87" xfId="0" applyNumberFormat="1" applyFont="1" applyBorder="1">
      <alignment vertical="center"/>
    </xf>
    <xf numFmtId="0" fontId="80" fillId="0" borderId="87" xfId="0" applyFont="1" applyBorder="1">
      <alignment vertical="center"/>
    </xf>
    <xf numFmtId="0" fontId="80" fillId="0" borderId="87" xfId="0" applyFont="1" applyBorder="1" applyAlignment="1">
      <alignment horizontal="right" vertical="center"/>
    </xf>
    <xf numFmtId="9" fontId="80" fillId="0" borderId="87" xfId="0" applyNumberFormat="1" applyFont="1" applyBorder="1" applyAlignment="1">
      <alignment horizontal="center" vertical="center"/>
    </xf>
    <xf numFmtId="181" fontId="91" fillId="0" borderId="87" xfId="0" applyNumberFormat="1" applyFont="1" applyBorder="1">
      <alignment vertical="center"/>
    </xf>
    <xf numFmtId="181" fontId="91" fillId="0" borderId="88" xfId="0" applyNumberFormat="1" applyFont="1" applyBorder="1">
      <alignment vertical="center"/>
    </xf>
    <xf numFmtId="0" fontId="80" fillId="0" borderId="89" xfId="0" applyFont="1" applyBorder="1">
      <alignment vertical="center"/>
    </xf>
    <xf numFmtId="0" fontId="80" fillId="0" borderId="82" xfId="0" applyFont="1" applyBorder="1">
      <alignment vertical="center"/>
    </xf>
    <xf numFmtId="9" fontId="80" fillId="0" borderId="1" xfId="0" applyNumberFormat="1" applyFont="1" applyBorder="1" applyAlignment="1">
      <alignment horizontal="center" vertical="center"/>
    </xf>
    <xf numFmtId="9" fontId="80" fillId="0" borderId="74" xfId="0" applyNumberFormat="1" applyFont="1" applyBorder="1">
      <alignment vertical="center"/>
    </xf>
    <xf numFmtId="9" fontId="80" fillId="0" borderId="5" xfId="0" applyNumberFormat="1" applyFont="1" applyBorder="1">
      <alignment vertical="center"/>
    </xf>
    <xf numFmtId="0" fontId="80" fillId="0" borderId="75" xfId="0" applyFont="1" applyBorder="1">
      <alignment vertical="center"/>
    </xf>
    <xf numFmtId="43" fontId="80" fillId="0" borderId="0" xfId="0" applyNumberFormat="1" applyFont="1">
      <alignment vertical="center"/>
    </xf>
    <xf numFmtId="0" fontId="80" fillId="0" borderId="90" xfId="0" applyFont="1" applyBorder="1">
      <alignment vertical="center"/>
    </xf>
    <xf numFmtId="0" fontId="80" fillId="0" borderId="91" xfId="0" applyFont="1" applyBorder="1">
      <alignment vertical="center"/>
    </xf>
    <xf numFmtId="41" fontId="91" fillId="0" borderId="56" xfId="0" applyNumberFormat="1" applyFont="1" applyBorder="1" applyAlignment="1">
      <alignment horizontal="center" vertical="center"/>
    </xf>
    <xf numFmtId="179" fontId="80" fillId="0" borderId="56" xfId="0" applyNumberFormat="1" applyFont="1" applyBorder="1" applyAlignment="1">
      <alignment horizontal="center" vertical="center"/>
    </xf>
    <xf numFmtId="9" fontId="80" fillId="0" borderId="78" xfId="0" applyNumberFormat="1" applyFont="1" applyBorder="1">
      <alignment vertical="center"/>
    </xf>
    <xf numFmtId="9" fontId="80" fillId="0" borderId="79" xfId="0" applyNumberFormat="1" applyFont="1" applyBorder="1">
      <alignment vertical="center"/>
    </xf>
    <xf numFmtId="0" fontId="80" fillId="0" borderId="80" xfId="0" applyFont="1" applyBorder="1">
      <alignment vertical="center"/>
    </xf>
    <xf numFmtId="0" fontId="91" fillId="0" borderId="92" xfId="0" applyFont="1" applyBorder="1">
      <alignment vertical="center"/>
    </xf>
    <xf numFmtId="0" fontId="91" fillId="0" borderId="93" xfId="0" applyFont="1" applyBorder="1">
      <alignment vertical="center"/>
    </xf>
    <xf numFmtId="9" fontId="80" fillId="0" borderId="94" xfId="0" applyNumberFormat="1" applyFont="1" applyBorder="1" applyAlignment="1">
      <alignment horizontal="center" vertical="center"/>
    </xf>
    <xf numFmtId="41" fontId="80" fillId="0" borderId="4" xfId="0" applyNumberFormat="1" applyFont="1" applyBorder="1">
      <alignment vertical="center"/>
    </xf>
    <xf numFmtId="176" fontId="11" fillId="0" borderId="0" xfId="0" applyNumberFormat="1" applyFont="1">
      <alignment vertical="center"/>
    </xf>
    <xf numFmtId="181" fontId="11" fillId="0" borderId="0" xfId="0" applyNumberFormat="1" applyFont="1">
      <alignment vertical="center"/>
    </xf>
    <xf numFmtId="0" fontId="8" fillId="0" borderId="0" xfId="841" applyFont="1" applyAlignment="1">
      <alignment vertical="center"/>
    </xf>
    <xf numFmtId="0" fontId="86" fillId="0" borderId="0" xfId="841" applyFont="1" applyAlignment="1">
      <alignment horizontal="center" vertical="center"/>
    </xf>
    <xf numFmtId="0" fontId="24" fillId="0" borderId="0" xfId="841" applyFont="1" applyAlignment="1">
      <alignment vertical="center"/>
    </xf>
    <xf numFmtId="176" fontId="95" fillId="0" borderId="1" xfId="841" applyNumberFormat="1" applyFont="1" applyBorder="1" applyAlignment="1">
      <alignment horizontal="center" vertical="center"/>
    </xf>
    <xf numFmtId="0" fontId="95" fillId="0" borderId="1" xfId="841" applyFont="1" applyBorder="1" applyAlignment="1">
      <alignment horizontal="center" vertical="center"/>
    </xf>
    <xf numFmtId="0" fontId="12" fillId="0" borderId="0" xfId="841" applyFont="1" applyAlignment="1">
      <alignment vertical="center"/>
    </xf>
    <xf numFmtId="177" fontId="80" fillId="0" borderId="1" xfId="842" applyNumberFormat="1" applyFont="1" applyBorder="1" applyAlignment="1">
      <alignment horizontal="right" vertical="center"/>
    </xf>
    <xf numFmtId="41" fontId="12" fillId="0" borderId="1" xfId="692" applyFont="1" applyFill="1" applyBorder="1" applyAlignment="1">
      <alignment horizontal="right" vertical="center"/>
    </xf>
    <xf numFmtId="41" fontId="12" fillId="0" borderId="1" xfId="841" applyNumberFormat="1" applyFont="1" applyBorder="1" applyAlignment="1">
      <alignment horizontal="right" vertical="center"/>
    </xf>
    <xf numFmtId="0" fontId="12" fillId="0" borderId="1" xfId="841" applyFont="1" applyBorder="1" applyAlignment="1">
      <alignment vertical="center"/>
    </xf>
    <xf numFmtId="0" fontId="95" fillId="0" borderId="1" xfId="841" applyFont="1" applyBorder="1" applyAlignment="1">
      <alignment horizontal="center" vertical="center" shrinkToFit="1"/>
    </xf>
    <xf numFmtId="177" fontId="91" fillId="0" borderId="1" xfId="842" applyNumberFormat="1" applyFont="1" applyBorder="1" applyAlignment="1">
      <alignment horizontal="right" vertical="center"/>
    </xf>
    <xf numFmtId="41" fontId="95" fillId="0" borderId="1" xfId="692" applyFont="1" applyFill="1" applyBorder="1" applyAlignment="1">
      <alignment horizontal="right" vertical="center"/>
    </xf>
    <xf numFmtId="0" fontId="95" fillId="0" borderId="1" xfId="841" applyFont="1" applyBorder="1" applyAlignment="1">
      <alignment vertical="center"/>
    </xf>
    <xf numFmtId="49" fontId="8" fillId="0" borderId="0" xfId="841" applyNumberFormat="1" applyFont="1" applyAlignment="1">
      <alignment vertical="center"/>
    </xf>
    <xf numFmtId="49" fontId="8" fillId="0" borderId="0" xfId="841" applyNumberFormat="1" applyFont="1" applyAlignment="1">
      <alignment horizontal="right" vertical="center"/>
    </xf>
    <xf numFmtId="49" fontId="8" fillId="0" borderId="0" xfId="841" applyNumberFormat="1" applyFont="1" applyAlignment="1">
      <alignment horizontal="left" vertical="center"/>
    </xf>
    <xf numFmtId="49" fontId="86" fillId="0" borderId="0" xfId="841" applyNumberFormat="1" applyFont="1" applyAlignment="1">
      <alignment vertical="center"/>
    </xf>
    <xf numFmtId="49" fontId="8" fillId="0" borderId="0" xfId="841" applyNumberFormat="1" applyFont="1" applyAlignment="1">
      <alignment horizontal="center" vertical="center"/>
    </xf>
    <xf numFmtId="177" fontId="8" fillId="0" borderId="0" xfId="841" applyNumberFormat="1" applyFont="1" applyAlignment="1">
      <alignment vertical="center"/>
    </xf>
    <xf numFmtId="41" fontId="8" fillId="0" borderId="0" xfId="841" applyNumberFormat="1" applyFont="1" applyAlignment="1">
      <alignment vertical="center"/>
    </xf>
    <xf numFmtId="176" fontId="8" fillId="0" borderId="0" xfId="841" applyNumberFormat="1" applyFont="1" applyAlignment="1">
      <alignment vertical="center"/>
    </xf>
    <xf numFmtId="0" fontId="8" fillId="0" borderId="0" xfId="841" applyFont="1" applyAlignment="1">
      <alignment horizontal="center" vertical="center"/>
    </xf>
    <xf numFmtId="176" fontId="8" fillId="27" borderId="0" xfId="841" applyNumberFormat="1" applyFont="1" applyFill="1" applyAlignment="1">
      <alignment vertical="center"/>
    </xf>
    <xf numFmtId="0" fontId="8" fillId="27" borderId="0" xfId="841" applyFont="1" applyFill="1" applyAlignment="1">
      <alignment vertical="center"/>
    </xf>
    <xf numFmtId="177" fontId="12" fillId="0" borderId="1" xfId="842" applyNumberFormat="1" applyFont="1" applyBorder="1" applyAlignment="1">
      <alignment horizontal="right" vertical="center"/>
    </xf>
    <xf numFmtId="0" fontId="12" fillId="0" borderId="1" xfId="841" applyFont="1" applyBorder="1" applyAlignment="1">
      <alignment horizontal="center" vertical="center"/>
    </xf>
    <xf numFmtId="177" fontId="95" fillId="0" borderId="1" xfId="842" applyNumberFormat="1" applyFont="1" applyBorder="1" applyAlignment="1">
      <alignment horizontal="right" vertical="center"/>
    </xf>
    <xf numFmtId="41" fontId="8" fillId="0" borderId="95" xfId="692" applyFont="1" applyFill="1" applyBorder="1" applyAlignment="1">
      <alignment horizontal="right" vertical="center"/>
    </xf>
    <xf numFmtId="0" fontId="95" fillId="0" borderId="0" xfId="841" applyFont="1" applyAlignment="1">
      <alignment vertical="center"/>
    </xf>
    <xf numFmtId="0" fontId="90" fillId="0" borderId="0" xfId="0" applyFont="1">
      <alignment vertical="center"/>
    </xf>
    <xf numFmtId="0" fontId="84" fillId="0" borderId="0" xfId="0" applyFont="1">
      <alignment vertical="center"/>
    </xf>
    <xf numFmtId="0" fontId="92" fillId="0" borderId="0" xfId="0" applyFont="1">
      <alignment vertical="center"/>
    </xf>
    <xf numFmtId="0" fontId="89" fillId="0" borderId="0" xfId="0" applyFont="1">
      <alignment vertical="center"/>
    </xf>
    <xf numFmtId="0" fontId="97" fillId="0" borderId="0" xfId="0" applyFont="1">
      <alignment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vertical="center" shrinkToFit="1"/>
    </xf>
    <xf numFmtId="0" fontId="97" fillId="0" borderId="0" xfId="0" applyFont="1" applyAlignment="1">
      <alignment vertical="center" shrinkToFit="1"/>
    </xf>
    <xf numFmtId="0" fontId="97" fillId="28" borderId="0" xfId="0" applyFont="1" applyFill="1" applyAlignment="1">
      <alignment vertical="center" shrinkToFit="1"/>
    </xf>
    <xf numFmtId="41" fontId="97" fillId="0" borderId="0" xfId="692" applyFont="1">
      <alignment vertical="center"/>
    </xf>
    <xf numFmtId="41" fontId="97" fillId="0" borderId="0" xfId="692" applyFont="1" applyAlignment="1">
      <alignment vertical="center" shrinkToFit="1"/>
    </xf>
    <xf numFmtId="181" fontId="97" fillId="0" borderId="0" xfId="692" applyNumberFormat="1" applyFont="1" applyAlignment="1">
      <alignment vertical="center" shrinkToFit="1"/>
    </xf>
    <xf numFmtId="230" fontId="97" fillId="0" borderId="0" xfId="692" applyNumberFormat="1" applyFont="1">
      <alignment vertical="center"/>
    </xf>
    <xf numFmtId="230" fontId="97" fillId="0" borderId="0" xfId="692" applyNumberFormat="1" applyFont="1" applyAlignment="1">
      <alignment vertical="center" shrinkToFit="1"/>
    </xf>
    <xf numFmtId="0" fontId="104" fillId="0" borderId="0" xfId="783">
      <alignment vertical="center"/>
    </xf>
    <xf numFmtId="0" fontId="104" fillId="0" borderId="0" xfId="783" applyAlignment="1">
      <alignment horizontal="center" vertical="center"/>
    </xf>
    <xf numFmtId="0" fontId="105" fillId="0" borderId="0" xfId="783" applyFont="1">
      <alignment vertical="center"/>
    </xf>
    <xf numFmtId="0" fontId="106" fillId="0" borderId="1" xfId="783" applyFont="1" applyBorder="1" applyAlignment="1">
      <alignment horizontal="center" vertical="center" shrinkToFit="1"/>
    </xf>
    <xf numFmtId="41" fontId="106" fillId="0" borderId="1" xfId="703" applyFont="1" applyBorder="1" applyAlignment="1">
      <alignment vertical="center" shrinkToFit="1"/>
    </xf>
    <xf numFmtId="177" fontId="106" fillId="0" borderId="1" xfId="783" applyNumberFormat="1" applyFont="1" applyBorder="1" applyAlignment="1">
      <alignment horizontal="center" vertical="center" shrinkToFit="1"/>
    </xf>
    <xf numFmtId="0" fontId="106" fillId="0" borderId="1" xfId="783" applyFont="1" applyBorder="1" applyAlignment="1">
      <alignment horizontal="left" vertical="center" shrinkToFit="1"/>
    </xf>
    <xf numFmtId="178" fontId="104" fillId="0" borderId="0" xfId="783" applyNumberFormat="1">
      <alignment vertical="center"/>
    </xf>
    <xf numFmtId="178" fontId="105" fillId="0" borderId="0" xfId="783" applyNumberFormat="1" applyFont="1">
      <alignment vertical="center"/>
    </xf>
    <xf numFmtId="177" fontId="105" fillId="0" borderId="0" xfId="783" applyNumberFormat="1" applyFont="1">
      <alignment vertical="center"/>
    </xf>
    <xf numFmtId="41" fontId="12" fillId="0" borderId="1" xfId="692" applyFont="1" applyFill="1" applyBorder="1" applyAlignment="1">
      <alignment horizontal="right" vertical="center" shrinkToFit="1"/>
    </xf>
    <xf numFmtId="0" fontId="12" fillId="29" borderId="1" xfId="841" applyFont="1" applyFill="1" applyBorder="1" applyAlignment="1">
      <alignment horizontal="center" vertical="center"/>
    </xf>
    <xf numFmtId="41" fontId="12" fillId="29" borderId="1" xfId="692" applyFont="1" applyFill="1" applyBorder="1" applyAlignment="1">
      <alignment horizontal="right" vertical="center"/>
    </xf>
    <xf numFmtId="41" fontId="12" fillId="29" borderId="1" xfId="841" applyNumberFormat="1" applyFont="1" applyFill="1" applyBorder="1" applyAlignment="1">
      <alignment horizontal="right" vertical="center"/>
    </xf>
    <xf numFmtId="0" fontId="89" fillId="0" borderId="6" xfId="0" applyFont="1" applyBorder="1" applyAlignment="1">
      <alignment vertical="center" shrinkToFit="1"/>
    </xf>
    <xf numFmtId="0" fontId="107" fillId="0" borderId="0" xfId="0" applyFont="1">
      <alignment vertical="center"/>
    </xf>
    <xf numFmtId="0" fontId="108" fillId="0" borderId="0" xfId="0" applyFont="1">
      <alignment vertical="center"/>
    </xf>
    <xf numFmtId="0" fontId="109" fillId="0" borderId="0" xfId="0" applyFont="1">
      <alignment vertical="center"/>
    </xf>
    <xf numFmtId="0" fontId="110" fillId="0" borderId="0" xfId="0" applyFont="1">
      <alignment vertical="center"/>
    </xf>
    <xf numFmtId="0" fontId="111" fillId="0" borderId="0" xfId="783" applyFont="1">
      <alignment vertical="center"/>
    </xf>
    <xf numFmtId="0" fontId="10" fillId="0" borderId="1" xfId="840" applyFont="1" applyBorder="1" applyAlignment="1">
      <alignment horizontal="center" vertical="center"/>
    </xf>
    <xf numFmtId="176" fontId="10" fillId="16" borderId="1" xfId="840" applyNumberFormat="1" applyFont="1" applyFill="1" applyBorder="1" applyAlignment="1">
      <alignment horizontal="center" vertical="center"/>
    </xf>
    <xf numFmtId="177" fontId="4" fillId="0" borderId="1" xfId="0" applyNumberFormat="1" applyFont="1" applyBorder="1" applyAlignment="1">
      <alignment vertical="center" shrinkToFit="1"/>
    </xf>
    <xf numFmtId="0" fontId="8" fillId="0" borderId="0" xfId="0" applyFont="1" applyAlignment="1">
      <alignment horizontal="left" vertical="center"/>
    </xf>
    <xf numFmtId="0" fontId="8" fillId="0" borderId="1" xfId="0" applyFont="1" applyBorder="1">
      <alignment vertical="center"/>
    </xf>
    <xf numFmtId="0" fontId="113" fillId="0" borderId="1" xfId="0" applyFont="1" applyBorder="1" applyAlignment="1">
      <alignment horizontal="center" vertical="center" shrinkToFit="1"/>
    </xf>
    <xf numFmtId="228" fontId="11" fillId="0" borderId="0" xfId="0" applyNumberFormat="1" applyFont="1">
      <alignment vertical="center"/>
    </xf>
    <xf numFmtId="229" fontId="11" fillId="0" borderId="0" xfId="0" applyNumberFormat="1" applyFont="1">
      <alignment vertical="center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232" fontId="20" fillId="0" borderId="0" xfId="0" applyNumberFormat="1" applyFont="1">
      <alignment vertical="center"/>
    </xf>
    <xf numFmtId="49" fontId="20" fillId="0" borderId="0" xfId="0" applyNumberFormat="1" applyFont="1">
      <alignment vertical="center"/>
    </xf>
    <xf numFmtId="9" fontId="4" fillId="0" borderId="1" xfId="0" applyNumberFormat="1" applyFont="1" applyBorder="1" applyAlignment="1">
      <alignment vertical="center" shrinkToFit="1"/>
    </xf>
    <xf numFmtId="49" fontId="0" fillId="0" borderId="0" xfId="0" applyNumberFormat="1">
      <alignment vertical="center"/>
    </xf>
    <xf numFmtId="49" fontId="79" fillId="0" borderId="1" xfId="0" applyNumberFormat="1" applyFont="1" applyBorder="1" applyAlignment="1">
      <alignment horizontal="center" vertical="center" wrapText="1"/>
    </xf>
    <xf numFmtId="49" fontId="12" fillId="0" borderId="1" xfId="841" applyNumberFormat="1" applyFont="1" applyBorder="1" applyAlignment="1">
      <alignment horizontal="center" vertical="center"/>
    </xf>
    <xf numFmtId="0" fontId="12" fillId="0" borderId="1" xfId="841" applyFont="1" applyBorder="1" applyAlignment="1">
      <alignment horizontal="center" vertical="center" wrapText="1"/>
    </xf>
    <xf numFmtId="49" fontId="12" fillId="0" borderId="1" xfId="841" applyNumberFormat="1" applyFont="1" applyBorder="1" applyAlignment="1">
      <alignment horizontal="center" vertical="center" wrapText="1"/>
    </xf>
    <xf numFmtId="0" fontId="100" fillId="0" borderId="1" xfId="0" applyFont="1" applyBorder="1" applyAlignment="1">
      <alignment horizontal="center" vertical="center" wrapText="1"/>
    </xf>
    <xf numFmtId="0" fontId="90" fillId="0" borderId="1" xfId="0" applyFont="1" applyBorder="1" applyAlignment="1">
      <alignment horizontal="center" vertical="center"/>
    </xf>
    <xf numFmtId="41" fontId="90" fillId="0" borderId="1" xfId="0" applyNumberFormat="1" applyFont="1" applyBorder="1" applyAlignment="1">
      <alignment horizontal="center" vertical="center" shrinkToFit="1"/>
    </xf>
    <xf numFmtId="41" fontId="90" fillId="0" borderId="1" xfId="692" applyFont="1" applyBorder="1" applyAlignment="1">
      <alignment horizontal="right" vertical="center" shrinkToFit="1"/>
    </xf>
    <xf numFmtId="41" fontId="90" fillId="0" borderId="1" xfId="692" applyFont="1" applyBorder="1" applyAlignment="1">
      <alignment vertical="center" shrinkToFit="1"/>
    </xf>
    <xf numFmtId="2" fontId="90" fillId="0" borderId="1" xfId="0" applyNumberFormat="1" applyFont="1" applyBorder="1" applyAlignment="1">
      <alignment vertical="center" shrinkToFit="1"/>
    </xf>
    <xf numFmtId="0" fontId="90" fillId="0" borderId="1" xfId="0" applyFont="1" applyBorder="1" applyAlignment="1">
      <alignment horizontal="right" vertical="center" shrinkToFit="1"/>
    </xf>
    <xf numFmtId="41" fontId="90" fillId="0" borderId="1" xfId="0" applyNumberFormat="1" applyFont="1" applyBorder="1" applyAlignment="1">
      <alignment horizontal="right" vertical="center" shrinkToFit="1"/>
    </xf>
    <xf numFmtId="228" fontId="80" fillId="0" borderId="1" xfId="0" applyNumberFormat="1" applyFont="1" applyBorder="1" applyAlignment="1">
      <alignment vertical="center" shrinkToFit="1"/>
    </xf>
    <xf numFmtId="228" fontId="80" fillId="0" borderId="1" xfId="692" applyNumberFormat="1" applyFont="1" applyBorder="1" applyAlignment="1">
      <alignment horizontal="center" vertical="center" shrinkToFit="1"/>
    </xf>
    <xf numFmtId="0" fontId="80" fillId="0" borderId="1" xfId="0" applyFont="1" applyBorder="1" applyAlignment="1">
      <alignment horizontal="center" vertical="center" shrinkToFit="1"/>
    </xf>
    <xf numFmtId="41" fontId="80" fillId="0" borderId="1" xfId="692" applyFont="1" applyBorder="1" applyAlignment="1">
      <alignment horizontal="center" vertical="center" shrinkToFit="1"/>
    </xf>
    <xf numFmtId="229" fontId="80" fillId="0" borderId="1" xfId="692" applyNumberFormat="1" applyFont="1" applyBorder="1" applyAlignment="1">
      <alignment horizontal="center" vertical="center" shrinkToFit="1"/>
    </xf>
    <xf numFmtId="228" fontId="80" fillId="0" borderId="1" xfId="0" applyNumberFormat="1" applyFont="1" applyBorder="1" applyAlignment="1">
      <alignment horizontal="center" vertical="center" shrinkToFit="1"/>
    </xf>
    <xf numFmtId="0" fontId="90" fillId="0" borderId="0" xfId="0" applyFont="1" applyAlignment="1">
      <alignment horizontal="right" vertical="center"/>
    </xf>
    <xf numFmtId="49" fontId="11" fillId="0" borderId="0" xfId="0" applyNumberFormat="1" applyFont="1">
      <alignment vertical="center"/>
    </xf>
    <xf numFmtId="41" fontId="12" fillId="0" borderId="0" xfId="841" applyNumberFormat="1" applyFont="1" applyAlignment="1">
      <alignment vertical="center"/>
    </xf>
    <xf numFmtId="41" fontId="89" fillId="0" borderId="0" xfId="0" applyNumberFormat="1" applyFont="1">
      <alignment vertical="center"/>
    </xf>
    <xf numFmtId="0" fontId="92" fillId="0" borderId="0" xfId="0" applyFont="1" applyAlignment="1">
      <alignment horizontal="right" vertical="center"/>
    </xf>
    <xf numFmtId="0" fontId="98" fillId="0" borderId="1" xfId="0" applyFont="1" applyBorder="1" applyAlignment="1">
      <alignment horizontal="center" vertical="center" shrinkToFit="1"/>
    </xf>
    <xf numFmtId="0" fontId="98" fillId="0" borderId="1" xfId="0" applyFont="1" applyBorder="1" applyAlignment="1">
      <alignment horizontal="center" vertical="center" wrapText="1"/>
    </xf>
    <xf numFmtId="0" fontId="9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41" fontId="4" fillId="0" borderId="1" xfId="692" applyFont="1" applyBorder="1" applyAlignment="1">
      <alignment vertical="center" shrinkToFit="1"/>
    </xf>
    <xf numFmtId="218" fontId="4" fillId="0" borderId="1" xfId="692" applyNumberFormat="1" applyFont="1" applyBorder="1" applyAlignment="1">
      <alignment vertical="center" shrinkToFit="1"/>
    </xf>
    <xf numFmtId="9" fontId="4" fillId="0" borderId="1" xfId="692" applyNumberFormat="1" applyFont="1" applyBorder="1" applyAlignment="1">
      <alignment horizontal="center" vertical="center" shrinkToFit="1"/>
    </xf>
    <xf numFmtId="177" fontId="98" fillId="0" borderId="1" xfId="0" applyNumberFormat="1" applyFont="1" applyBorder="1" applyAlignment="1">
      <alignment vertical="center" shrinkToFit="1"/>
    </xf>
    <xf numFmtId="218" fontId="98" fillId="0" borderId="1" xfId="692" applyNumberFormat="1" applyFont="1" applyBorder="1" applyAlignment="1">
      <alignment vertical="center" shrinkToFit="1"/>
    </xf>
    <xf numFmtId="41" fontId="98" fillId="0" borderId="1" xfId="692" applyFont="1" applyBorder="1" applyAlignment="1">
      <alignment vertical="center" shrinkToFit="1"/>
    </xf>
    <xf numFmtId="0" fontId="98" fillId="0" borderId="1" xfId="0" applyFont="1" applyBorder="1" applyAlignment="1">
      <alignment vertical="center" shrinkToFit="1"/>
    </xf>
    <xf numFmtId="2" fontId="12" fillId="0" borderId="1" xfId="841" applyNumberFormat="1" applyFont="1" applyBorder="1" applyAlignment="1">
      <alignment horizontal="center" vertical="center"/>
    </xf>
    <xf numFmtId="0" fontId="11" fillId="0" borderId="96" xfId="0" applyFont="1" applyBorder="1">
      <alignment vertical="center"/>
    </xf>
    <xf numFmtId="0" fontId="11" fillId="0" borderId="97" xfId="0" applyFont="1" applyBorder="1">
      <alignment vertical="center"/>
    </xf>
    <xf numFmtId="0" fontId="11" fillId="0" borderId="39" xfId="0" applyFont="1" applyBorder="1">
      <alignment vertical="center"/>
    </xf>
    <xf numFmtId="0" fontId="11" fillId="0" borderId="95" xfId="0" applyFont="1" applyBorder="1">
      <alignment vertical="center"/>
    </xf>
    <xf numFmtId="0" fontId="11" fillId="0" borderId="98" xfId="0" applyFont="1" applyBorder="1">
      <alignment vertical="center"/>
    </xf>
    <xf numFmtId="0" fontId="11" fillId="0" borderId="95" xfId="0" applyFont="1" applyBorder="1" applyAlignment="1">
      <alignment horizontal="center" vertical="center"/>
    </xf>
    <xf numFmtId="0" fontId="11" fillId="0" borderId="98" xfId="0" applyFont="1" applyBorder="1" applyAlignment="1">
      <alignment horizontal="center" vertical="center"/>
    </xf>
    <xf numFmtId="0" fontId="11" fillId="0" borderId="99" xfId="0" applyFont="1" applyBorder="1">
      <alignment vertical="center"/>
    </xf>
    <xf numFmtId="0" fontId="11" fillId="0" borderId="100" xfId="0" applyFont="1" applyBorder="1">
      <alignment vertical="center"/>
    </xf>
    <xf numFmtId="0" fontId="11" fillId="0" borderId="3" xfId="0" applyFont="1" applyBorder="1">
      <alignment vertical="center"/>
    </xf>
    <xf numFmtId="0" fontId="105" fillId="0" borderId="0" xfId="783" applyFont="1" applyAlignment="1">
      <alignment horizontal="center" vertical="center"/>
    </xf>
    <xf numFmtId="0" fontId="18" fillId="0" borderId="105" xfId="0" applyFont="1" applyBorder="1">
      <alignment vertical="center"/>
    </xf>
    <xf numFmtId="0" fontId="18" fillId="0" borderId="106" xfId="0" applyFont="1" applyBorder="1">
      <alignment vertical="center"/>
    </xf>
    <xf numFmtId="0" fontId="20" fillId="0" borderId="0" xfId="0" applyFont="1" applyAlignment="1">
      <alignment horizontal="left" vertical="center"/>
    </xf>
    <xf numFmtId="0" fontId="79" fillId="0" borderId="87" xfId="0" applyFont="1" applyBorder="1">
      <alignment vertical="center"/>
    </xf>
    <xf numFmtId="0" fontId="79" fillId="0" borderId="88" xfId="0" applyFont="1" applyBorder="1">
      <alignment vertical="center"/>
    </xf>
    <xf numFmtId="0" fontId="18" fillId="0" borderId="108" xfId="0" applyFont="1" applyBorder="1">
      <alignment vertical="center"/>
    </xf>
    <xf numFmtId="49" fontId="110" fillId="0" borderId="0" xfId="0" applyNumberFormat="1" applyFont="1">
      <alignment vertical="center"/>
    </xf>
    <xf numFmtId="229" fontId="92" fillId="0" borderId="0" xfId="0" applyNumberFormat="1" applyFont="1">
      <alignment vertical="center"/>
    </xf>
    <xf numFmtId="9" fontId="4" fillId="0" borderId="1" xfId="0" applyNumberFormat="1" applyFont="1" applyBorder="1" applyAlignment="1">
      <alignment horizontal="center" vertical="center" shrinkToFit="1"/>
    </xf>
    <xf numFmtId="41" fontId="97" fillId="0" borderId="1" xfId="692" applyFont="1" applyBorder="1" applyAlignment="1">
      <alignment vertical="center" shrinkToFit="1"/>
    </xf>
    <xf numFmtId="0" fontId="116" fillId="0" borderId="0" xfId="0" applyFont="1">
      <alignment vertical="center"/>
    </xf>
    <xf numFmtId="0" fontId="102" fillId="0" borderId="0" xfId="0" applyFont="1" applyAlignment="1">
      <alignment horizontal="center" vertical="center"/>
    </xf>
    <xf numFmtId="9" fontId="11" fillId="0" borderId="0" xfId="667" applyFont="1">
      <alignment vertical="center"/>
    </xf>
    <xf numFmtId="0" fontId="105" fillId="0" borderId="0" xfId="0" applyFont="1" applyAlignment="1">
      <alignment horizontal="center" vertical="center" wrapText="1"/>
    </xf>
    <xf numFmtId="0" fontId="102" fillId="0" borderId="38" xfId="0" applyFont="1" applyBorder="1" applyAlignment="1">
      <alignment horizontal="center" vertical="center"/>
    </xf>
    <xf numFmtId="0" fontId="117" fillId="29" borderId="38" xfId="0" applyFont="1" applyFill="1" applyBorder="1" applyAlignment="1">
      <alignment horizontal="center" vertical="center"/>
    </xf>
    <xf numFmtId="0" fontId="105" fillId="0" borderId="38" xfId="783" applyFont="1" applyBorder="1" applyAlignment="1">
      <alignment horizontal="center" vertical="center"/>
    </xf>
    <xf numFmtId="0" fontId="105" fillId="0" borderId="38" xfId="783" applyFont="1" applyBorder="1">
      <alignment vertical="center"/>
    </xf>
    <xf numFmtId="0" fontId="92" fillId="0" borderId="34" xfId="0" applyFont="1" applyBorder="1">
      <alignment vertical="center"/>
    </xf>
    <xf numFmtId="9" fontId="110" fillId="0" borderId="0" xfId="667" applyFont="1">
      <alignment vertical="center"/>
    </xf>
    <xf numFmtId="0" fontId="92" fillId="0" borderId="0" xfId="0" applyFont="1" applyAlignment="1">
      <alignment horizontal="center" vertical="center"/>
    </xf>
    <xf numFmtId="49" fontId="10" fillId="0" borderId="77" xfId="0" applyNumberFormat="1" applyFont="1" applyBorder="1" applyAlignment="1">
      <alignment vertical="center" wrapText="1"/>
    </xf>
    <xf numFmtId="0" fontId="80" fillId="0" borderId="47" xfId="0" applyFont="1" applyBorder="1">
      <alignment vertical="center"/>
    </xf>
    <xf numFmtId="0" fontId="80" fillId="0" borderId="2" xfId="0" applyFont="1" applyBorder="1">
      <alignment vertical="center"/>
    </xf>
    <xf numFmtId="177" fontId="80" fillId="0" borderId="2" xfId="0" applyNumberFormat="1" applyFont="1" applyBorder="1" applyAlignment="1">
      <alignment horizontal="center" vertical="center"/>
    </xf>
    <xf numFmtId="0" fontId="80" fillId="0" borderId="2" xfId="0" applyFont="1" applyBorder="1" applyAlignment="1">
      <alignment horizontal="center" vertical="center"/>
    </xf>
    <xf numFmtId="0" fontId="90" fillId="0" borderId="2" xfId="0" applyFont="1" applyBorder="1" applyAlignment="1">
      <alignment horizontal="left" vertical="center"/>
    </xf>
    <xf numFmtId="0" fontId="84" fillId="0" borderId="3" xfId="0" applyFont="1" applyBorder="1" applyAlignment="1">
      <alignment horizontal="center" vertical="center" wrapText="1"/>
    </xf>
    <xf numFmtId="0" fontId="80" fillId="0" borderId="3" xfId="0" applyFont="1" applyBorder="1" applyAlignment="1">
      <alignment horizontal="center" vertical="center"/>
    </xf>
    <xf numFmtId="0" fontId="80" fillId="0" borderId="14" xfId="0" applyFont="1" applyBorder="1" applyAlignment="1">
      <alignment horizontal="center" vertical="center"/>
    </xf>
    <xf numFmtId="0" fontId="90" fillId="0" borderId="14" xfId="0" applyFont="1" applyBorder="1" applyAlignment="1">
      <alignment horizontal="left" vertical="center" wrapText="1"/>
    </xf>
    <xf numFmtId="177" fontId="80" fillId="0" borderId="2" xfId="0" applyNumberFormat="1" applyFont="1" applyBorder="1" applyAlignment="1">
      <alignment horizontal="center" vertical="center" wrapText="1"/>
    </xf>
    <xf numFmtId="0" fontId="80" fillId="0" borderId="2" xfId="0" applyFont="1" applyBorder="1" applyAlignment="1">
      <alignment horizontal="center" vertical="center" wrapText="1"/>
    </xf>
    <xf numFmtId="0" fontId="80" fillId="0" borderId="65" xfId="0" applyFont="1" applyBorder="1">
      <alignment vertical="center"/>
    </xf>
    <xf numFmtId="0" fontId="80" fillId="0" borderId="109" xfId="0" applyFont="1" applyBorder="1">
      <alignment vertical="center"/>
    </xf>
    <xf numFmtId="177" fontId="80" fillId="0" borderId="109" xfId="0" applyNumberFormat="1" applyFont="1" applyBorder="1" applyAlignment="1">
      <alignment horizontal="center" vertical="center"/>
    </xf>
    <xf numFmtId="0" fontId="80" fillId="0" borderId="109" xfId="0" applyFont="1" applyBorder="1" applyAlignment="1">
      <alignment horizontal="center" vertical="center"/>
    </xf>
    <xf numFmtId="0" fontId="80" fillId="0" borderId="109" xfId="0" applyFont="1" applyBorder="1" applyAlignment="1">
      <alignment horizontal="center" vertical="center" wrapText="1"/>
    </xf>
    <xf numFmtId="0" fontId="90" fillId="0" borderId="109" xfId="0" applyFont="1" applyBorder="1" applyAlignment="1">
      <alignment horizontal="left" vertical="center"/>
    </xf>
    <xf numFmtId="0" fontId="18" fillId="0" borderId="99" xfId="0" applyFont="1" applyBorder="1">
      <alignment vertical="center"/>
    </xf>
    <xf numFmtId="0" fontId="112" fillId="0" borderId="1" xfId="789" applyFont="1" applyBorder="1" applyAlignment="1">
      <alignment horizontal="center" vertical="center"/>
    </xf>
    <xf numFmtId="49" fontId="112" fillId="29" borderId="1" xfId="789" applyNumberFormat="1" applyFont="1" applyFill="1" applyBorder="1" applyAlignment="1">
      <alignment horizontal="center" vertical="center"/>
    </xf>
    <xf numFmtId="235" fontId="112" fillId="0" borderId="1" xfId="789" applyNumberFormat="1" applyFont="1" applyBorder="1">
      <alignment vertical="center"/>
    </xf>
    <xf numFmtId="184" fontId="105" fillId="0" borderId="0" xfId="783" applyNumberFormat="1" applyFont="1">
      <alignment vertical="center"/>
    </xf>
    <xf numFmtId="0" fontId="108" fillId="0" borderId="8" xfId="789" applyFont="1" applyBorder="1" applyAlignment="1">
      <alignment horizontal="center" vertical="center"/>
    </xf>
    <xf numFmtId="0" fontId="108" fillId="0" borderId="14" xfId="789" applyFont="1" applyBorder="1" applyAlignment="1">
      <alignment horizontal="center" vertical="center"/>
    </xf>
    <xf numFmtId="49" fontId="108" fillId="29" borderId="14" xfId="789" applyNumberFormat="1" applyFont="1" applyFill="1" applyBorder="1" applyAlignment="1">
      <alignment horizontal="center" vertical="center"/>
    </xf>
    <xf numFmtId="235" fontId="108" fillId="0" borderId="14" xfId="789" applyNumberFormat="1" applyFont="1" applyBorder="1" applyAlignment="1">
      <alignment horizontal="right" vertical="center"/>
    </xf>
    <xf numFmtId="184" fontId="108" fillId="0" borderId="14" xfId="789" applyNumberFormat="1" applyFont="1" applyBorder="1">
      <alignment vertical="center"/>
    </xf>
    <xf numFmtId="49" fontId="108" fillId="0" borderId="14" xfId="837" applyNumberFormat="1" applyFont="1" applyBorder="1" applyAlignment="1">
      <alignment horizontal="center" vertical="center"/>
    </xf>
    <xf numFmtId="41" fontId="108" fillId="0" borderId="14" xfId="702" applyFont="1" applyFill="1" applyBorder="1" applyAlignment="1">
      <alignment horizontal="center" vertical="center"/>
    </xf>
    <xf numFmtId="0" fontId="108" fillId="0" borderId="14" xfId="789" applyFont="1" applyBorder="1" applyAlignment="1">
      <alignment vertical="center" shrinkToFit="1"/>
    </xf>
    <xf numFmtId="0" fontId="108" fillId="0" borderId="14" xfId="789" applyFont="1" applyBorder="1" applyAlignment="1">
      <alignment horizontal="center" vertical="center" shrinkToFit="1"/>
    </xf>
    <xf numFmtId="235" fontId="108" fillId="0" borderId="14" xfId="789" applyNumberFormat="1" applyFont="1" applyBorder="1">
      <alignment vertical="center"/>
    </xf>
    <xf numFmtId="0" fontId="108" fillId="0" borderId="14" xfId="837" applyFont="1" applyBorder="1" applyAlignment="1">
      <alignment vertical="center"/>
    </xf>
    <xf numFmtId="0" fontId="112" fillId="0" borderId="57" xfId="789" applyFont="1" applyBorder="1" applyAlignment="1">
      <alignment horizontal="center" vertical="center"/>
    </xf>
    <xf numFmtId="0" fontId="108" fillId="0" borderId="14" xfId="784" applyFont="1" applyBorder="1" applyAlignment="1">
      <alignment vertical="center"/>
    </xf>
    <xf numFmtId="49" fontId="108" fillId="0" borderId="14" xfId="785" applyNumberFormat="1" applyFont="1" applyBorder="1" applyAlignment="1">
      <alignment horizontal="center" vertical="center"/>
    </xf>
    <xf numFmtId="0" fontId="108" fillId="0" borderId="14" xfId="785" applyFont="1" applyBorder="1" applyAlignment="1">
      <alignment vertical="center"/>
    </xf>
    <xf numFmtId="0" fontId="108" fillId="0" borderId="14" xfId="789" applyFont="1" applyBorder="1" applyAlignment="1">
      <alignment vertical="center" wrapText="1"/>
    </xf>
    <xf numFmtId="49" fontId="112" fillId="29" borderId="57" xfId="789" applyNumberFormat="1" applyFont="1" applyFill="1" applyBorder="1" applyAlignment="1">
      <alignment horizontal="center" vertical="center"/>
    </xf>
    <xf numFmtId="235" fontId="112" fillId="0" borderId="57" xfId="789" applyNumberFormat="1" applyFont="1" applyBorder="1">
      <alignment vertical="center"/>
    </xf>
    <xf numFmtId="0" fontId="108" fillId="0" borderId="1" xfId="789" applyFont="1" applyBorder="1" applyAlignment="1">
      <alignment horizontal="center" vertical="center"/>
    </xf>
    <xf numFmtId="0" fontId="80" fillId="0" borderId="1" xfId="789" applyFont="1" applyBorder="1" applyAlignment="1">
      <alignment horizontal="center" vertical="center"/>
    </xf>
    <xf numFmtId="49" fontId="80" fillId="29" borderId="1" xfId="789" applyNumberFormat="1" applyFont="1" applyFill="1" applyBorder="1" applyAlignment="1">
      <alignment horizontal="center" vertical="center"/>
    </xf>
    <xf numFmtId="184" fontId="80" fillId="0" borderId="1" xfId="789" applyNumberFormat="1" applyFont="1" applyBorder="1">
      <alignment vertical="center"/>
    </xf>
    <xf numFmtId="0" fontId="80" fillId="0" borderId="1" xfId="789" applyFont="1" applyBorder="1" applyAlignment="1">
      <alignment vertical="center" shrinkToFit="1"/>
    </xf>
    <xf numFmtId="0" fontId="80" fillId="0" borderId="1" xfId="789" applyFont="1" applyBorder="1" applyAlignment="1">
      <alignment horizontal="center" vertical="center" shrinkToFit="1"/>
    </xf>
    <xf numFmtId="0" fontId="80" fillId="0" borderId="1" xfId="789" applyFont="1" applyBorder="1" applyAlignment="1">
      <alignment vertical="center" wrapText="1"/>
    </xf>
    <xf numFmtId="0" fontId="112" fillId="0" borderId="1" xfId="783" applyFont="1" applyBorder="1" applyAlignment="1">
      <alignment horizontal="center" vertical="center"/>
    </xf>
    <xf numFmtId="177" fontId="118" fillId="0" borderId="1" xfId="783" applyNumberFormat="1" applyFont="1" applyBorder="1" applyAlignment="1">
      <alignment horizontal="center" vertical="center" shrinkToFit="1"/>
    </xf>
    <xf numFmtId="0" fontId="112" fillId="0" borderId="1" xfId="783" applyFont="1" applyBorder="1" applyAlignment="1">
      <alignment horizontal="center" vertical="center" shrinkToFit="1"/>
    </xf>
    <xf numFmtId="0" fontId="80" fillId="0" borderId="1" xfId="783" applyFont="1" applyBorder="1" applyAlignment="1">
      <alignment horizontal="center" vertical="center" shrinkToFit="1"/>
    </xf>
    <xf numFmtId="177" fontId="80" fillId="29" borderId="1" xfId="0" applyNumberFormat="1" applyFont="1" applyFill="1" applyBorder="1" applyAlignment="1">
      <alignment horizontal="right" vertical="center"/>
    </xf>
    <xf numFmtId="177" fontId="80" fillId="0" borderId="1" xfId="783" applyNumberFormat="1" applyFont="1" applyBorder="1" applyAlignment="1">
      <alignment horizontal="center" vertical="center" shrinkToFit="1"/>
    </xf>
    <xf numFmtId="178" fontId="80" fillId="0" borderId="1" xfId="783" applyNumberFormat="1" applyFont="1" applyBorder="1" applyAlignment="1">
      <alignment horizontal="center" vertical="center" shrinkToFit="1"/>
    </xf>
    <xf numFmtId="41" fontId="80" fillId="29" borderId="1" xfId="693" applyFont="1" applyFill="1" applyBorder="1" applyAlignment="1">
      <alignment horizontal="center" vertical="center" shrinkToFit="1"/>
    </xf>
    <xf numFmtId="41" fontId="80" fillId="0" borderId="1" xfId="693" applyFont="1" applyFill="1" applyBorder="1" applyAlignment="1">
      <alignment horizontal="center" vertical="center" shrinkToFit="1"/>
    </xf>
    <xf numFmtId="0" fontId="80" fillId="0" borderId="1" xfId="783" applyFont="1" applyBorder="1" applyAlignment="1">
      <alignment horizontal="center" vertical="center"/>
    </xf>
    <xf numFmtId="0" fontId="80" fillId="0" borderId="1" xfId="783" applyFont="1" applyBorder="1">
      <alignment vertical="center"/>
    </xf>
    <xf numFmtId="236" fontId="80" fillId="0" borderId="1" xfId="789" applyNumberFormat="1" applyFont="1" applyBorder="1">
      <alignment vertical="center"/>
    </xf>
    <xf numFmtId="236" fontId="80" fillId="0" borderId="1" xfId="789" applyNumberFormat="1" applyFont="1" applyBorder="1" applyAlignment="1">
      <alignment horizontal="right" vertical="center"/>
    </xf>
    <xf numFmtId="0" fontId="119" fillId="0" borderId="1" xfId="789" applyFont="1" applyBorder="1" applyAlignment="1">
      <alignment horizontal="center" vertical="center"/>
    </xf>
    <xf numFmtId="0" fontId="120" fillId="0" borderId="1" xfId="789" applyFont="1" applyBorder="1" applyAlignment="1">
      <alignment horizontal="center" vertical="center"/>
    </xf>
    <xf numFmtId="231" fontId="118" fillId="0" borderId="1" xfId="783" applyNumberFormat="1" applyFont="1" applyBorder="1" applyAlignment="1">
      <alignment horizontal="center" vertical="center" shrinkToFit="1"/>
    </xf>
    <xf numFmtId="178" fontId="118" fillId="0" borderId="1" xfId="783" applyNumberFormat="1" applyFont="1" applyBorder="1" applyAlignment="1">
      <alignment horizontal="center" vertical="center" shrinkToFit="1"/>
    </xf>
    <xf numFmtId="0" fontId="112" fillId="0" borderId="1" xfId="783" applyFont="1" applyBorder="1" applyAlignment="1">
      <alignment vertical="center" shrinkToFit="1"/>
    </xf>
    <xf numFmtId="227" fontId="118" fillId="0" borderId="1" xfId="783" applyNumberFormat="1" applyFont="1" applyBorder="1" applyAlignment="1">
      <alignment horizontal="center" vertical="center" shrinkToFit="1"/>
    </xf>
    <xf numFmtId="218" fontId="112" fillId="0" borderId="1" xfId="692" applyNumberFormat="1" applyFont="1" applyFill="1" applyBorder="1" applyAlignment="1">
      <alignment vertical="center" shrinkToFit="1"/>
    </xf>
    <xf numFmtId="227" fontId="112" fillId="0" borderId="1" xfId="692" applyNumberFormat="1" applyFont="1" applyFill="1" applyBorder="1" applyAlignment="1">
      <alignment horizontal="center" vertical="center" shrinkToFit="1"/>
    </xf>
    <xf numFmtId="178" fontId="112" fillId="0" borderId="1" xfId="783" applyNumberFormat="1" applyFont="1" applyBorder="1" applyAlignment="1">
      <alignment horizontal="center" vertical="center" shrinkToFit="1"/>
    </xf>
    <xf numFmtId="233" fontId="103" fillId="0" borderId="1" xfId="789" applyNumberFormat="1" applyFont="1" applyBorder="1" applyAlignment="1">
      <alignment horizontal="center" vertical="center" shrinkToFit="1"/>
    </xf>
    <xf numFmtId="0" fontId="112" fillId="0" borderId="1" xfId="0" applyFont="1" applyBorder="1" applyAlignment="1">
      <alignment horizontal="center" vertical="center" shrinkToFit="1"/>
    </xf>
    <xf numFmtId="0" fontId="103" fillId="0" borderId="1" xfId="0" applyFont="1" applyBorder="1" applyAlignment="1">
      <alignment horizontal="center" vertical="center" shrinkToFit="1"/>
    </xf>
    <xf numFmtId="0" fontId="112" fillId="29" borderId="1" xfId="0" applyFont="1" applyFill="1" applyBorder="1" applyAlignment="1">
      <alignment horizontal="center" vertical="center" wrapText="1"/>
    </xf>
    <xf numFmtId="41" fontId="103" fillId="29" borderId="1" xfId="693" applyFont="1" applyFill="1" applyBorder="1" applyAlignment="1">
      <alignment horizontal="center" vertical="center" shrinkToFit="1"/>
    </xf>
    <xf numFmtId="181" fontId="80" fillId="29" borderId="1" xfId="693" applyNumberFormat="1" applyFont="1" applyFill="1" applyBorder="1" applyAlignment="1">
      <alignment horizontal="center" vertical="center" shrinkToFit="1"/>
    </xf>
    <xf numFmtId="0" fontId="103" fillId="0" borderId="1" xfId="789" applyFont="1" applyBorder="1" applyAlignment="1">
      <alignment horizontal="center" vertical="center" shrinkToFit="1"/>
    </xf>
    <xf numFmtId="0" fontId="80" fillId="29" borderId="1" xfId="693" applyNumberFormat="1" applyFont="1" applyFill="1" applyBorder="1" applyAlignment="1">
      <alignment horizontal="center" vertical="center" shrinkToFit="1"/>
    </xf>
    <xf numFmtId="0" fontId="112" fillId="29" borderId="1" xfId="783" applyFont="1" applyFill="1" applyBorder="1" applyAlignment="1">
      <alignment horizontal="center" vertical="center" shrinkToFit="1"/>
    </xf>
    <xf numFmtId="218" fontId="112" fillId="0" borderId="1" xfId="692" applyNumberFormat="1" applyFont="1" applyBorder="1" applyAlignment="1">
      <alignment vertical="center" shrinkToFit="1"/>
    </xf>
    <xf numFmtId="227" fontId="112" fillId="0" borderId="1" xfId="692" applyNumberFormat="1" applyFont="1" applyBorder="1" applyAlignment="1">
      <alignment horizontal="center" vertical="center" shrinkToFit="1"/>
    </xf>
    <xf numFmtId="0" fontId="103" fillId="29" borderId="1" xfId="0" applyFont="1" applyFill="1" applyBorder="1" applyAlignment="1">
      <alignment horizontal="center" vertical="center" shrinkToFit="1"/>
    </xf>
    <xf numFmtId="218" fontId="118" fillId="0" borderId="1" xfId="692" applyNumberFormat="1" applyFont="1" applyFill="1" applyBorder="1" applyAlignment="1">
      <alignment vertical="center" shrinkToFit="1"/>
    </xf>
    <xf numFmtId="227" fontId="118" fillId="0" borderId="1" xfId="692" applyNumberFormat="1" applyFont="1" applyFill="1" applyBorder="1" applyAlignment="1">
      <alignment horizontal="center" vertical="center" shrinkToFit="1"/>
    </xf>
    <xf numFmtId="0" fontId="80" fillId="29" borderId="1" xfId="0" applyFont="1" applyFill="1" applyBorder="1" applyAlignment="1">
      <alignment horizontal="center" vertical="center"/>
    </xf>
    <xf numFmtId="218" fontId="112" fillId="0" borderId="1" xfId="692" applyNumberFormat="1" applyFont="1" applyBorder="1" applyAlignment="1">
      <alignment vertical="center"/>
    </xf>
    <xf numFmtId="218" fontId="80" fillId="29" borderId="1" xfId="692" applyNumberFormat="1" applyFont="1" applyFill="1" applyBorder="1" applyAlignment="1">
      <alignment vertical="center"/>
    </xf>
    <xf numFmtId="227" fontId="80" fillId="29" borderId="1" xfId="692" applyNumberFormat="1" applyFont="1" applyFill="1" applyBorder="1" applyAlignment="1">
      <alignment horizontal="center" vertical="center"/>
    </xf>
    <xf numFmtId="0" fontId="118" fillId="29" borderId="1" xfId="783" applyFont="1" applyFill="1" applyBorder="1" applyAlignment="1">
      <alignment horizontal="center" vertical="center" shrinkToFit="1"/>
    </xf>
    <xf numFmtId="218" fontId="118" fillId="0" borderId="1" xfId="692" applyNumberFormat="1" applyFont="1" applyBorder="1" applyAlignment="1">
      <alignment vertical="center" shrinkToFit="1"/>
    </xf>
    <xf numFmtId="227" fontId="118" fillId="0" borderId="1" xfId="692" applyNumberFormat="1" applyFont="1" applyBorder="1" applyAlignment="1">
      <alignment horizontal="center" vertical="center" shrinkToFit="1"/>
    </xf>
    <xf numFmtId="0" fontId="112" fillId="0" borderId="1" xfId="783" applyFont="1" applyBorder="1" applyAlignment="1">
      <alignment horizontal="left" vertical="center" shrinkToFit="1"/>
    </xf>
    <xf numFmtId="177" fontId="112" fillId="0" borderId="1" xfId="783" applyNumberFormat="1" applyFont="1" applyBorder="1" applyAlignment="1">
      <alignment horizontal="center" vertical="center" shrinkToFit="1"/>
    </xf>
    <xf numFmtId="41" fontId="112" fillId="0" borderId="1" xfId="703" applyFont="1" applyBorder="1" applyAlignment="1">
      <alignment vertical="center" shrinkToFit="1"/>
    </xf>
    <xf numFmtId="41" fontId="80" fillId="0" borderId="56" xfId="692" applyFont="1" applyBorder="1" applyAlignment="1">
      <alignment vertical="center"/>
    </xf>
    <xf numFmtId="41" fontId="80" fillId="0" borderId="103" xfId="692" applyFont="1" applyBorder="1" applyAlignment="1">
      <alignment horizontal="left" vertical="center" indent="1"/>
    </xf>
    <xf numFmtId="41" fontId="80" fillId="0" borderId="110" xfId="692" applyFont="1" applyBorder="1" applyAlignment="1">
      <alignment horizontal="left" vertical="center" indent="1"/>
    </xf>
    <xf numFmtId="49" fontId="10" fillId="0" borderId="56" xfId="0" applyNumberFormat="1" applyFont="1" applyBorder="1" applyAlignment="1">
      <alignment vertical="center" wrapText="1"/>
    </xf>
    <xf numFmtId="49" fontId="10" fillId="0" borderId="1" xfId="0" applyNumberFormat="1" applyFont="1" applyBorder="1" applyAlignment="1">
      <alignment vertical="center" wrapText="1"/>
    </xf>
    <xf numFmtId="184" fontId="112" fillId="0" borderId="1" xfId="789" applyNumberFormat="1" applyFont="1" applyBorder="1">
      <alignment vertical="center"/>
    </xf>
    <xf numFmtId="0" fontId="112" fillId="0" borderId="1" xfId="789" applyFont="1" applyBorder="1" applyAlignment="1">
      <alignment vertical="center" shrinkToFit="1"/>
    </xf>
    <xf numFmtId="0" fontId="112" fillId="0" borderId="1" xfId="789" applyFont="1" applyBorder="1" applyAlignment="1">
      <alignment horizontal="center" vertical="center" shrinkToFit="1"/>
    </xf>
    <xf numFmtId="0" fontId="112" fillId="0" borderId="1" xfId="783" applyFont="1" applyBorder="1">
      <alignment vertical="center"/>
    </xf>
    <xf numFmtId="183" fontId="80" fillId="29" borderId="1" xfId="789" applyNumberFormat="1" applyFont="1" applyFill="1" applyBorder="1" applyAlignment="1">
      <alignment horizontal="center" vertical="center"/>
    </xf>
    <xf numFmtId="0" fontId="79" fillId="0" borderId="32" xfId="0" applyFont="1" applyBorder="1">
      <alignment vertical="center"/>
    </xf>
    <xf numFmtId="0" fontId="79" fillId="0" borderId="33" xfId="0" applyFont="1" applyBorder="1">
      <alignment vertical="center"/>
    </xf>
    <xf numFmtId="0" fontId="18" fillId="0" borderId="111" xfId="0" applyFont="1" applyBorder="1">
      <alignment vertical="center"/>
    </xf>
    <xf numFmtId="0" fontId="18" fillId="0" borderId="112" xfId="0" applyFont="1" applyBorder="1">
      <alignment vertical="center"/>
    </xf>
    <xf numFmtId="0" fontId="18" fillId="0" borderId="113" xfId="0" applyFont="1" applyBorder="1">
      <alignment vertical="center"/>
    </xf>
    <xf numFmtId="41" fontId="20" fillId="0" borderId="0" xfId="0" applyNumberFormat="1" applyFont="1">
      <alignment vertical="center"/>
    </xf>
    <xf numFmtId="41" fontId="118" fillId="0" borderId="1" xfId="703" applyFont="1" applyFill="1" applyBorder="1" applyAlignment="1">
      <alignment vertical="center" shrinkToFit="1"/>
    </xf>
    <xf numFmtId="178" fontId="118" fillId="0" borderId="1" xfId="783" applyNumberFormat="1" applyFont="1" applyBorder="1" applyAlignment="1">
      <alignment vertical="center" shrinkToFit="1"/>
    </xf>
    <xf numFmtId="218" fontId="80" fillId="29" borderId="1" xfId="692" applyNumberFormat="1" applyFont="1" applyFill="1" applyBorder="1" applyAlignment="1">
      <alignment vertical="center" shrinkToFit="1"/>
    </xf>
    <xf numFmtId="218" fontId="103" fillId="29" borderId="1" xfId="692" applyNumberFormat="1" applyFont="1" applyFill="1" applyBorder="1" applyAlignment="1">
      <alignment vertical="center" shrinkToFit="1"/>
    </xf>
    <xf numFmtId="177" fontId="112" fillId="0" borderId="1" xfId="783" applyNumberFormat="1" applyFont="1" applyBorder="1" applyAlignment="1">
      <alignment vertical="center" shrinkToFit="1"/>
    </xf>
    <xf numFmtId="177" fontId="118" fillId="0" borderId="1" xfId="783" applyNumberFormat="1" applyFont="1" applyBorder="1" applyAlignment="1">
      <alignment vertical="center" shrinkToFit="1"/>
    </xf>
    <xf numFmtId="0" fontId="106" fillId="0" borderId="1" xfId="783" applyFont="1" applyBorder="1" applyAlignment="1">
      <alignment vertical="center" shrinkToFit="1"/>
    </xf>
    <xf numFmtId="236" fontId="112" fillId="0" borderId="1" xfId="703" applyNumberFormat="1" applyFont="1" applyBorder="1" applyAlignment="1">
      <alignment vertical="center" shrinkToFit="1"/>
    </xf>
    <xf numFmtId="220" fontId="112" fillId="0" borderId="1" xfId="783" applyNumberFormat="1" applyFont="1" applyBorder="1" applyAlignment="1">
      <alignment horizontal="center" vertical="center" shrinkToFit="1"/>
    </xf>
    <xf numFmtId="0" fontId="18" fillId="0" borderId="114" xfId="0" applyFont="1" applyBorder="1">
      <alignment vertical="center"/>
    </xf>
    <xf numFmtId="0" fontId="18" fillId="0" borderId="100" xfId="0" applyFont="1" applyBorder="1">
      <alignment vertical="center"/>
    </xf>
    <xf numFmtId="181" fontId="10" fillId="16" borderId="1" xfId="692" applyNumberFormat="1" applyFont="1" applyFill="1" applyBorder="1" applyAlignment="1">
      <alignment horizontal="center" vertical="center"/>
    </xf>
    <xf numFmtId="49" fontId="80" fillId="29" borderId="1" xfId="789" quotePrefix="1" applyNumberFormat="1" applyFont="1" applyFill="1" applyBorder="1" applyAlignment="1">
      <alignment horizontal="center" vertical="center"/>
    </xf>
    <xf numFmtId="0" fontId="118" fillId="0" borderId="1" xfId="783" applyFont="1" applyBorder="1" applyAlignment="1">
      <alignment horizontal="center" vertical="center" shrinkToFit="1"/>
    </xf>
    <xf numFmtId="0" fontId="10" fillId="16" borderId="1" xfId="692" applyNumberFormat="1" applyFont="1" applyFill="1" applyBorder="1" applyAlignment="1">
      <alignment horizontal="center" vertical="center"/>
    </xf>
    <xf numFmtId="1" fontId="118" fillId="0" borderId="1" xfId="783" applyNumberFormat="1" applyFont="1" applyBorder="1" applyAlignment="1">
      <alignment horizontal="center" vertical="center" shrinkToFit="1"/>
    </xf>
    <xf numFmtId="1" fontId="103" fillId="29" borderId="1" xfId="693" applyNumberFormat="1" applyFont="1" applyFill="1" applyBorder="1" applyAlignment="1">
      <alignment horizontal="center" vertical="center" shrinkToFit="1"/>
    </xf>
    <xf numFmtId="1" fontId="80" fillId="29" borderId="1" xfId="693" applyNumberFormat="1" applyFont="1" applyFill="1" applyBorder="1" applyAlignment="1">
      <alignment horizontal="center" vertical="center" shrinkToFit="1"/>
    </xf>
    <xf numFmtId="0" fontId="91" fillId="0" borderId="62" xfId="0" applyFont="1" applyBorder="1" applyAlignment="1">
      <alignment horizontal="center" vertical="center"/>
    </xf>
    <xf numFmtId="0" fontId="124" fillId="0" borderId="0" xfId="0" applyFont="1" applyAlignment="1">
      <alignment horizontal="left"/>
    </xf>
    <xf numFmtId="0" fontId="124" fillId="0" borderId="0" xfId="0" applyFont="1" applyAlignment="1">
      <alignment horizontal="left" vertical="center" shrinkToFit="1"/>
    </xf>
    <xf numFmtId="0" fontId="124" fillId="0" borderId="0" xfId="0" applyFont="1" applyAlignment="1">
      <alignment vertical="center" shrinkToFit="1"/>
    </xf>
    <xf numFmtId="0" fontId="125" fillId="0" borderId="0" xfId="0" applyFont="1">
      <alignment vertical="center"/>
    </xf>
    <xf numFmtId="0" fontId="124" fillId="0" borderId="0" xfId="0" applyFont="1">
      <alignment vertical="center"/>
    </xf>
    <xf numFmtId="0" fontId="126" fillId="0" borderId="0" xfId="0" applyFont="1">
      <alignment vertical="center"/>
    </xf>
    <xf numFmtId="0" fontId="124" fillId="0" borderId="0" xfId="0" applyFont="1" applyAlignment="1">
      <alignment horizontal="left" wrapText="1"/>
    </xf>
    <xf numFmtId="0" fontId="124" fillId="0" borderId="0" xfId="0" applyFont="1" applyAlignment="1"/>
    <xf numFmtId="0" fontId="124" fillId="0" borderId="0" xfId="0" applyFont="1" applyAlignment="1">
      <alignment horizontal="left" vertical="center" wrapText="1"/>
    </xf>
    <xf numFmtId="0" fontId="126" fillId="0" borderId="0" xfId="0" applyFont="1" applyAlignment="1">
      <alignment horizontal="left" wrapText="1"/>
    </xf>
    <xf numFmtId="0" fontId="126" fillId="0" borderId="0" xfId="0" applyFont="1" applyAlignment="1">
      <alignment wrapText="1"/>
    </xf>
    <xf numFmtId="178" fontId="10" fillId="0" borderId="1" xfId="0" applyNumberFormat="1" applyFont="1" applyBorder="1" applyAlignment="1">
      <alignment horizontal="center" vertical="center"/>
    </xf>
    <xf numFmtId="0" fontId="127" fillId="0" borderId="0" xfId="0" applyFont="1">
      <alignment vertical="center"/>
    </xf>
    <xf numFmtId="220" fontId="10" fillId="0" borderId="0" xfId="0" applyNumberFormat="1" applyFont="1">
      <alignment vertical="center"/>
    </xf>
    <xf numFmtId="178" fontId="10" fillId="0" borderId="0" xfId="0" applyNumberFormat="1" applyFont="1">
      <alignment vertical="center"/>
    </xf>
    <xf numFmtId="237" fontId="10" fillId="0" borderId="0" xfId="0" applyNumberFormat="1" applyFont="1">
      <alignment vertical="center"/>
    </xf>
    <xf numFmtId="0" fontId="10" fillId="0" borderId="0" xfId="0" applyFont="1" applyAlignment="1">
      <alignment horizontal="center" vertical="center" shrinkToFit="1"/>
    </xf>
    <xf numFmtId="178" fontId="10" fillId="0" borderId="0" xfId="0" applyNumberFormat="1" applyFont="1" applyAlignment="1">
      <alignment horizontal="center" vertical="center" shrinkToFit="1"/>
    </xf>
    <xf numFmtId="178" fontId="125" fillId="0" borderId="0" xfId="0" quotePrefix="1" applyNumberFormat="1" applyFont="1" applyAlignment="1">
      <alignment horizontal="center" vertical="center" shrinkToFit="1"/>
    </xf>
    <xf numFmtId="178" fontId="125" fillId="0" borderId="0" xfId="0" applyNumberFormat="1" applyFont="1" applyAlignment="1">
      <alignment horizontal="left" vertical="center"/>
    </xf>
    <xf numFmtId="220" fontId="10" fillId="0" borderId="1" xfId="0" applyNumberFormat="1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92" fillId="0" borderId="1" xfId="0" applyFont="1" applyBorder="1">
      <alignment vertical="center"/>
    </xf>
    <xf numFmtId="220" fontId="128" fillId="0" borderId="1" xfId="0" applyNumberFormat="1" applyFont="1" applyBorder="1">
      <alignment vertical="center"/>
    </xf>
    <xf numFmtId="0" fontId="129" fillId="0" borderId="1" xfId="0" applyFont="1" applyBorder="1" applyAlignment="1">
      <alignment horizontal="left" vertical="center"/>
    </xf>
    <xf numFmtId="0" fontId="92" fillId="0" borderId="57" xfId="0" applyFont="1" applyBorder="1">
      <alignment vertical="center"/>
    </xf>
    <xf numFmtId="177" fontId="92" fillId="0" borderId="57" xfId="0" applyNumberFormat="1" applyFont="1" applyBorder="1">
      <alignment vertical="center"/>
    </xf>
    <xf numFmtId="0" fontId="125" fillId="0" borderId="0" xfId="0" applyFont="1" applyAlignment="1">
      <alignment horizontal="center" vertical="center"/>
    </xf>
    <xf numFmtId="0" fontId="125" fillId="0" borderId="1" xfId="0" applyFont="1" applyBorder="1" applyAlignment="1">
      <alignment horizontal="center" vertical="center" shrinkToFit="1"/>
    </xf>
    <xf numFmtId="0" fontId="92" fillId="0" borderId="37" xfId="0" applyFont="1" applyBorder="1">
      <alignment vertical="center"/>
    </xf>
    <xf numFmtId="0" fontId="92" fillId="0" borderId="6" xfId="0" applyFont="1" applyBorder="1">
      <alignment vertical="center"/>
    </xf>
    <xf numFmtId="0" fontId="92" fillId="0" borderId="36" xfId="0" applyFont="1" applyBorder="1">
      <alignment vertical="center"/>
    </xf>
    <xf numFmtId="0" fontId="92" fillId="0" borderId="33" xfId="0" applyFont="1" applyBorder="1">
      <alignment vertical="center"/>
    </xf>
    <xf numFmtId="0" fontId="92" fillId="0" borderId="32" xfId="0" applyFont="1" applyBorder="1">
      <alignment vertical="center"/>
    </xf>
    <xf numFmtId="0" fontId="92" fillId="0" borderId="31" xfId="0" applyFont="1" applyBorder="1">
      <alignment vertical="center"/>
    </xf>
    <xf numFmtId="0" fontId="130" fillId="0" borderId="0" xfId="0" applyFont="1">
      <alignment vertical="center"/>
    </xf>
    <xf numFmtId="0" fontId="129" fillId="0" borderId="0" xfId="0" applyFont="1">
      <alignment vertical="center"/>
    </xf>
    <xf numFmtId="0" fontId="129" fillId="0" borderId="0" xfId="0" applyFont="1" applyAlignment="1">
      <alignment horizontal="left" vertical="center"/>
    </xf>
    <xf numFmtId="0" fontId="125" fillId="0" borderId="0" xfId="0" applyFont="1" applyAlignment="1">
      <alignment horizontal="left" vertical="center"/>
    </xf>
    <xf numFmtId="178" fontId="131" fillId="0" borderId="0" xfId="0" applyNumberFormat="1" applyFont="1" applyAlignment="1">
      <alignment horizontal="center" vertical="center"/>
    </xf>
    <xf numFmtId="0" fontId="132" fillId="0" borderId="0" xfId="0" applyFont="1">
      <alignment vertical="center"/>
    </xf>
    <xf numFmtId="0" fontId="133" fillId="0" borderId="0" xfId="0" applyFont="1">
      <alignment vertical="center"/>
    </xf>
    <xf numFmtId="178" fontId="11" fillId="0" borderId="0" xfId="0" applyNumberFormat="1" applyFont="1" applyAlignment="1">
      <alignment horizontal="left" vertical="center"/>
    </xf>
    <xf numFmtId="49" fontId="110" fillId="0" borderId="0" xfId="0" applyNumberFormat="1" applyFont="1" applyAlignment="1">
      <alignment vertical="center" shrinkToFit="1"/>
    </xf>
    <xf numFmtId="49" fontId="22" fillId="0" borderId="0" xfId="0" applyNumberFormat="1" applyFont="1">
      <alignment vertical="center"/>
    </xf>
    <xf numFmtId="0" fontId="42" fillId="0" borderId="0" xfId="0" applyFont="1" applyAlignment="1">
      <alignment horizontal="center" vertical="center"/>
    </xf>
    <xf numFmtId="0" fontId="42" fillId="0" borderId="0" xfId="0" applyFont="1">
      <alignment vertical="center"/>
    </xf>
    <xf numFmtId="0" fontId="80" fillId="0" borderId="0" xfId="0" applyFont="1" applyAlignment="1">
      <alignment horizontal="center" vertical="center"/>
    </xf>
    <xf numFmtId="0" fontId="80" fillId="0" borderId="32" xfId="0" applyFont="1" applyBorder="1">
      <alignment vertical="center"/>
    </xf>
    <xf numFmtId="0" fontId="80" fillId="0" borderId="32" xfId="0" applyFont="1" applyBorder="1" applyAlignment="1">
      <alignment horizontal="center" vertical="center"/>
    </xf>
    <xf numFmtId="0" fontId="80" fillId="0" borderId="37" xfId="0" applyFont="1" applyBorder="1">
      <alignment vertical="center"/>
    </xf>
    <xf numFmtId="0" fontId="80" fillId="0" borderId="6" xfId="0" applyFont="1" applyBorder="1" applyAlignment="1">
      <alignment horizontal="center" vertical="center"/>
    </xf>
    <xf numFmtId="0" fontId="80" fillId="0" borderId="6" xfId="0" applyFont="1" applyBorder="1">
      <alignment vertical="center"/>
    </xf>
    <xf numFmtId="0" fontId="80" fillId="0" borderId="36" xfId="0" applyFont="1" applyBorder="1">
      <alignment vertical="center"/>
    </xf>
    <xf numFmtId="0" fontId="80" fillId="0" borderId="74" xfId="0" applyFont="1" applyBorder="1" applyAlignment="1">
      <alignment horizontal="center" vertical="center"/>
    </xf>
    <xf numFmtId="9" fontId="91" fillId="0" borderId="1" xfId="0" applyNumberFormat="1" applyFont="1" applyBorder="1" applyAlignment="1">
      <alignment horizontal="center" vertical="center"/>
    </xf>
    <xf numFmtId="0" fontId="91" fillId="0" borderId="82" xfId="0" quotePrefix="1" applyFont="1" applyBorder="1">
      <alignment vertical="center"/>
    </xf>
    <xf numFmtId="0" fontId="80" fillId="0" borderId="154" xfId="0" applyFont="1" applyBorder="1">
      <alignment vertical="center"/>
    </xf>
    <xf numFmtId="0" fontId="80" fillId="0" borderId="35" xfId="0" applyFont="1" applyBorder="1">
      <alignment vertical="center"/>
    </xf>
    <xf numFmtId="0" fontId="80" fillId="0" borderId="38" xfId="0" applyFont="1" applyBorder="1" applyAlignment="1">
      <alignment horizontal="center" vertical="center"/>
    </xf>
    <xf numFmtId="9" fontId="80" fillId="0" borderId="57" xfId="0" quotePrefix="1" applyNumberFormat="1" applyFont="1" applyBorder="1" applyAlignment="1">
      <alignment horizontal="center" vertical="center"/>
    </xf>
    <xf numFmtId="0" fontId="80" fillId="0" borderId="82" xfId="0" quotePrefix="1" applyFont="1" applyBorder="1">
      <alignment vertical="center"/>
    </xf>
    <xf numFmtId="0" fontId="80" fillId="0" borderId="144" xfId="0" applyFont="1" applyBorder="1">
      <alignment vertical="center"/>
    </xf>
    <xf numFmtId="9" fontId="80" fillId="0" borderId="1" xfId="0" quotePrefix="1" applyNumberFormat="1" applyFont="1" applyBorder="1" applyAlignment="1">
      <alignment horizontal="center" vertical="center"/>
    </xf>
    <xf numFmtId="9" fontId="80" fillId="0" borderId="57" xfId="0" applyNumberFormat="1" applyFont="1" applyBorder="1" applyAlignment="1">
      <alignment horizontal="center" vertical="center"/>
    </xf>
    <xf numFmtId="0" fontId="80" fillId="0" borderId="13" xfId="0" quotePrefix="1" applyFont="1" applyBorder="1">
      <alignment vertical="center"/>
    </xf>
    <xf numFmtId="0" fontId="91" fillId="0" borderId="157" xfId="0" applyFont="1" applyBorder="1" applyAlignment="1">
      <alignment horizontal="center" vertical="center"/>
    </xf>
    <xf numFmtId="0" fontId="91" fillId="0" borderId="157" xfId="0" applyFont="1" applyBorder="1" applyAlignment="1">
      <alignment horizontal="center" vertical="center" wrapText="1"/>
    </xf>
    <xf numFmtId="0" fontId="80" fillId="0" borderId="143" xfId="0" applyFont="1" applyBorder="1">
      <alignment vertical="center"/>
    </xf>
    <xf numFmtId="0" fontId="91" fillId="0" borderId="6" xfId="0" quotePrefix="1" applyFont="1" applyBorder="1">
      <alignment vertical="center"/>
    </xf>
    <xf numFmtId="41" fontId="89" fillId="0" borderId="158" xfId="0" applyNumberFormat="1" applyFont="1" applyBorder="1">
      <alignment vertical="center"/>
    </xf>
    <xf numFmtId="0" fontId="80" fillId="0" borderId="79" xfId="0" applyFont="1" applyBorder="1" applyAlignment="1">
      <alignment horizontal="center" vertical="center"/>
    </xf>
    <xf numFmtId="0" fontId="80" fillId="0" borderId="76" xfId="0" applyFont="1" applyBorder="1">
      <alignment vertical="center"/>
    </xf>
    <xf numFmtId="0" fontId="80" fillId="0" borderId="79" xfId="0" applyFont="1" applyBorder="1">
      <alignment vertical="center"/>
    </xf>
    <xf numFmtId="0" fontId="89" fillId="0" borderId="78" xfId="0" quotePrefix="1" applyFont="1" applyBorder="1">
      <alignment vertical="center"/>
    </xf>
    <xf numFmtId="41" fontId="89" fillId="0" borderId="159" xfId="0" applyNumberFormat="1" applyFont="1" applyBorder="1">
      <alignment vertical="center"/>
    </xf>
    <xf numFmtId="0" fontId="80" fillId="0" borderId="77" xfId="0" applyFont="1" applyBorder="1">
      <alignment vertical="center"/>
    </xf>
    <xf numFmtId="0" fontId="89" fillId="0" borderId="38" xfId="0" quotePrefix="1" applyFont="1" applyBorder="1">
      <alignment vertical="center"/>
    </xf>
    <xf numFmtId="41" fontId="89" fillId="0" borderId="160" xfId="692" applyFont="1" applyBorder="1">
      <alignment vertical="center"/>
    </xf>
    <xf numFmtId="0" fontId="80" fillId="0" borderId="5" xfId="0" applyFont="1" applyBorder="1" applyAlignment="1">
      <alignment horizontal="center" vertical="center"/>
    </xf>
    <xf numFmtId="0" fontId="80" fillId="0" borderId="1" xfId="0" applyFont="1" applyBorder="1">
      <alignment vertical="center"/>
    </xf>
    <xf numFmtId="0" fontId="80" fillId="0" borderId="5" xfId="0" applyFont="1" applyBorder="1">
      <alignment vertical="center"/>
    </xf>
    <xf numFmtId="0" fontId="89" fillId="0" borderId="74" xfId="0" quotePrefix="1" applyFont="1" applyBorder="1">
      <alignment vertical="center"/>
    </xf>
    <xf numFmtId="41" fontId="89" fillId="0" borderId="161" xfId="0" applyNumberFormat="1" applyFont="1" applyBorder="1">
      <alignment vertical="center"/>
    </xf>
    <xf numFmtId="0" fontId="80" fillId="0" borderId="148" xfId="0" applyFont="1" applyBorder="1">
      <alignment vertical="center"/>
    </xf>
    <xf numFmtId="0" fontId="89" fillId="0" borderId="146" xfId="0" applyFont="1" applyBorder="1">
      <alignment vertical="center"/>
    </xf>
    <xf numFmtId="41" fontId="80" fillId="0" borderId="162" xfId="692" applyFont="1" applyBorder="1">
      <alignment vertical="center"/>
    </xf>
    <xf numFmtId="9" fontId="80" fillId="0" borderId="11" xfId="0" applyNumberFormat="1" applyFont="1" applyBorder="1" applyAlignment="1">
      <alignment horizontal="center" vertical="center"/>
    </xf>
    <xf numFmtId="41" fontId="80" fillId="0" borderId="11" xfId="692" applyFont="1" applyBorder="1">
      <alignment vertical="center"/>
    </xf>
    <xf numFmtId="218" fontId="80" fillId="0" borderId="57" xfId="692" applyNumberFormat="1" applyFont="1" applyBorder="1">
      <alignment vertical="center"/>
    </xf>
    <xf numFmtId="0" fontId="80" fillId="0" borderId="11" xfId="0" applyFont="1" applyBorder="1" applyAlignment="1">
      <alignment horizontal="left" vertical="center"/>
    </xf>
    <xf numFmtId="230" fontId="80" fillId="0" borderId="57" xfId="692" applyNumberFormat="1" applyFont="1" applyBorder="1">
      <alignment vertical="center"/>
    </xf>
    <xf numFmtId="0" fontId="80" fillId="0" borderId="57" xfId="0" quotePrefix="1" applyFont="1" applyBorder="1">
      <alignment vertical="center"/>
    </xf>
    <xf numFmtId="41" fontId="80" fillId="0" borderId="159" xfId="692" applyFont="1" applyBorder="1">
      <alignment vertical="center"/>
    </xf>
    <xf numFmtId="9" fontId="80" fillId="0" borderId="0" xfId="0" applyNumberFormat="1" applyFont="1" applyAlignment="1">
      <alignment horizontal="center" vertical="center"/>
    </xf>
    <xf numFmtId="41" fontId="80" fillId="0" borderId="0" xfId="692" applyFont="1" applyBorder="1">
      <alignment vertical="center"/>
    </xf>
    <xf numFmtId="218" fontId="80" fillId="0" borderId="77" xfId="692" applyNumberFormat="1" applyFont="1" applyBorder="1">
      <alignment vertical="center"/>
    </xf>
    <xf numFmtId="0" fontId="80" fillId="0" borderId="0" xfId="0" applyFont="1" applyAlignment="1">
      <alignment horizontal="left" vertical="center"/>
    </xf>
    <xf numFmtId="9" fontId="80" fillId="0" borderId="77" xfId="692" applyNumberFormat="1" applyFont="1" applyBorder="1">
      <alignment vertical="center"/>
    </xf>
    <xf numFmtId="41" fontId="80" fillId="0" borderId="77" xfId="692" applyFont="1" applyBorder="1">
      <alignment vertical="center"/>
    </xf>
    <xf numFmtId="0" fontId="103" fillId="0" borderId="77" xfId="0" applyFont="1" applyBorder="1" applyAlignment="1">
      <alignment horizontal="center" vertical="center" wrapText="1"/>
    </xf>
    <xf numFmtId="218" fontId="80" fillId="0" borderId="101" xfId="692" applyNumberFormat="1" applyFont="1" applyBorder="1">
      <alignment vertical="center"/>
    </xf>
    <xf numFmtId="0" fontId="125" fillId="0" borderId="77" xfId="0" applyFont="1" applyBorder="1" applyAlignment="1">
      <alignment horizontal="left" vertical="center" wrapText="1"/>
    </xf>
    <xf numFmtId="218" fontId="80" fillId="0" borderId="38" xfId="692" applyNumberFormat="1" applyFont="1" applyBorder="1">
      <alignment vertical="center"/>
    </xf>
    <xf numFmtId="41" fontId="80" fillId="0" borderId="159" xfId="0" applyNumberFormat="1" applyFont="1" applyBorder="1">
      <alignment vertical="center"/>
    </xf>
    <xf numFmtId="0" fontId="80" fillId="0" borderId="77" xfId="0" quotePrefix="1" applyFont="1" applyBorder="1">
      <alignment vertical="center"/>
    </xf>
    <xf numFmtId="0" fontId="80" fillId="0" borderId="159" xfId="0" applyFont="1" applyBorder="1">
      <alignment vertical="center"/>
    </xf>
    <xf numFmtId="0" fontId="80" fillId="0" borderId="77" xfId="0" applyFont="1" applyBorder="1" applyAlignment="1">
      <alignment horizontal="center" vertical="center"/>
    </xf>
    <xf numFmtId="41" fontId="80" fillId="0" borderId="0" xfId="0" applyNumberFormat="1" applyFont="1">
      <alignment vertical="center"/>
    </xf>
    <xf numFmtId="218" fontId="80" fillId="0" borderId="77" xfId="692" applyNumberFormat="1" applyFont="1" applyFill="1" applyBorder="1">
      <alignment vertical="center"/>
    </xf>
    <xf numFmtId="41" fontId="80" fillId="0" borderId="77" xfId="692" applyFont="1" applyFill="1" applyBorder="1">
      <alignment vertical="center"/>
    </xf>
    <xf numFmtId="0" fontId="7" fillId="0" borderId="0" xfId="844" applyAlignment="1" applyProtection="1">
      <alignment vertical="center"/>
    </xf>
    <xf numFmtId="41" fontId="80" fillId="0" borderId="77" xfId="0" applyNumberFormat="1" applyFont="1" applyBorder="1">
      <alignment vertical="center"/>
    </xf>
    <xf numFmtId="41" fontId="80" fillId="0" borderId="0" xfId="692" quotePrefix="1" applyFont="1" applyFill="1" applyBorder="1" applyAlignment="1">
      <alignment horizontal="right" vertical="center"/>
    </xf>
    <xf numFmtId="41" fontId="80" fillId="0" borderId="0" xfId="692" applyFont="1" applyFill="1" applyBorder="1" applyAlignment="1">
      <alignment vertical="center" wrapText="1"/>
    </xf>
    <xf numFmtId="41" fontId="80" fillId="0" borderId="0" xfId="692" applyFont="1" applyBorder="1" applyAlignment="1">
      <alignment vertical="center" wrapText="1"/>
    </xf>
    <xf numFmtId="0" fontId="80" fillId="0" borderId="77" xfId="0" applyFont="1" applyBorder="1" applyAlignment="1">
      <alignment horizontal="center" vertical="center" shrinkToFit="1"/>
    </xf>
    <xf numFmtId="218" fontId="80" fillId="0" borderId="77" xfId="0" applyNumberFormat="1" applyFont="1" applyBorder="1">
      <alignment vertical="center"/>
    </xf>
    <xf numFmtId="0" fontId="80" fillId="0" borderId="163" xfId="0" applyFont="1" applyBorder="1">
      <alignment vertical="center"/>
    </xf>
    <xf numFmtId="9" fontId="80" fillId="0" borderId="103" xfId="0" applyNumberFormat="1" applyFont="1" applyBorder="1" applyAlignment="1">
      <alignment horizontal="center" vertical="center"/>
    </xf>
    <xf numFmtId="41" fontId="80" fillId="0" borderId="103" xfId="692" applyFont="1" applyBorder="1">
      <alignment vertical="center"/>
    </xf>
    <xf numFmtId="0" fontId="80" fillId="0" borderId="56" xfId="0" applyFont="1" applyBorder="1">
      <alignment vertical="center"/>
    </xf>
    <xf numFmtId="0" fontId="80" fillId="0" borderId="103" xfId="0" applyFont="1" applyBorder="1" applyAlignment="1">
      <alignment horizontal="left" vertical="center"/>
    </xf>
    <xf numFmtId="218" fontId="80" fillId="0" borderId="56" xfId="692" applyNumberFormat="1" applyFont="1" applyBorder="1">
      <alignment vertical="center"/>
    </xf>
    <xf numFmtId="0" fontId="80" fillId="0" borderId="56" xfId="0" quotePrefix="1" applyFont="1" applyBorder="1">
      <alignment vertical="center"/>
    </xf>
    <xf numFmtId="41" fontId="80" fillId="0" borderId="57" xfId="692" applyFont="1" applyBorder="1">
      <alignment vertical="center"/>
    </xf>
    <xf numFmtId="0" fontId="80" fillId="0" borderId="57" xfId="0" applyFont="1" applyBorder="1">
      <alignment vertical="center"/>
    </xf>
    <xf numFmtId="0" fontId="91" fillId="0" borderId="164" xfId="0" applyFont="1" applyBorder="1">
      <alignment vertical="center"/>
    </xf>
    <xf numFmtId="0" fontId="91" fillId="0" borderId="147" xfId="0" applyFont="1" applyBorder="1">
      <alignment vertical="center"/>
    </xf>
    <xf numFmtId="0" fontId="91" fillId="0" borderId="62" xfId="0" applyFont="1" applyBorder="1">
      <alignment vertical="center"/>
    </xf>
    <xf numFmtId="0" fontId="91" fillId="0" borderId="133" xfId="0" applyFont="1" applyBorder="1">
      <alignment vertical="center"/>
    </xf>
    <xf numFmtId="0" fontId="135" fillId="0" borderId="0" xfId="0" applyFont="1">
      <alignment vertical="center"/>
    </xf>
    <xf numFmtId="0" fontId="91" fillId="0" borderId="159" xfId="0" applyFont="1" applyBorder="1" applyAlignment="1">
      <alignment horizontal="center" vertical="center"/>
    </xf>
    <xf numFmtId="0" fontId="91" fillId="0" borderId="0" xfId="0" applyFont="1" applyAlignment="1">
      <alignment horizontal="center" vertical="center"/>
    </xf>
    <xf numFmtId="0" fontId="91" fillId="0" borderId="101" xfId="0" applyFont="1" applyBorder="1">
      <alignment vertical="center"/>
    </xf>
    <xf numFmtId="0" fontId="91" fillId="0" borderId="38" xfId="0" applyFont="1" applyBorder="1">
      <alignment vertical="center"/>
    </xf>
    <xf numFmtId="0" fontId="91" fillId="0" borderId="0" xfId="0" applyFont="1">
      <alignment vertical="center"/>
    </xf>
    <xf numFmtId="0" fontId="91" fillId="0" borderId="34" xfId="0" applyFont="1" applyBorder="1">
      <alignment vertical="center"/>
    </xf>
    <xf numFmtId="0" fontId="80" fillId="0" borderId="142" xfId="0" applyFont="1" applyBorder="1">
      <alignment vertical="center"/>
    </xf>
    <xf numFmtId="0" fontId="80" fillId="0" borderId="4" xfId="0" applyFont="1" applyBorder="1" applyAlignment="1">
      <alignment horizontal="center" vertical="center"/>
    </xf>
    <xf numFmtId="0" fontId="80" fillId="0" borderId="4" xfId="0" applyFont="1" applyBorder="1">
      <alignment vertical="center"/>
    </xf>
    <xf numFmtId="0" fontId="91" fillId="0" borderId="4" xfId="0" applyFont="1" applyBorder="1" applyAlignment="1">
      <alignment horizontal="left" vertical="center"/>
    </xf>
    <xf numFmtId="178" fontId="91" fillId="0" borderId="4" xfId="0" applyNumberFormat="1" applyFont="1" applyBorder="1" applyAlignment="1">
      <alignment horizontal="center" vertical="center"/>
    </xf>
    <xf numFmtId="0" fontId="91" fillId="0" borderId="4" xfId="0" applyFont="1" applyBorder="1" applyAlignment="1">
      <alignment horizontal="right" vertical="center"/>
    </xf>
    <xf numFmtId="0" fontId="91" fillId="0" borderId="4" xfId="0" applyFont="1" applyBorder="1">
      <alignment vertical="center"/>
    </xf>
    <xf numFmtId="0" fontId="91" fillId="0" borderId="92" xfId="0" applyFont="1" applyBorder="1" applyAlignment="1">
      <alignment horizontal="right" vertical="center"/>
    </xf>
    <xf numFmtId="0" fontId="136" fillId="0" borderId="0" xfId="0" applyFont="1">
      <alignment vertical="center"/>
    </xf>
    <xf numFmtId="0" fontId="42" fillId="0" borderId="37" xfId="0" applyFont="1" applyBorder="1">
      <alignment vertical="center"/>
    </xf>
    <xf numFmtId="0" fontId="42" fillId="0" borderId="6" xfId="0" applyFont="1" applyBorder="1">
      <alignment vertical="center"/>
    </xf>
    <xf numFmtId="0" fontId="0" fillId="0" borderId="6" xfId="0" applyBorder="1">
      <alignment vertical="center"/>
    </xf>
    <xf numFmtId="0" fontId="0" fillId="0" borderId="36" xfId="0" applyBorder="1">
      <alignment vertical="center"/>
    </xf>
    <xf numFmtId="0" fontId="42" fillId="0" borderId="33" xfId="0" applyFont="1" applyBorder="1">
      <alignment vertical="center"/>
    </xf>
    <xf numFmtId="0" fontId="42" fillId="0" borderId="32" xfId="0" applyFont="1" applyBorder="1">
      <alignment vertical="center"/>
    </xf>
    <xf numFmtId="0" fontId="0" fillId="0" borderId="32" xfId="0" applyBorder="1">
      <alignment vertical="center"/>
    </xf>
    <xf numFmtId="0" fontId="42" fillId="0" borderId="31" xfId="0" applyFont="1" applyBorder="1">
      <alignment vertical="center"/>
    </xf>
    <xf numFmtId="0" fontId="137" fillId="0" borderId="0" xfId="0" applyFont="1">
      <alignment vertical="center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2" xfId="0" applyBorder="1" applyAlignment="1">
      <alignment horizontal="left" vertical="center"/>
    </xf>
    <xf numFmtId="239" fontId="0" fillId="0" borderId="74" xfId="0" applyNumberFormat="1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238" fontId="0" fillId="0" borderId="1" xfId="0" applyNumberFormat="1" applyBorder="1" applyAlignment="1">
      <alignment horizontal="center" vertical="center"/>
    </xf>
    <xf numFmtId="240" fontId="0" fillId="0" borderId="1" xfId="0" applyNumberFormat="1" applyBorder="1" applyAlignment="1">
      <alignment horizontal="center" vertical="center"/>
    </xf>
    <xf numFmtId="0" fontId="145" fillId="0" borderId="82" xfId="0" applyFont="1" applyBorder="1" applyAlignment="1">
      <alignment horizontal="center" vertical="center" shrinkToFit="1"/>
    </xf>
    <xf numFmtId="0" fontId="145" fillId="0" borderId="1" xfId="0" applyFont="1" applyBorder="1" applyAlignment="1">
      <alignment horizontal="center" vertical="center" shrinkToFit="1"/>
    </xf>
    <xf numFmtId="0" fontId="145" fillId="0" borderId="74" xfId="0" applyFont="1" applyBorder="1" applyAlignment="1">
      <alignment horizontal="center" vertical="center" shrinkToFit="1"/>
    </xf>
    <xf numFmtId="0" fontId="146" fillId="0" borderId="1" xfId="0" applyFont="1" applyBorder="1" applyAlignment="1">
      <alignment horizontal="center" vertical="center" shrinkToFit="1"/>
    </xf>
    <xf numFmtId="0" fontId="147" fillId="0" borderId="1" xfId="0" applyFont="1" applyBorder="1" applyAlignment="1">
      <alignment horizontal="center" vertical="center" shrinkToFit="1"/>
    </xf>
    <xf numFmtId="0" fontId="146" fillId="16" borderId="1" xfId="692" applyNumberFormat="1" applyFont="1" applyFill="1" applyBorder="1" applyAlignment="1">
      <alignment horizontal="center" vertical="center"/>
    </xf>
    <xf numFmtId="0" fontId="148" fillId="0" borderId="1" xfId="0" applyFont="1" applyBorder="1" applyAlignment="1">
      <alignment horizontal="center" vertical="center" shrinkToFit="1"/>
    </xf>
    <xf numFmtId="0" fontId="147" fillId="0" borderId="0" xfId="0" applyFont="1" applyAlignment="1">
      <alignment horizontal="center" vertical="center"/>
    </xf>
    <xf numFmtId="0" fontId="108" fillId="30" borderId="0" xfId="0" applyFont="1" applyFill="1">
      <alignment vertical="center"/>
    </xf>
    <xf numFmtId="0" fontId="150" fillId="32" borderId="0" xfId="848" applyFont="1" applyFill="1" applyAlignment="1">
      <alignment horizontal="center" vertical="center"/>
    </xf>
    <xf numFmtId="0" fontId="137" fillId="0" borderId="1" xfId="0" applyFont="1" applyBorder="1">
      <alignment vertical="center"/>
    </xf>
    <xf numFmtId="218" fontId="80" fillId="28" borderId="77" xfId="692" applyNumberFormat="1" applyFont="1" applyFill="1" applyBorder="1">
      <alignment vertical="center"/>
    </xf>
    <xf numFmtId="0" fontId="80" fillId="0" borderId="77" xfId="0" applyFont="1" applyBorder="1" applyAlignment="1">
      <alignment horizontal="left" vertical="center" indent="1"/>
    </xf>
    <xf numFmtId="222" fontId="11" fillId="0" borderId="0" xfId="0" applyNumberFormat="1" applyFont="1" applyAlignment="1">
      <alignment horizontal="left" vertical="center"/>
    </xf>
    <xf numFmtId="220" fontId="10" fillId="0" borderId="1" xfId="0" applyNumberFormat="1" applyFont="1" applyBorder="1" applyAlignment="1">
      <alignment horizontal="center" vertical="center"/>
    </xf>
    <xf numFmtId="0" fontId="145" fillId="28" borderId="74" xfId="0" applyFont="1" applyFill="1" applyBorder="1" applyAlignment="1">
      <alignment horizontal="center" vertical="center" shrinkToFit="1"/>
    </xf>
    <xf numFmtId="0" fontId="145" fillId="33" borderId="74" xfId="0" applyFont="1" applyFill="1" applyBorder="1" applyAlignment="1">
      <alignment horizontal="center" vertical="center" shrinkToFit="1"/>
    </xf>
    <xf numFmtId="0" fontId="145" fillId="32" borderId="74" xfId="0" applyFont="1" applyFill="1" applyBorder="1" applyAlignment="1">
      <alignment horizontal="center" vertical="center" shrinkToFit="1"/>
    </xf>
    <xf numFmtId="49" fontId="80" fillId="0" borderId="1" xfId="789" applyNumberFormat="1" applyFont="1" applyBorder="1" applyAlignment="1">
      <alignment horizontal="center" vertical="center" shrinkToFit="1"/>
    </xf>
    <xf numFmtId="49" fontId="80" fillId="0" borderId="1" xfId="789" quotePrefix="1" applyNumberFormat="1" applyFont="1" applyBorder="1" applyAlignment="1">
      <alignment horizontal="center" vertical="center" shrinkToFit="1"/>
    </xf>
    <xf numFmtId="38" fontId="80" fillId="0" borderId="1" xfId="789" applyNumberFormat="1" applyFont="1" applyBorder="1" applyAlignment="1">
      <alignment horizontal="right" vertical="center" shrinkToFit="1"/>
    </xf>
    <xf numFmtId="218" fontId="80" fillId="0" borderId="1" xfId="850" applyNumberFormat="1" applyFont="1" applyFill="1" applyBorder="1" applyAlignment="1">
      <alignment vertical="center" shrinkToFit="1"/>
    </xf>
    <xf numFmtId="41" fontId="80" fillId="0" borderId="1" xfId="850" applyFont="1" applyFill="1" applyBorder="1" applyAlignment="1">
      <alignment vertical="center" shrinkToFit="1"/>
    </xf>
    <xf numFmtId="41" fontId="80" fillId="0" borderId="1" xfId="850" applyFont="1" applyFill="1" applyBorder="1" applyAlignment="1">
      <alignment horizontal="center" vertical="center" shrinkToFit="1"/>
    </xf>
    <xf numFmtId="38" fontId="80" fillId="0" borderId="1" xfId="789" applyNumberFormat="1" applyFont="1" applyBorder="1" applyAlignment="1">
      <alignment vertical="center" shrinkToFit="1"/>
    </xf>
    <xf numFmtId="220" fontId="118" fillId="0" borderId="1" xfId="783" applyNumberFormat="1" applyFont="1" applyBorder="1" applyAlignment="1">
      <alignment vertical="center" shrinkToFit="1"/>
    </xf>
    <xf numFmtId="41" fontId="104" fillId="0" borderId="0" xfId="783" applyNumberFormat="1">
      <alignment vertical="center"/>
    </xf>
    <xf numFmtId="227" fontId="104" fillId="0" borderId="0" xfId="783" applyNumberFormat="1">
      <alignment vertical="center"/>
    </xf>
    <xf numFmtId="0" fontId="147" fillId="34" borderId="1" xfId="0" applyFont="1" applyFill="1" applyBorder="1" applyAlignment="1">
      <alignment horizontal="center" vertical="center" shrinkToFit="1"/>
    </xf>
    <xf numFmtId="41" fontId="105" fillId="0" borderId="0" xfId="783" applyNumberFormat="1" applyFont="1">
      <alignment vertical="center"/>
    </xf>
    <xf numFmtId="0" fontId="147" fillId="35" borderId="1" xfId="0" applyFont="1" applyFill="1" applyBorder="1" applyAlignment="1">
      <alignment horizontal="center" vertical="center" shrinkToFit="1"/>
    </xf>
    <xf numFmtId="0" fontId="145" fillId="35" borderId="74" xfId="0" applyFont="1" applyFill="1" applyBorder="1" applyAlignment="1">
      <alignment horizontal="center" vertical="center" shrinkToFit="1"/>
    </xf>
    <xf numFmtId="0" fontId="0" fillId="29" borderId="0" xfId="0" applyFill="1">
      <alignment vertical="center"/>
    </xf>
    <xf numFmtId="0" fontId="145" fillId="29" borderId="74" xfId="0" applyFont="1" applyFill="1" applyBorder="1" applyAlignment="1">
      <alignment horizontal="center" vertical="center" shrinkToFit="1"/>
    </xf>
    <xf numFmtId="0" fontId="145" fillId="30" borderId="74" xfId="0" applyFont="1" applyFill="1" applyBorder="1" applyAlignment="1">
      <alignment horizontal="center" vertical="center" shrinkToFit="1"/>
    </xf>
    <xf numFmtId="0" fontId="145" fillId="36" borderId="74" xfId="0" applyFont="1" applyFill="1" applyBorder="1" applyAlignment="1">
      <alignment horizontal="center" vertical="center" shrinkToFit="1"/>
    </xf>
    <xf numFmtId="0" fontId="145" fillId="37" borderId="74" xfId="0" applyFont="1" applyFill="1" applyBorder="1" applyAlignment="1">
      <alignment horizontal="center" vertical="center" shrinkToFit="1"/>
    </xf>
    <xf numFmtId="0" fontId="145" fillId="38" borderId="74" xfId="0" applyFont="1" applyFill="1" applyBorder="1" applyAlignment="1">
      <alignment horizontal="center" vertical="center" shrinkToFit="1"/>
    </xf>
    <xf numFmtId="0" fontId="145" fillId="29" borderId="1" xfId="0" applyFont="1" applyFill="1" applyBorder="1" applyAlignment="1">
      <alignment horizontal="center" vertical="center" shrinkToFit="1"/>
    </xf>
    <xf numFmtId="0" fontId="147" fillId="35" borderId="74" xfId="0" applyFont="1" applyFill="1" applyBorder="1" applyAlignment="1">
      <alignment horizontal="center" vertical="center" shrinkToFit="1"/>
    </xf>
    <xf numFmtId="0" fontId="147" fillId="0" borderId="1" xfId="0" applyFont="1" applyBorder="1" applyAlignment="1">
      <alignment horizontal="center" vertical="center"/>
    </xf>
    <xf numFmtId="0" fontId="151" fillId="0" borderId="0" xfId="0" applyFont="1">
      <alignment vertical="center"/>
    </xf>
    <xf numFmtId="49" fontId="0" fillId="0" borderId="104" xfId="0" applyNumberFormat="1" applyBorder="1" applyAlignment="1">
      <alignment horizontal="center" vertical="center"/>
    </xf>
    <xf numFmtId="1" fontId="0" fillId="0" borderId="104" xfId="0" applyNumberFormat="1" applyBorder="1" applyAlignment="1">
      <alignment horizontal="center" vertical="center"/>
    </xf>
    <xf numFmtId="2" fontId="0" fillId="0" borderId="56" xfId="0" applyNumberFormat="1" applyBorder="1" applyAlignment="1">
      <alignment horizontal="center" vertical="center"/>
    </xf>
    <xf numFmtId="2" fontId="0" fillId="0" borderId="57" xfId="0" applyNumberFormat="1" applyBorder="1">
      <alignment vertical="center"/>
    </xf>
    <xf numFmtId="49" fontId="0" fillId="0" borderId="57" xfId="0" applyNumberFormat="1" applyBorder="1" applyAlignment="1">
      <alignment vertical="center" wrapText="1"/>
    </xf>
    <xf numFmtId="1" fontId="0" fillId="0" borderId="56" xfId="0" applyNumberFormat="1" applyBorder="1" applyAlignment="1">
      <alignment horizontal="center" vertical="center"/>
    </xf>
    <xf numFmtId="2" fontId="0" fillId="0" borderId="104" xfId="0" applyNumberFormat="1" applyBorder="1" applyAlignment="1">
      <alignment horizontal="center" vertical="center"/>
    </xf>
    <xf numFmtId="234" fontId="10" fillId="0" borderId="1" xfId="0" applyNumberFormat="1" applyFont="1" applyBorder="1" applyAlignment="1">
      <alignment horizontal="center" vertical="center" wrapText="1"/>
    </xf>
    <xf numFmtId="0" fontId="18" fillId="0" borderId="165" xfId="0" applyFont="1" applyBorder="1">
      <alignment vertical="center"/>
    </xf>
    <xf numFmtId="0" fontId="18" fillId="0" borderId="166" xfId="0" applyFont="1" applyBorder="1">
      <alignment vertical="center"/>
    </xf>
    <xf numFmtId="0" fontId="18" fillId="0" borderId="167" xfId="0" applyFont="1" applyBorder="1">
      <alignment vertical="center"/>
    </xf>
    <xf numFmtId="0" fontId="18" fillId="0" borderId="168" xfId="0" applyFont="1" applyBorder="1">
      <alignment vertical="center"/>
    </xf>
    <xf numFmtId="0" fontId="80" fillId="28" borderId="1" xfId="783" applyFont="1" applyFill="1" applyBorder="1" applyAlignment="1">
      <alignment horizontal="center" vertical="center" shrinkToFit="1"/>
    </xf>
    <xf numFmtId="0" fontId="80" fillId="28" borderId="1" xfId="789" applyFont="1" applyFill="1" applyBorder="1" applyAlignment="1">
      <alignment horizontal="center" vertical="center" shrinkToFit="1"/>
    </xf>
    <xf numFmtId="49" fontId="80" fillId="28" borderId="1" xfId="789" applyNumberFormat="1" applyFont="1" applyFill="1" applyBorder="1" applyAlignment="1">
      <alignment horizontal="center" vertical="center" shrinkToFit="1"/>
    </xf>
    <xf numFmtId="38" fontId="80" fillId="28" borderId="1" xfId="789" applyNumberFormat="1" applyFont="1" applyFill="1" applyBorder="1" applyAlignment="1">
      <alignment horizontal="right" vertical="center" shrinkToFit="1"/>
    </xf>
    <xf numFmtId="218" fontId="80" fillId="28" borderId="1" xfId="850" applyNumberFormat="1" applyFont="1" applyFill="1" applyBorder="1" applyAlignment="1">
      <alignment vertical="center" shrinkToFit="1"/>
    </xf>
    <xf numFmtId="41" fontId="80" fillId="28" borderId="1" xfId="850" applyFont="1" applyFill="1" applyBorder="1" applyAlignment="1">
      <alignment vertical="center" shrinkToFit="1"/>
    </xf>
    <xf numFmtId="184" fontId="80" fillId="28" borderId="1" xfId="789" applyNumberFormat="1" applyFont="1" applyFill="1" applyBorder="1">
      <alignment vertical="center"/>
    </xf>
    <xf numFmtId="178" fontId="80" fillId="28" borderId="1" xfId="783" applyNumberFormat="1" applyFont="1" applyFill="1" applyBorder="1" applyAlignment="1">
      <alignment horizontal="center" vertical="center" shrinkToFit="1"/>
    </xf>
    <xf numFmtId="0" fontId="80" fillId="28" borderId="1" xfId="789" applyFont="1" applyFill="1" applyBorder="1" applyAlignment="1">
      <alignment vertical="center" shrinkToFit="1"/>
    </xf>
    <xf numFmtId="0" fontId="104" fillId="28" borderId="0" xfId="783" applyFill="1">
      <alignment vertical="center"/>
    </xf>
    <xf numFmtId="0" fontId="108" fillId="28" borderId="8" xfId="789" applyFont="1" applyFill="1" applyBorder="1" applyAlignment="1">
      <alignment horizontal="center" vertical="center"/>
    </xf>
    <xf numFmtId="0" fontId="108" fillId="28" borderId="14" xfId="789" applyFont="1" applyFill="1" applyBorder="1" applyAlignment="1">
      <alignment horizontal="center" vertical="center"/>
    </xf>
    <xf numFmtId="49" fontId="108" fillId="28" borderId="14" xfId="789" applyNumberFormat="1" applyFont="1" applyFill="1" applyBorder="1" applyAlignment="1">
      <alignment horizontal="center" vertical="center"/>
    </xf>
    <xf numFmtId="235" fontId="108" fillId="28" borderId="14" xfId="789" applyNumberFormat="1" applyFont="1" applyFill="1" applyBorder="1">
      <alignment vertical="center"/>
    </xf>
    <xf numFmtId="184" fontId="108" fillId="28" borderId="14" xfId="789" applyNumberFormat="1" applyFont="1" applyFill="1" applyBorder="1">
      <alignment vertical="center"/>
    </xf>
    <xf numFmtId="49" fontId="108" fillId="28" borderId="14" xfId="785" applyNumberFormat="1" applyFont="1" applyFill="1" applyBorder="1" applyAlignment="1">
      <alignment horizontal="center" vertical="center"/>
    </xf>
    <xf numFmtId="41" fontId="108" fillId="28" borderId="14" xfId="702" applyFont="1" applyFill="1" applyBorder="1" applyAlignment="1">
      <alignment horizontal="center" vertical="center"/>
    </xf>
    <xf numFmtId="0" fontId="108" fillId="28" borderId="14" xfId="789" applyFont="1" applyFill="1" applyBorder="1" applyAlignment="1">
      <alignment vertical="center" shrinkToFit="1"/>
    </xf>
    <xf numFmtId="0" fontId="108" fillId="28" borderId="14" xfId="789" applyFont="1" applyFill="1" applyBorder="1" applyAlignment="1">
      <alignment horizontal="center" vertical="center" shrinkToFit="1"/>
    </xf>
    <xf numFmtId="0" fontId="80" fillId="0" borderId="1" xfId="0" applyFont="1" applyBorder="1" applyAlignment="1">
      <alignment vertical="center" shrinkToFit="1"/>
    </xf>
    <xf numFmtId="176" fontId="80" fillId="0" borderId="1" xfId="789" applyNumberFormat="1" applyFont="1" applyBorder="1" applyAlignment="1">
      <alignment horizontal="right" vertical="center" shrinkToFit="1"/>
    </xf>
    <xf numFmtId="218" fontId="80" fillId="0" borderId="1" xfId="702" applyNumberFormat="1" applyFont="1" applyFill="1" applyBorder="1" applyAlignment="1">
      <alignment vertical="center" shrinkToFit="1"/>
    </xf>
    <xf numFmtId="218" fontId="80" fillId="0" borderId="1" xfId="702" applyNumberFormat="1" applyFont="1" applyFill="1" applyBorder="1" applyAlignment="1">
      <alignment horizontal="center" vertical="center" shrinkToFit="1"/>
    </xf>
    <xf numFmtId="41" fontId="80" fillId="0" borderId="1" xfId="702" applyFont="1" applyFill="1" applyBorder="1" applyAlignment="1">
      <alignment vertical="center" shrinkToFit="1"/>
    </xf>
    <xf numFmtId="0" fontId="80" fillId="0" borderId="1" xfId="851" applyFont="1" applyBorder="1" applyAlignment="1">
      <alignment horizontal="center" vertical="center" shrinkToFit="1"/>
    </xf>
    <xf numFmtId="41" fontId="80" fillId="0" borderId="1" xfId="702" applyFont="1" applyBorder="1" applyAlignment="1">
      <alignment horizontal="center" vertical="center" shrinkToFit="1"/>
    </xf>
    <xf numFmtId="41" fontId="80" fillId="0" borderId="1" xfId="702" applyFont="1" applyBorder="1" applyAlignment="1">
      <alignment vertical="center" shrinkToFit="1"/>
    </xf>
    <xf numFmtId="41" fontId="80" fillId="0" borderId="1" xfId="702" applyFont="1" applyFill="1" applyBorder="1" applyAlignment="1">
      <alignment horizontal="center" vertical="center" shrinkToFit="1"/>
    </xf>
    <xf numFmtId="220" fontId="105" fillId="0" borderId="0" xfId="783" applyNumberFormat="1" applyFont="1">
      <alignment vertical="center"/>
    </xf>
    <xf numFmtId="0" fontId="153" fillId="0" borderId="0" xfId="783" applyFont="1">
      <alignment vertical="center"/>
    </xf>
    <xf numFmtId="177" fontId="111" fillId="0" borderId="0" xfId="783" applyNumberFormat="1" applyFont="1">
      <alignment vertical="center"/>
    </xf>
    <xf numFmtId="182" fontId="145" fillId="0" borderId="74" xfId="0" applyNumberFormat="1" applyFont="1" applyBorder="1" applyAlignment="1">
      <alignment horizontal="center" vertical="center" shrinkToFit="1"/>
    </xf>
    <xf numFmtId="41" fontId="108" fillId="28" borderId="77" xfId="0" applyNumberFormat="1" applyFont="1" applyFill="1" applyBorder="1">
      <alignment vertical="center"/>
    </xf>
    <xf numFmtId="0" fontId="80" fillId="28" borderId="67" xfId="0" applyFont="1" applyFill="1" applyBorder="1" applyAlignment="1">
      <alignment horizontal="left" vertical="center" indent="1"/>
    </xf>
    <xf numFmtId="0" fontId="8" fillId="28" borderId="0" xfId="0" applyFont="1" applyFill="1">
      <alignment vertical="center"/>
    </xf>
    <xf numFmtId="41" fontId="112" fillId="0" borderId="1" xfId="692" applyFont="1" applyBorder="1" applyAlignment="1">
      <alignment horizontal="right" vertical="center"/>
    </xf>
    <xf numFmtId="0" fontId="155" fillId="0" borderId="1" xfId="783" applyFont="1" applyBorder="1">
      <alignment vertical="center"/>
    </xf>
    <xf numFmtId="0" fontId="155" fillId="0" borderId="1" xfId="783" applyFont="1" applyBorder="1" applyAlignment="1">
      <alignment horizontal="center" vertical="center"/>
    </xf>
    <xf numFmtId="231" fontId="112" fillId="0" borderId="1" xfId="783" quotePrefix="1" applyNumberFormat="1" applyFont="1" applyBorder="1" applyAlignment="1">
      <alignment horizontal="center" vertical="center" shrinkToFit="1"/>
    </xf>
    <xf numFmtId="41" fontId="112" fillId="0" borderId="1" xfId="692" applyFont="1" applyBorder="1" applyAlignment="1">
      <alignment horizontal="center" vertical="center" shrinkToFit="1"/>
    </xf>
    <xf numFmtId="231" fontId="112" fillId="0" borderId="1" xfId="783" applyNumberFormat="1" applyFont="1" applyBorder="1" applyAlignment="1">
      <alignment horizontal="center" vertical="center" shrinkToFit="1"/>
    </xf>
    <xf numFmtId="176" fontId="112" fillId="0" borderId="1" xfId="789" applyNumberFormat="1" applyFont="1" applyBorder="1">
      <alignment vertical="center"/>
    </xf>
    <xf numFmtId="41" fontId="118" fillId="0" borderId="1" xfId="692" applyFont="1" applyBorder="1" applyAlignment="1">
      <alignment horizontal="center" vertical="center" shrinkToFit="1"/>
    </xf>
    <xf numFmtId="0" fontId="156" fillId="29" borderId="38" xfId="0" applyFont="1" applyFill="1" applyBorder="1" applyAlignment="1">
      <alignment horizontal="center" vertical="center"/>
    </xf>
    <xf numFmtId="41" fontId="80" fillId="28" borderId="77" xfId="0" applyNumberFormat="1" applyFont="1" applyFill="1" applyBorder="1">
      <alignment vertical="center"/>
    </xf>
    <xf numFmtId="0" fontId="112" fillId="0" borderId="1" xfId="783" applyFont="1" applyBorder="1" applyAlignment="1">
      <alignment horizontal="center" vertical="center" wrapText="1"/>
    </xf>
    <xf numFmtId="0" fontId="112" fillId="0" borderId="0" xfId="783" applyFont="1" applyAlignment="1">
      <alignment horizontal="center" vertical="center"/>
    </xf>
    <xf numFmtId="0" fontId="112" fillId="0" borderId="0" xfId="783" applyFont="1">
      <alignment vertical="center"/>
    </xf>
    <xf numFmtId="0" fontId="112" fillId="0" borderId="1" xfId="783" applyFont="1" applyBorder="1" applyAlignment="1">
      <alignment vertical="center" wrapText="1"/>
    </xf>
    <xf numFmtId="41" fontId="118" fillId="0" borderId="56" xfId="692" applyFont="1" applyFill="1" applyBorder="1" applyAlignment="1">
      <alignment horizontal="right" vertical="center" shrinkToFit="1"/>
    </xf>
    <xf numFmtId="177" fontId="118" fillId="0" borderId="1" xfId="783" applyNumberFormat="1" applyFont="1" applyBorder="1" applyAlignment="1">
      <alignment horizontal="right" vertical="center" shrinkToFit="1"/>
    </xf>
    <xf numFmtId="218" fontId="80" fillId="0" borderId="1" xfId="692" applyNumberFormat="1" applyFont="1" applyFill="1" applyBorder="1" applyAlignment="1">
      <alignment vertical="center" shrinkToFit="1"/>
    </xf>
    <xf numFmtId="0" fontId="147" fillId="41" borderId="1" xfId="0" applyFont="1" applyFill="1" applyBorder="1" applyAlignment="1">
      <alignment horizontal="center" vertical="center" shrinkToFit="1"/>
    </xf>
    <xf numFmtId="0" fontId="147" fillId="41" borderId="74" xfId="0" applyFont="1" applyFill="1" applyBorder="1" applyAlignment="1">
      <alignment horizontal="center" vertical="center" shrinkToFit="1"/>
    </xf>
    <xf numFmtId="0" fontId="146" fillId="41" borderId="1" xfId="0" applyFont="1" applyFill="1" applyBorder="1" applyAlignment="1">
      <alignment horizontal="center" vertical="center" shrinkToFit="1"/>
    </xf>
    <xf numFmtId="218" fontId="118" fillId="0" borderId="1" xfId="692" applyNumberFormat="1" applyFont="1" applyBorder="1" applyAlignment="1">
      <alignment horizontal="center" vertical="center" shrinkToFit="1"/>
    </xf>
    <xf numFmtId="218" fontId="112" fillId="0" borderId="1" xfId="692" applyNumberFormat="1" applyFont="1" applyBorder="1" applyAlignment="1">
      <alignment horizontal="center" vertical="center" shrinkToFit="1"/>
    </xf>
    <xf numFmtId="218" fontId="80" fillId="0" borderId="1" xfId="692" applyNumberFormat="1" applyFont="1" applyBorder="1" applyAlignment="1">
      <alignment horizontal="center" vertical="center"/>
    </xf>
    <xf numFmtId="41" fontId="97" fillId="0" borderId="0" xfId="0" applyNumberFormat="1" applyFont="1">
      <alignment vertical="center"/>
    </xf>
    <xf numFmtId="1" fontId="158" fillId="0" borderId="104" xfId="0" applyNumberFormat="1" applyFont="1" applyBorder="1" applyAlignment="1">
      <alignment horizontal="center" vertical="center"/>
    </xf>
    <xf numFmtId="0" fontId="18" fillId="0" borderId="170" xfId="0" applyFont="1" applyBorder="1">
      <alignment vertical="center"/>
    </xf>
    <xf numFmtId="0" fontId="18" fillId="0" borderId="171" xfId="0" applyFont="1" applyBorder="1">
      <alignment vertical="center"/>
    </xf>
    <xf numFmtId="0" fontId="18" fillId="0" borderId="172" xfId="0" applyFont="1" applyBorder="1">
      <alignment vertical="center"/>
    </xf>
    <xf numFmtId="0" fontId="18" fillId="0" borderId="173" xfId="0" applyFont="1" applyBorder="1">
      <alignment vertical="center"/>
    </xf>
    <xf numFmtId="9" fontId="80" fillId="0" borderId="77" xfId="0" applyNumberFormat="1" applyFont="1" applyBorder="1" applyAlignment="1">
      <alignment horizontal="center" vertical="center"/>
    </xf>
    <xf numFmtId="241" fontId="80" fillId="0" borderId="159" xfId="897" applyFont="1" applyFill="1" applyBorder="1" applyAlignment="1" applyProtection="1">
      <alignment horizontal="center" vertical="center"/>
    </xf>
    <xf numFmtId="0" fontId="160" fillId="0" borderId="0" xfId="0" applyFont="1">
      <alignment vertical="center"/>
    </xf>
    <xf numFmtId="0" fontId="0" fillId="0" borderId="0" xfId="0" applyAlignment="1">
      <alignment vertical="center" wrapText="1"/>
    </xf>
    <xf numFmtId="0" fontId="152" fillId="0" borderId="0" xfId="0" applyFont="1">
      <alignment vertical="center"/>
    </xf>
    <xf numFmtId="0" fontId="0" fillId="0" borderId="0" xfId="0" applyAlignment="1">
      <alignment horizontal="left" vertical="center"/>
    </xf>
    <xf numFmtId="0" fontId="52" fillId="0" borderId="0" xfId="0" applyFont="1">
      <alignment vertical="center"/>
    </xf>
    <xf numFmtId="0" fontId="162" fillId="0" borderId="0" xfId="0" applyFont="1" applyAlignment="1">
      <alignment horizontal="left" vertical="center"/>
    </xf>
    <xf numFmtId="0" fontId="159" fillId="0" borderId="0" xfId="898" applyFont="1">
      <alignment vertical="center"/>
    </xf>
    <xf numFmtId="0" fontId="3" fillId="0" borderId="0" xfId="898">
      <alignment vertical="center"/>
    </xf>
    <xf numFmtId="0" fontId="3" fillId="0" borderId="0" xfId="898" applyAlignment="1"/>
    <xf numFmtId="0" fontId="3" fillId="0" borderId="34" xfId="898" applyBorder="1" applyAlignment="1"/>
    <xf numFmtId="0" fontId="3" fillId="0" borderId="33" xfId="898" applyBorder="1">
      <alignment vertical="center"/>
    </xf>
    <xf numFmtId="0" fontId="3" fillId="0" borderId="35" xfId="898" applyBorder="1">
      <alignment vertical="center"/>
    </xf>
    <xf numFmtId="0" fontId="3" fillId="0" borderId="36" xfId="898" applyBorder="1" applyAlignment="1"/>
    <xf numFmtId="0" fontId="3" fillId="0" borderId="6" xfId="898" applyBorder="1" applyAlignment="1"/>
    <xf numFmtId="0" fontId="3" fillId="0" borderId="6" xfId="898" applyBorder="1">
      <alignment vertical="center"/>
    </xf>
    <xf numFmtId="0" fontId="3" fillId="0" borderId="37" xfId="898" applyBorder="1">
      <alignment vertical="center"/>
    </xf>
    <xf numFmtId="0" fontId="3" fillId="0" borderId="31" xfId="898" applyBorder="1" applyAlignment="1"/>
    <xf numFmtId="0" fontId="3" fillId="0" borderId="32" xfId="898" applyBorder="1" applyAlignment="1"/>
    <xf numFmtId="0" fontId="3" fillId="0" borderId="32" xfId="898" applyBorder="1">
      <alignment vertical="center"/>
    </xf>
    <xf numFmtId="0" fontId="3" fillId="0" borderId="34" xfId="898" applyBorder="1">
      <alignment vertical="center"/>
    </xf>
    <xf numFmtId="0" fontId="3" fillId="0" borderId="36" xfId="898" applyBorder="1">
      <alignment vertical="center"/>
    </xf>
    <xf numFmtId="41" fontId="80" fillId="0" borderId="1" xfId="732" applyFont="1" applyFill="1" applyBorder="1" applyAlignment="1">
      <alignment horizontal="center" vertical="center" shrinkToFit="1"/>
    </xf>
    <xf numFmtId="218" fontId="80" fillId="0" borderId="1" xfId="732" applyNumberFormat="1" applyFont="1" applyFill="1" applyBorder="1" applyAlignment="1">
      <alignment horizontal="right" vertical="center" shrinkToFit="1"/>
    </xf>
    <xf numFmtId="41" fontId="80" fillId="0" borderId="1" xfId="732" applyFont="1" applyFill="1" applyBorder="1" applyAlignment="1">
      <alignment vertical="center" shrinkToFit="1"/>
    </xf>
    <xf numFmtId="41" fontId="80" fillId="0" borderId="1" xfId="732" quotePrefix="1" applyFont="1" applyFill="1" applyBorder="1" applyAlignment="1">
      <alignment horizontal="center" vertical="center" shrinkToFit="1"/>
    </xf>
    <xf numFmtId="41" fontId="80" fillId="0" borderId="1" xfId="732" applyFont="1" applyFill="1" applyBorder="1" applyAlignment="1">
      <alignment horizontal="right" vertical="center" shrinkToFit="1"/>
    </xf>
    <xf numFmtId="231" fontId="165" fillId="0" borderId="1" xfId="783" applyNumberFormat="1" applyFont="1" applyBorder="1" applyAlignment="1">
      <alignment horizontal="center" vertical="center" shrinkToFit="1"/>
    </xf>
    <xf numFmtId="220" fontId="129" fillId="0" borderId="1" xfId="0" applyNumberFormat="1" applyFont="1" applyBorder="1">
      <alignment vertical="center"/>
    </xf>
    <xf numFmtId="0" fontId="129" fillId="0" borderId="1" xfId="0" applyFont="1" applyBorder="1">
      <alignment vertical="center"/>
    </xf>
    <xf numFmtId="0" fontId="18" fillId="0" borderId="182" xfId="0" applyFont="1" applyBorder="1">
      <alignment vertical="center"/>
    </xf>
    <xf numFmtId="49" fontId="80" fillId="0" borderId="1" xfId="0" applyNumberFormat="1" applyFont="1" applyBorder="1" applyAlignment="1">
      <alignment vertical="center" shrinkToFit="1"/>
    </xf>
    <xf numFmtId="242" fontId="80" fillId="40" borderId="169" xfId="896" applyNumberFormat="1" applyFont="1" applyFill="1" applyBorder="1" applyAlignment="1" applyProtection="1">
      <alignment horizontal="center" vertical="center"/>
    </xf>
    <xf numFmtId="243" fontId="80" fillId="40" borderId="169" xfId="896" applyNumberFormat="1" applyFont="1" applyFill="1" applyBorder="1" applyAlignment="1" applyProtection="1">
      <alignment horizontal="center" vertical="center"/>
    </xf>
    <xf numFmtId="242" fontId="80" fillId="40" borderId="183" xfId="896" applyNumberFormat="1" applyFont="1" applyFill="1" applyBorder="1" applyAlignment="1" applyProtection="1">
      <alignment horizontal="center" vertical="center"/>
    </xf>
    <xf numFmtId="242" fontId="80" fillId="40" borderId="1" xfId="896" applyNumberFormat="1" applyFont="1" applyFill="1" applyBorder="1" applyAlignment="1" applyProtection="1">
      <alignment horizontal="center" vertical="center"/>
    </xf>
    <xf numFmtId="243" fontId="80" fillId="40" borderId="1" xfId="896" applyNumberFormat="1" applyFont="1" applyFill="1" applyBorder="1" applyAlignment="1" applyProtection="1">
      <alignment horizontal="center" vertical="center"/>
    </xf>
    <xf numFmtId="0" fontId="90" fillId="0" borderId="1" xfId="0" applyFont="1" applyBorder="1" applyAlignment="1">
      <alignment horizontal="center" vertical="center" shrinkToFit="1"/>
    </xf>
    <xf numFmtId="176" fontId="90" fillId="0" borderId="1" xfId="692" applyNumberFormat="1" applyFont="1" applyFill="1" applyBorder="1" applyAlignment="1">
      <alignment horizontal="center" vertical="center" shrinkToFit="1"/>
    </xf>
    <xf numFmtId="177" fontId="166" fillId="0" borderId="1" xfId="692" applyNumberFormat="1" applyFont="1" applyFill="1" applyBorder="1" applyAlignment="1">
      <alignment horizontal="right" vertical="center" shrinkToFit="1"/>
    </xf>
    <xf numFmtId="177" fontId="112" fillId="0" borderId="1" xfId="692" applyNumberFormat="1" applyFont="1" applyFill="1" applyBorder="1" applyAlignment="1">
      <alignment horizontal="right" vertical="center" shrinkToFit="1"/>
    </xf>
    <xf numFmtId="0" fontId="166" fillId="0" borderId="1" xfId="851" applyFont="1" applyBorder="1" applyAlignment="1">
      <alignment horizontal="left" vertical="center" shrinkToFit="1"/>
    </xf>
    <xf numFmtId="0" fontId="166" fillId="0" borderId="1" xfId="851" applyFont="1" applyBorder="1" applyAlignment="1">
      <alignment horizontal="center" vertical="center" shrinkToFit="1"/>
    </xf>
    <xf numFmtId="177" fontId="90" fillId="0" borderId="1" xfId="692" applyNumberFormat="1" applyFont="1" applyFill="1" applyBorder="1" applyAlignment="1">
      <alignment horizontal="right" vertical="center" shrinkToFit="1"/>
    </xf>
    <xf numFmtId="0" fontId="90" fillId="0" borderId="1" xfId="0" applyFont="1" applyBorder="1" applyAlignment="1">
      <alignment horizontal="left" vertical="center" shrinkToFit="1"/>
    </xf>
    <xf numFmtId="176" fontId="80" fillId="0" borderId="1" xfId="692" applyNumberFormat="1" applyFont="1" applyFill="1" applyBorder="1" applyAlignment="1">
      <alignment horizontal="center" vertical="center" shrinkToFit="1"/>
    </xf>
    <xf numFmtId="177" fontId="80" fillId="0" borderId="1" xfId="692" applyNumberFormat="1" applyFont="1" applyFill="1" applyBorder="1" applyAlignment="1">
      <alignment horizontal="right" vertical="center" shrinkToFit="1"/>
    </xf>
    <xf numFmtId="0" fontId="80" fillId="0" borderId="1" xfId="732" applyNumberFormat="1" applyFont="1" applyFill="1" applyBorder="1" applyAlignment="1">
      <alignment horizontal="center" vertical="center" shrinkToFit="1"/>
    </xf>
    <xf numFmtId="0" fontId="80" fillId="0" borderId="1" xfId="899" quotePrefix="1" applyFont="1" applyBorder="1" applyAlignment="1">
      <alignment vertical="center" shrinkToFit="1"/>
    </xf>
    <xf numFmtId="0" fontId="80" fillId="0" borderId="1" xfId="899" applyFont="1" applyBorder="1" applyAlignment="1">
      <alignment horizontal="center" vertical="center" shrinkToFit="1"/>
    </xf>
    <xf numFmtId="0" fontId="80" fillId="0" borderId="1" xfId="899" applyFont="1" applyBorder="1" applyAlignment="1">
      <alignment vertical="center" shrinkToFit="1"/>
    </xf>
    <xf numFmtId="176" fontId="80" fillId="0" borderId="1" xfId="897" applyNumberFormat="1" applyFont="1" applyFill="1" applyBorder="1" applyAlignment="1">
      <alignment horizontal="center" vertical="center" shrinkToFit="1"/>
    </xf>
    <xf numFmtId="49" fontId="80" fillId="0" borderId="1" xfId="789" applyNumberFormat="1" applyFont="1" applyBorder="1" applyAlignment="1" applyProtection="1">
      <alignment horizontal="center" vertical="center"/>
      <protection locked="0"/>
    </xf>
    <xf numFmtId="177" fontId="80" fillId="0" borderId="1" xfId="732" applyNumberFormat="1" applyFont="1" applyFill="1" applyBorder="1" applyAlignment="1">
      <alignment horizontal="right" vertical="center" shrinkToFit="1"/>
    </xf>
    <xf numFmtId="0" fontId="160" fillId="0" borderId="1" xfId="789" applyFont="1" applyBorder="1" applyAlignment="1" applyProtection="1">
      <alignment horizontal="left" vertical="center" shrinkToFit="1"/>
      <protection locked="0"/>
    </xf>
    <xf numFmtId="0" fontId="160" fillId="0" borderId="1" xfId="789" applyFont="1" applyBorder="1" applyAlignment="1" applyProtection="1">
      <alignment horizontal="center" vertical="center" shrinkToFit="1"/>
      <protection locked="0"/>
    </xf>
    <xf numFmtId="177" fontId="112" fillId="0" borderId="1" xfId="783" applyNumberFormat="1" applyFont="1" applyBorder="1" applyAlignment="1">
      <alignment horizontal="right" vertical="center" shrinkToFit="1"/>
    </xf>
    <xf numFmtId="176" fontId="80" fillId="0" borderId="1" xfId="900" applyNumberFormat="1" applyFont="1" applyFill="1" applyBorder="1" applyAlignment="1">
      <alignment horizontal="center" vertical="center" shrinkToFit="1"/>
    </xf>
    <xf numFmtId="177" fontId="80" fillId="0" borderId="1" xfId="900" applyNumberFormat="1" applyFont="1" applyFill="1" applyBorder="1" applyAlignment="1">
      <alignment horizontal="right" vertical="center" shrinkToFit="1"/>
    </xf>
    <xf numFmtId="0" fontId="92" fillId="0" borderId="1" xfId="0" applyFont="1" applyBorder="1" applyAlignment="1">
      <alignment horizontal="center" vertical="center" wrapText="1" shrinkToFit="1"/>
    </xf>
    <xf numFmtId="0" fontId="80" fillId="0" borderId="1" xfId="0" applyFont="1" applyBorder="1" applyAlignment="1">
      <alignment horizontal="left" vertical="center" shrinkToFit="1"/>
    </xf>
    <xf numFmtId="0" fontId="80" fillId="0" borderId="1" xfId="0" quotePrefix="1" applyFont="1" applyBorder="1" applyAlignment="1">
      <alignment horizontal="center" vertical="center" shrinkToFit="1"/>
    </xf>
    <xf numFmtId="0" fontId="112" fillId="0" borderId="1" xfId="851" applyFont="1" applyBorder="1" applyAlignment="1">
      <alignment horizontal="left" vertical="center" shrinkToFit="1"/>
    </xf>
    <xf numFmtId="41" fontId="90" fillId="0" borderId="1" xfId="732" applyFont="1" applyFill="1" applyBorder="1" applyAlignment="1">
      <alignment horizontal="center" vertical="center" shrinkToFit="1"/>
    </xf>
    <xf numFmtId="176" fontId="90" fillId="0" borderId="1" xfId="732" applyNumberFormat="1" applyFont="1" applyFill="1" applyBorder="1" applyAlignment="1">
      <alignment horizontal="center" vertical="center" shrinkToFit="1"/>
    </xf>
    <xf numFmtId="177" fontId="90" fillId="0" borderId="1" xfId="732" applyNumberFormat="1" applyFont="1" applyFill="1" applyBorder="1" applyAlignment="1">
      <alignment horizontal="right" vertical="center" shrinkToFit="1"/>
    </xf>
    <xf numFmtId="0" fontId="90" fillId="0" borderId="1" xfId="732" applyNumberFormat="1" applyFont="1" applyFill="1" applyBorder="1" applyAlignment="1">
      <alignment horizontal="center" vertical="center" shrinkToFit="1"/>
    </xf>
    <xf numFmtId="0" fontId="166" fillId="0" borderId="1" xfId="0" applyFont="1" applyBorder="1" applyAlignment="1">
      <alignment horizontal="center" vertical="center" shrinkToFit="1"/>
    </xf>
    <xf numFmtId="176" fontId="90" fillId="0" borderId="1" xfId="702" applyNumberFormat="1" applyFont="1" applyFill="1" applyBorder="1" applyAlignment="1">
      <alignment horizontal="center" vertical="center" shrinkToFit="1"/>
    </xf>
    <xf numFmtId="177" fontId="90" fillId="0" borderId="1" xfId="0" applyNumberFormat="1" applyFont="1" applyBorder="1" applyAlignment="1">
      <alignment horizontal="right" vertical="center" shrinkToFit="1"/>
    </xf>
    <xf numFmtId="0" fontId="90" fillId="0" borderId="1" xfId="851" applyFont="1" applyBorder="1" applyAlignment="1">
      <alignment horizontal="left" vertical="center" shrinkToFit="1"/>
    </xf>
    <xf numFmtId="0" fontId="90" fillId="0" borderId="1" xfId="851" applyFont="1" applyBorder="1" applyAlignment="1">
      <alignment horizontal="center" vertical="center" shrinkToFit="1"/>
    </xf>
    <xf numFmtId="0" fontId="90" fillId="0" borderId="1" xfId="789" applyFont="1" applyBorder="1" applyAlignment="1">
      <alignment vertical="center" shrinkToFit="1"/>
    </xf>
    <xf numFmtId="0" fontId="90" fillId="0" borderId="1" xfId="789" applyFont="1" applyBorder="1" applyAlignment="1">
      <alignment horizontal="center" vertical="center" shrinkToFit="1"/>
    </xf>
    <xf numFmtId="41" fontId="90" fillId="0" borderId="1" xfId="732" applyFont="1" applyFill="1" applyBorder="1" applyAlignment="1">
      <alignment vertical="center" shrinkToFit="1"/>
    </xf>
    <xf numFmtId="218" fontId="90" fillId="0" borderId="1" xfId="702" applyNumberFormat="1" applyFont="1" applyFill="1" applyBorder="1" applyAlignment="1">
      <alignment horizontal="center" vertical="center" shrinkToFit="1"/>
    </xf>
    <xf numFmtId="0" fontId="166" fillId="0" borderId="1" xfId="0" applyFont="1" applyBorder="1" applyAlignment="1">
      <alignment vertical="center" shrinkToFit="1"/>
    </xf>
    <xf numFmtId="0" fontId="18" fillId="0" borderId="184" xfId="0" applyFont="1" applyBorder="1">
      <alignment vertical="center"/>
    </xf>
    <xf numFmtId="0" fontId="1" fillId="0" borderId="0" xfId="901">
      <alignment vertical="center"/>
    </xf>
    <xf numFmtId="0" fontId="1" fillId="29" borderId="0" xfId="901" applyFill="1">
      <alignment vertical="center"/>
    </xf>
    <xf numFmtId="0" fontId="169" fillId="0" borderId="0" xfId="901" applyFont="1">
      <alignment vertical="center"/>
    </xf>
    <xf numFmtId="0" fontId="155" fillId="0" borderId="185" xfId="901" applyFont="1" applyBorder="1">
      <alignment vertical="center"/>
    </xf>
    <xf numFmtId="0" fontId="1" fillId="0" borderId="185" xfId="901" applyBorder="1">
      <alignment vertical="center"/>
    </xf>
    <xf numFmtId="49" fontId="155" fillId="0" borderId="0" xfId="901" applyNumberFormat="1" applyFont="1" applyAlignment="1">
      <alignment horizontal="center" vertical="center" wrapText="1"/>
    </xf>
    <xf numFmtId="49" fontId="155" fillId="0" borderId="0" xfId="901" applyNumberFormat="1" applyFont="1" applyAlignment="1">
      <alignment horizontal="center" vertical="center"/>
    </xf>
    <xf numFmtId="0" fontId="155" fillId="0" borderId="0" xfId="901" applyFont="1" applyAlignment="1">
      <alignment horizontal="center" vertical="center"/>
    </xf>
    <xf numFmtId="0" fontId="155" fillId="0" borderId="0" xfId="901" applyFont="1" applyAlignment="1">
      <alignment horizontal="distributed" vertical="center" wrapText="1"/>
    </xf>
    <xf numFmtId="245" fontId="155" fillId="0" borderId="0" xfId="901" applyNumberFormat="1" applyFont="1" applyAlignment="1">
      <alignment horizontal="center" vertical="center" shrinkToFit="1"/>
    </xf>
    <xf numFmtId="246" fontId="155" fillId="0" borderId="0" xfId="901" applyNumberFormat="1" applyFont="1" applyAlignment="1">
      <alignment horizontal="center" vertical="center" shrinkToFit="1"/>
    </xf>
    <xf numFmtId="247" fontId="155" fillId="0" borderId="0" xfId="901" applyNumberFormat="1" applyFont="1" applyAlignment="1">
      <alignment horizontal="center" vertical="center" wrapText="1"/>
    </xf>
    <xf numFmtId="247" fontId="155" fillId="0" borderId="0" xfId="901" applyNumberFormat="1" applyFont="1" applyAlignment="1">
      <alignment horizontal="center" vertical="center"/>
    </xf>
    <xf numFmtId="248" fontId="155" fillId="0" borderId="0" xfId="901" applyNumberFormat="1" applyFont="1" applyAlignment="1">
      <alignment horizontal="center" vertical="center"/>
    </xf>
    <xf numFmtId="0" fontId="170" fillId="0" borderId="0" xfId="901" applyFont="1">
      <alignment vertical="center"/>
    </xf>
    <xf numFmtId="0" fontId="155" fillId="0" borderId="0" xfId="901" applyFont="1" applyAlignment="1">
      <alignment horizontal="distributed" vertical="center"/>
    </xf>
    <xf numFmtId="249" fontId="155" fillId="0" borderId="0" xfId="901" applyNumberFormat="1" applyFont="1" applyAlignment="1">
      <alignment horizontal="center" vertical="center" shrinkToFit="1"/>
    </xf>
    <xf numFmtId="250" fontId="155" fillId="0" borderId="0" xfId="901" applyNumberFormat="1" applyFont="1" applyAlignment="1">
      <alignment horizontal="center" vertical="center" shrinkToFit="1"/>
    </xf>
    <xf numFmtId="0" fontId="155" fillId="0" borderId="0" xfId="901" applyFont="1">
      <alignment vertical="center"/>
    </xf>
    <xf numFmtId="0" fontId="89" fillId="0" borderId="0" xfId="901" applyFont="1">
      <alignment vertical="center"/>
    </xf>
    <xf numFmtId="0" fontId="171" fillId="0" borderId="0" xfId="901" applyFont="1">
      <alignment vertical="center"/>
    </xf>
    <xf numFmtId="248" fontId="155" fillId="0" borderId="0" xfId="901" applyNumberFormat="1" applyFont="1" applyAlignment="1">
      <alignment horizontal="center" vertical="center" wrapText="1"/>
    </xf>
    <xf numFmtId="0" fontId="84" fillId="0" borderId="1" xfId="0" applyFont="1" applyBorder="1" applyAlignment="1">
      <alignment horizontal="left" vertical="center"/>
    </xf>
    <xf numFmtId="0" fontId="42" fillId="0" borderId="0" xfId="0" applyFont="1" applyAlignment="1">
      <alignment horizontal="center" vertical="center"/>
    </xf>
    <xf numFmtId="0" fontId="22" fillId="0" borderId="11" xfId="0" applyFont="1" applyBorder="1" applyAlignment="1">
      <alignment horizontal="left" vertical="center"/>
    </xf>
    <xf numFmtId="218" fontId="80" fillId="0" borderId="74" xfId="692" applyNumberFormat="1" applyFont="1" applyFill="1" applyBorder="1" applyAlignment="1">
      <alignment horizontal="fill" vertical="center" wrapText="1" shrinkToFit="1"/>
    </xf>
    <xf numFmtId="218" fontId="80" fillId="0" borderId="5" xfId="692" applyNumberFormat="1" applyFont="1" applyFill="1" applyBorder="1" applyAlignment="1">
      <alignment horizontal="fill" vertical="center" wrapText="1" shrinkToFit="1"/>
    </xf>
    <xf numFmtId="218" fontId="80" fillId="0" borderId="82" xfId="692" applyNumberFormat="1" applyFont="1" applyFill="1" applyBorder="1" applyAlignment="1">
      <alignment horizontal="fill" vertical="center" wrapText="1" shrinkToFit="1"/>
    </xf>
    <xf numFmtId="0" fontId="80" fillId="0" borderId="123" xfId="0" applyFont="1" applyBorder="1" applyAlignment="1">
      <alignment horizontal="left" vertical="center" indent="1" shrinkToFit="1"/>
    </xf>
    <xf numFmtId="0" fontId="80" fillId="0" borderId="124" xfId="0" applyFont="1" applyBorder="1" applyAlignment="1">
      <alignment horizontal="left" vertical="center" indent="1" shrinkToFit="1"/>
    </xf>
    <xf numFmtId="0" fontId="80" fillId="0" borderId="67" xfId="0" applyFont="1" applyBorder="1" applyAlignment="1">
      <alignment horizontal="left" vertical="center" indent="1" shrinkToFit="1"/>
    </xf>
    <xf numFmtId="0" fontId="80" fillId="0" borderId="125" xfId="0" applyFont="1" applyBorder="1" applyAlignment="1">
      <alignment horizontal="left" vertical="center" indent="1" shrinkToFit="1"/>
    </xf>
    <xf numFmtId="0" fontId="80" fillId="0" borderId="126" xfId="0" applyFont="1" applyBorder="1" applyAlignment="1">
      <alignment horizontal="left" vertical="center" indent="1" shrinkToFit="1"/>
    </xf>
    <xf numFmtId="0" fontId="80" fillId="0" borderId="68" xfId="0" applyFont="1" applyBorder="1" applyAlignment="1">
      <alignment horizontal="left" vertical="center" indent="1" shrinkToFit="1"/>
    </xf>
    <xf numFmtId="0" fontId="80" fillId="0" borderId="127" xfId="0" applyFont="1" applyBorder="1" applyAlignment="1">
      <alignment horizontal="left" vertical="center" indent="1" shrinkToFit="1"/>
    </xf>
    <xf numFmtId="0" fontId="80" fillId="0" borderId="128" xfId="0" applyFont="1" applyBorder="1" applyAlignment="1">
      <alignment horizontal="left" vertical="center" indent="1" shrinkToFit="1"/>
    </xf>
    <xf numFmtId="0" fontId="80" fillId="0" borderId="71" xfId="0" applyFont="1" applyBorder="1" applyAlignment="1">
      <alignment horizontal="left" vertical="center" indent="1" shrinkToFit="1"/>
    </xf>
    <xf numFmtId="218" fontId="80" fillId="0" borderId="1" xfId="692" applyNumberFormat="1" applyFont="1" applyFill="1" applyBorder="1" applyAlignment="1">
      <alignment horizontal="fill" vertical="center" shrinkToFit="1"/>
    </xf>
    <xf numFmtId="0" fontId="80" fillId="0" borderId="1" xfId="0" applyFont="1" applyBorder="1" applyAlignment="1">
      <alignment horizontal="fill" vertical="center"/>
    </xf>
    <xf numFmtId="0" fontId="9" fillId="0" borderId="0" xfId="0" applyFont="1" applyAlignment="1">
      <alignment horizontal="left" vertical="center"/>
    </xf>
    <xf numFmtId="218" fontId="10" fillId="0" borderId="1" xfId="692" applyNumberFormat="1" applyFont="1" applyFill="1" applyBorder="1" applyAlignment="1">
      <alignment horizontal="center" vertical="center"/>
    </xf>
    <xf numFmtId="0" fontId="84" fillId="0" borderId="1" xfId="0" applyFont="1" applyBorder="1" applyAlignment="1">
      <alignment vertical="center" shrinkToFit="1"/>
    </xf>
    <xf numFmtId="0" fontId="84" fillId="0" borderId="104" xfId="0" applyFont="1" applyBorder="1" applyAlignment="1">
      <alignment vertical="center" shrinkToFit="1"/>
    </xf>
    <xf numFmtId="0" fontId="84" fillId="0" borderId="102" xfId="0" applyFont="1" applyBorder="1" applyAlignment="1">
      <alignment vertical="center" shrinkToFit="1"/>
    </xf>
    <xf numFmtId="0" fontId="84" fillId="0" borderId="74" xfId="0" applyFont="1" applyBorder="1" applyAlignment="1">
      <alignment vertical="center" shrinkToFit="1"/>
    </xf>
    <xf numFmtId="0" fontId="84" fillId="0" borderId="82" xfId="0" applyFont="1" applyBorder="1" applyAlignment="1">
      <alignment vertical="center" shrinkToFit="1"/>
    </xf>
    <xf numFmtId="0" fontId="10" fillId="0" borderId="74" xfId="0" applyFont="1" applyBorder="1" applyAlignment="1">
      <alignment horizontal="center" vertical="center"/>
    </xf>
    <xf numFmtId="0" fontId="10" fillId="0" borderId="82" xfId="0" applyFont="1" applyBorder="1" applyAlignment="1">
      <alignment horizontal="center" vertical="center"/>
    </xf>
    <xf numFmtId="0" fontId="84" fillId="0" borderId="74" xfId="0" applyFont="1" applyBorder="1" applyAlignment="1">
      <alignment vertical="center" wrapText="1"/>
    </xf>
    <xf numFmtId="0" fontId="84" fillId="0" borderId="8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0" fontId="13" fillId="0" borderId="26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225" fontId="22" fillId="0" borderId="0" xfId="0" applyNumberFormat="1" applyFont="1" applyAlignment="1">
      <alignment horizontal="left" vertical="center"/>
    </xf>
    <xf numFmtId="0" fontId="85" fillId="0" borderId="0" xfId="0" applyFont="1" applyAlignment="1">
      <alignment horizontal="distributed" vertical="center"/>
    </xf>
    <xf numFmtId="221" fontId="83" fillId="0" borderId="0" xfId="0" applyNumberFormat="1" applyFont="1" applyAlignment="1">
      <alignment horizontal="left" vertical="center"/>
    </xf>
    <xf numFmtId="223" fontId="87" fillId="0" borderId="0" xfId="692" applyNumberFormat="1" applyFont="1" applyBorder="1" applyAlignment="1">
      <alignment horizontal="right" vertical="center"/>
    </xf>
    <xf numFmtId="0" fontId="19" fillId="0" borderId="26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7" xfId="0" applyFont="1" applyBorder="1" applyAlignment="1">
      <alignment horizontal="center"/>
    </xf>
    <xf numFmtId="0" fontId="9" fillId="0" borderId="2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10" fillId="0" borderId="12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15" xfId="0" applyFont="1" applyBorder="1" applyAlignment="1">
      <alignment horizontal="center" vertical="center" wrapText="1"/>
    </xf>
    <xf numFmtId="0" fontId="11" fillId="0" borderId="57" xfId="0" applyFont="1" applyBorder="1" applyAlignment="1">
      <alignment horizontal="center" vertical="center" wrapText="1"/>
    </xf>
    <xf numFmtId="0" fontId="10" fillId="0" borderId="115" xfId="0" applyFont="1" applyBorder="1" applyAlignment="1">
      <alignment horizontal="center" vertical="center"/>
    </xf>
    <xf numFmtId="0" fontId="10" fillId="0" borderId="57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27" xfId="0" applyFont="1" applyBorder="1" applyAlignment="1">
      <alignment horizontal="center"/>
    </xf>
    <xf numFmtId="0" fontId="10" fillId="0" borderId="11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117" xfId="0" applyFont="1" applyBorder="1" applyAlignment="1">
      <alignment horizontal="center" vertical="center"/>
    </xf>
    <xf numFmtId="0" fontId="10" fillId="0" borderId="118" xfId="0" applyFont="1" applyBorder="1" applyAlignment="1">
      <alignment horizontal="center" vertical="center" shrinkToFit="1"/>
    </xf>
    <xf numFmtId="0" fontId="10" fillId="0" borderId="74" xfId="0" applyFont="1" applyBorder="1" applyAlignment="1">
      <alignment horizontal="center" vertical="center" shrinkToFit="1"/>
    </xf>
    <xf numFmtId="0" fontId="10" fillId="0" borderId="119" xfId="0" applyFont="1" applyBorder="1" applyAlignment="1">
      <alignment horizontal="center" vertical="center" shrinkToFit="1"/>
    </xf>
    <xf numFmtId="0" fontId="10" fillId="0" borderId="82" xfId="0" applyFont="1" applyBorder="1" applyAlignment="1">
      <alignment horizontal="center" vertical="center" shrinkToFit="1"/>
    </xf>
    <xf numFmtId="0" fontId="11" fillId="0" borderId="118" xfId="0" applyFont="1" applyBorder="1" applyAlignment="1">
      <alignment horizontal="center" vertical="center"/>
    </xf>
    <xf numFmtId="0" fontId="11" fillId="0" borderId="121" xfId="0" applyFont="1" applyBorder="1" applyAlignment="1">
      <alignment horizontal="center" vertical="center"/>
    </xf>
    <xf numFmtId="0" fontId="11" fillId="0" borderId="121" xfId="0" applyFont="1" applyBorder="1" applyAlignment="1">
      <alignment horizontal="right" vertical="center"/>
    </xf>
    <xf numFmtId="0" fontId="11" fillId="0" borderId="7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right" vertical="center"/>
    </xf>
    <xf numFmtId="0" fontId="21" fillId="0" borderId="26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27" xfId="0" applyFont="1" applyBorder="1" applyAlignment="1">
      <alignment horizontal="left" vertical="center"/>
    </xf>
    <xf numFmtId="0" fontId="157" fillId="0" borderId="26" xfId="0" applyFont="1" applyBorder="1" applyAlignment="1">
      <alignment horizontal="center"/>
    </xf>
    <xf numFmtId="0" fontId="157" fillId="0" borderId="0" xfId="0" applyFont="1" applyAlignment="1">
      <alignment horizontal="center"/>
    </xf>
    <xf numFmtId="0" fontId="157" fillId="0" borderId="27" xfId="0" applyFont="1" applyBorder="1" applyAlignment="1">
      <alignment horizontal="center"/>
    </xf>
    <xf numFmtId="0" fontId="101" fillId="0" borderId="26" xfId="0" applyFont="1" applyBorder="1" applyAlignment="1">
      <alignment horizontal="center"/>
    </xf>
    <xf numFmtId="0" fontId="101" fillId="0" borderId="0" xfId="0" applyFont="1" applyAlignment="1">
      <alignment horizontal="center"/>
    </xf>
    <xf numFmtId="0" fontId="101" fillId="0" borderId="27" xfId="0" applyFont="1" applyBorder="1" applyAlignment="1">
      <alignment horizontal="center"/>
    </xf>
    <xf numFmtId="0" fontId="82" fillId="0" borderId="26" xfId="0" applyFont="1" applyBorder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2" fillId="0" borderId="27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35" xfId="0" applyFont="1" applyBorder="1" applyAlignment="1">
      <alignment horizontal="center" vertical="center"/>
    </xf>
    <xf numFmtId="0" fontId="85" fillId="0" borderId="0" xfId="0" applyFont="1" applyAlignment="1">
      <alignment vertical="center" shrinkToFit="1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79" fillId="0" borderId="138" xfId="0" applyFont="1" applyBorder="1" applyAlignment="1">
      <alignment horizontal="center" vertical="center"/>
    </xf>
    <xf numFmtId="0" fontId="10" fillId="0" borderId="130" xfId="0" applyFont="1" applyBorder="1" applyAlignment="1">
      <alignment horizontal="center" wrapText="1"/>
    </xf>
    <xf numFmtId="0" fontId="10" fillId="0" borderId="122" xfId="0" applyFont="1" applyBorder="1" applyAlignment="1">
      <alignment horizontal="center" wrapText="1"/>
    </xf>
    <xf numFmtId="229" fontId="79" fillId="0" borderId="135" xfId="0" applyNumberFormat="1" applyFont="1" applyBorder="1" applyAlignment="1">
      <alignment horizontal="center" vertical="center"/>
    </xf>
    <xf numFmtId="229" fontId="79" fillId="0" borderId="7" xfId="0" applyNumberFormat="1" applyFont="1" applyBorder="1" applyAlignment="1">
      <alignment horizontal="center" vertical="center"/>
    </xf>
    <xf numFmtId="229" fontId="79" fillId="0" borderId="103" xfId="0" applyNumberFormat="1" applyFont="1" applyBorder="1" applyAlignment="1">
      <alignment horizontal="center" vertical="center"/>
    </xf>
    <xf numFmtId="229" fontId="79" fillId="0" borderId="137" xfId="0" applyNumberFormat="1" applyFont="1" applyBorder="1" applyAlignment="1">
      <alignment horizontal="center" vertical="center"/>
    </xf>
    <xf numFmtId="0" fontId="10" fillId="0" borderId="139" xfId="0" applyFont="1" applyBorder="1" applyAlignment="1">
      <alignment horizontal="center" wrapText="1"/>
    </xf>
    <xf numFmtId="0" fontId="10" fillId="0" borderId="140" xfId="0" applyFont="1" applyBorder="1" applyAlignment="1">
      <alignment horizontal="center" wrapText="1"/>
    </xf>
    <xf numFmtId="0" fontId="10" fillId="0" borderId="129" xfId="0" applyFont="1" applyBorder="1" applyAlignment="1">
      <alignment horizontal="center" vertical="top" wrapText="1"/>
    </xf>
    <xf numFmtId="0" fontId="10" fillId="0" borderId="107" xfId="0" applyFont="1" applyBorder="1" applyAlignment="1">
      <alignment horizontal="center" vertical="top" wrapText="1"/>
    </xf>
    <xf numFmtId="0" fontId="79" fillId="0" borderId="7" xfId="0" applyFont="1" applyBorder="1" applyAlignment="1">
      <alignment horizontal="center" vertical="center"/>
    </xf>
    <xf numFmtId="0" fontId="79" fillId="0" borderId="136" xfId="0" applyFont="1" applyBorder="1" applyAlignment="1">
      <alignment horizontal="center" vertical="center"/>
    </xf>
    <xf numFmtId="0" fontId="79" fillId="0" borderId="86" xfId="0" applyFont="1" applyBorder="1" applyAlignment="1">
      <alignment horizontal="center" vertical="center"/>
    </xf>
    <xf numFmtId="0" fontId="79" fillId="0" borderId="87" xfId="0" applyFont="1" applyBorder="1" applyAlignment="1">
      <alignment horizontal="center" vertical="center"/>
    </xf>
    <xf numFmtId="0" fontId="79" fillId="0" borderId="88" xfId="0" applyFont="1" applyBorder="1" applyAlignment="1">
      <alignment horizontal="center" vertical="center"/>
    </xf>
    <xf numFmtId="0" fontId="10" fillId="0" borderId="130" xfId="0" applyFont="1" applyBorder="1" applyAlignment="1">
      <alignment horizontal="center" vertical="center" wrapText="1"/>
    </xf>
    <xf numFmtId="0" fontId="10" fillId="0" borderId="122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131" xfId="0" applyFont="1" applyBorder="1" applyAlignment="1">
      <alignment horizontal="center" vertical="center" wrapText="1"/>
    </xf>
    <xf numFmtId="0" fontId="79" fillId="0" borderId="31" xfId="0" applyFont="1" applyBorder="1" applyAlignment="1">
      <alignment horizontal="center" vertical="center"/>
    </xf>
    <xf numFmtId="0" fontId="79" fillId="0" borderId="132" xfId="0" applyFont="1" applyBorder="1" applyAlignment="1">
      <alignment horizontal="center" vertical="center"/>
    </xf>
    <xf numFmtId="0" fontId="79" fillId="0" borderId="133" xfId="0" applyFont="1" applyBorder="1" applyAlignment="1">
      <alignment horizontal="center" vertical="center"/>
    </xf>
    <xf numFmtId="0" fontId="79" fillId="0" borderId="134" xfId="0" applyFont="1" applyBorder="1" applyAlignment="1">
      <alignment horizontal="center" vertical="center"/>
    </xf>
    <xf numFmtId="0" fontId="10" fillId="0" borderId="100" xfId="0" applyFont="1" applyBorder="1" applyAlignment="1">
      <alignment horizontal="center" vertical="top" wrapText="1"/>
    </xf>
    <xf numFmtId="229" fontId="79" fillId="0" borderId="136" xfId="0" applyNumberFormat="1" applyFont="1" applyBorder="1" applyAlignment="1">
      <alignment horizontal="center" vertical="center"/>
    </xf>
    <xf numFmtId="178" fontId="90" fillId="0" borderId="74" xfId="0" applyNumberFormat="1" applyFont="1" applyBorder="1" applyAlignment="1">
      <alignment horizontal="center" vertical="center" shrinkToFit="1"/>
    </xf>
    <xf numFmtId="178" fontId="90" fillId="0" borderId="82" xfId="0" applyNumberFormat="1" applyFont="1" applyBorder="1" applyAlignment="1">
      <alignment horizontal="center" vertical="center" shrinkToFit="1"/>
    </xf>
    <xf numFmtId="228" fontId="80" fillId="0" borderId="1" xfId="692" applyNumberFormat="1" applyFont="1" applyBorder="1" applyAlignment="1">
      <alignment horizontal="center" vertical="center" shrinkToFit="1"/>
    </xf>
    <xf numFmtId="0" fontId="90" fillId="0" borderId="1" xfId="0" applyFont="1" applyBorder="1" applyAlignment="1">
      <alignment horizontal="center" vertical="center"/>
    </xf>
    <xf numFmtId="0" fontId="100" fillId="0" borderId="1" xfId="0" applyFont="1" applyBorder="1" applyAlignment="1">
      <alignment horizontal="center" vertical="center" wrapText="1"/>
    </xf>
    <xf numFmtId="0" fontId="101" fillId="0" borderId="0" xfId="0" applyFont="1" applyAlignment="1">
      <alignment horizontal="center" vertical="center"/>
    </xf>
    <xf numFmtId="226" fontId="80" fillId="0" borderId="74" xfId="0" applyNumberFormat="1" applyFont="1" applyBorder="1" applyAlignment="1">
      <alignment horizontal="center" vertical="center" shrinkToFit="1"/>
    </xf>
    <xf numFmtId="226" fontId="80" fillId="0" borderId="82" xfId="0" applyNumberFormat="1" applyFont="1" applyBorder="1" applyAlignment="1">
      <alignment horizontal="center" vertical="center" shrinkToFit="1"/>
    </xf>
    <xf numFmtId="0" fontId="100" fillId="0" borderId="104" xfId="0" applyFont="1" applyBorder="1" applyAlignment="1">
      <alignment horizontal="center" vertical="center" wrapText="1"/>
    </xf>
    <xf numFmtId="0" fontId="100" fillId="0" borderId="102" xfId="0" applyFont="1" applyBorder="1" applyAlignment="1">
      <alignment horizontal="center" vertical="center" wrapText="1"/>
    </xf>
    <xf numFmtId="0" fontId="100" fillId="0" borderId="72" xfId="0" applyFont="1" applyBorder="1" applyAlignment="1">
      <alignment horizontal="center" vertical="center" wrapText="1"/>
    </xf>
    <xf numFmtId="0" fontId="100" fillId="0" borderId="13" xfId="0" applyFont="1" applyBorder="1" applyAlignment="1">
      <alignment horizontal="center" vertical="center" wrapText="1"/>
    </xf>
    <xf numFmtId="0" fontId="80" fillId="0" borderId="1" xfId="0" applyFont="1" applyBorder="1" applyAlignment="1">
      <alignment horizontal="center" vertical="center" wrapText="1"/>
    </xf>
    <xf numFmtId="0" fontId="80" fillId="0" borderId="1" xfId="0" applyFont="1" applyBorder="1" applyAlignment="1">
      <alignment horizontal="center" vertical="center" shrinkToFit="1"/>
    </xf>
    <xf numFmtId="229" fontId="80" fillId="0" borderId="1" xfId="0" applyNumberFormat="1" applyFont="1" applyBorder="1" applyAlignment="1">
      <alignment horizontal="center" vertical="center" shrinkToFit="1"/>
    </xf>
    <xf numFmtId="0" fontId="80" fillId="0" borderId="1" xfId="0" applyFont="1" applyBorder="1" applyAlignment="1">
      <alignment horizontal="center" vertical="center"/>
    </xf>
    <xf numFmtId="0" fontId="100" fillId="0" borderId="74" xfId="0" applyFont="1" applyBorder="1" applyAlignment="1">
      <alignment horizontal="center" vertical="center" wrapText="1"/>
    </xf>
    <xf numFmtId="0" fontId="100" fillId="0" borderId="82" xfId="0" applyFont="1" applyBorder="1" applyAlignment="1">
      <alignment horizontal="center" vertical="center" wrapText="1"/>
    </xf>
    <xf numFmtId="41" fontId="100" fillId="0" borderId="1" xfId="692" applyFont="1" applyBorder="1" applyAlignment="1">
      <alignment horizontal="center" vertical="center" wrapText="1"/>
    </xf>
    <xf numFmtId="228" fontId="80" fillId="0" borderId="74" xfId="692" applyNumberFormat="1" applyFont="1" applyBorder="1" applyAlignment="1">
      <alignment horizontal="center" vertical="center" shrinkToFit="1"/>
    </xf>
    <xf numFmtId="228" fontId="80" fillId="0" borderId="82" xfId="692" applyNumberFormat="1" applyFont="1" applyBorder="1" applyAlignment="1">
      <alignment horizontal="center" vertical="center" shrinkToFit="1"/>
    </xf>
    <xf numFmtId="0" fontId="118" fillId="0" borderId="1" xfId="783" applyFont="1" applyBorder="1" applyAlignment="1">
      <alignment horizontal="center" vertical="center" shrinkToFit="1"/>
    </xf>
    <xf numFmtId="0" fontId="118" fillId="0" borderId="56" xfId="783" applyFont="1" applyBorder="1" applyAlignment="1">
      <alignment horizontal="center" vertical="center" shrinkToFit="1"/>
    </xf>
    <xf numFmtId="0" fontId="112" fillId="0" borderId="1" xfId="783" applyFont="1" applyBorder="1" applyAlignment="1">
      <alignment horizontal="center" vertical="center"/>
    </xf>
    <xf numFmtId="0" fontId="112" fillId="0" borderId="1" xfId="783" applyFont="1" applyBorder="1" applyAlignment="1">
      <alignment horizontal="center" vertical="center" wrapText="1"/>
    </xf>
    <xf numFmtId="0" fontId="112" fillId="0" borderId="56" xfId="783" applyFont="1" applyBorder="1" applyAlignment="1">
      <alignment horizontal="center" vertical="center" wrapText="1"/>
    </xf>
    <xf numFmtId="0" fontId="112" fillId="0" borderId="77" xfId="783" applyFont="1" applyBorder="1" applyAlignment="1">
      <alignment horizontal="center" vertical="center" wrapText="1"/>
    </xf>
    <xf numFmtId="0" fontId="112" fillId="0" borderId="57" xfId="783" applyFont="1" applyBorder="1" applyAlignment="1">
      <alignment horizontal="center" vertical="center" wrapText="1"/>
    </xf>
    <xf numFmtId="0" fontId="121" fillId="0" borderId="0" xfId="783" applyFont="1" applyAlignment="1">
      <alignment horizontal="center" vertical="center"/>
    </xf>
    <xf numFmtId="0" fontId="122" fillId="0" borderId="0" xfId="783" applyFont="1" applyAlignment="1">
      <alignment horizontal="center" vertical="center"/>
    </xf>
    <xf numFmtId="0" fontId="112" fillId="0" borderId="1" xfId="783" applyFont="1" applyBorder="1" applyAlignment="1">
      <alignment horizontal="center" vertical="center" shrinkToFit="1"/>
    </xf>
    <xf numFmtId="0" fontId="123" fillId="0" borderId="101" xfId="783" applyFont="1" applyBorder="1" applyAlignment="1">
      <alignment horizontal="center" vertical="center"/>
    </xf>
    <xf numFmtId="0" fontId="123" fillId="0" borderId="77" xfId="783" applyFont="1" applyBorder="1" applyAlignment="1">
      <alignment horizontal="center" vertical="center"/>
    </xf>
    <xf numFmtId="0" fontId="123" fillId="0" borderId="38" xfId="783" applyFont="1" applyBorder="1" applyAlignment="1">
      <alignment horizontal="center" vertical="center"/>
    </xf>
    <xf numFmtId="0" fontId="123" fillId="0" borderId="11" xfId="783" applyFont="1" applyBorder="1" applyAlignment="1">
      <alignment horizontal="center" vertical="center"/>
    </xf>
    <xf numFmtId="0" fontId="118" fillId="0" borderId="74" xfId="783" applyFont="1" applyBorder="1" applyAlignment="1">
      <alignment horizontal="center" vertical="center" shrinkToFit="1"/>
    </xf>
    <xf numFmtId="0" fontId="118" fillId="0" borderId="82" xfId="783" applyFont="1" applyBorder="1" applyAlignment="1">
      <alignment horizontal="center" vertical="center" shrinkToFit="1"/>
    </xf>
    <xf numFmtId="0" fontId="118" fillId="29" borderId="1" xfId="783" applyFont="1" applyFill="1" applyBorder="1" applyAlignment="1">
      <alignment horizontal="center" vertical="center" shrinkToFit="1"/>
    </xf>
    <xf numFmtId="0" fontId="112" fillId="0" borderId="56" xfId="783" applyFont="1" applyBorder="1" applyAlignment="1">
      <alignment horizontal="center" vertical="center" shrinkToFit="1"/>
    </xf>
    <xf numFmtId="0" fontId="112" fillId="0" borderId="77" xfId="783" applyFont="1" applyBorder="1" applyAlignment="1">
      <alignment horizontal="center" vertical="center" shrinkToFit="1"/>
    </xf>
    <xf numFmtId="0" fontId="112" fillId="0" borderId="57" xfId="783" applyFont="1" applyBorder="1" applyAlignment="1">
      <alignment horizontal="center" vertical="center" shrinkToFit="1"/>
    </xf>
    <xf numFmtId="0" fontId="159" fillId="0" borderId="0" xfId="0" applyFont="1" applyAlignment="1">
      <alignment horizontal="center" vertical="center"/>
    </xf>
    <xf numFmtId="0" fontId="16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59" fillId="0" borderId="0" xfId="898" applyFont="1" applyAlignment="1">
      <alignment horizontal="center" vertical="center"/>
    </xf>
    <xf numFmtId="0" fontId="163" fillId="42" borderId="174" xfId="898" applyFont="1" applyFill="1" applyBorder="1" applyAlignment="1">
      <alignment horizontal="center" vertical="center" wrapText="1"/>
    </xf>
    <xf numFmtId="0" fontId="163" fillId="42" borderId="174" xfId="898" applyFont="1" applyFill="1" applyBorder="1" applyAlignment="1">
      <alignment horizontal="center" vertical="center"/>
    </xf>
    <xf numFmtId="0" fontId="163" fillId="42" borderId="151" xfId="898" applyFont="1" applyFill="1" applyBorder="1" applyAlignment="1">
      <alignment horizontal="center" vertical="center"/>
    </xf>
    <xf numFmtId="0" fontId="163" fillId="42" borderId="152" xfId="898" applyFont="1" applyFill="1" applyBorder="1" applyAlignment="1">
      <alignment horizontal="center" vertical="center"/>
    </xf>
    <xf numFmtId="0" fontId="164" fillId="42" borderId="174" xfId="898" applyFont="1" applyFill="1" applyBorder="1" applyAlignment="1">
      <alignment horizontal="center" vertical="center"/>
    </xf>
    <xf numFmtId="0" fontId="164" fillId="42" borderId="151" xfId="898" applyFont="1" applyFill="1" applyBorder="1" applyAlignment="1">
      <alignment horizontal="center" vertical="center"/>
    </xf>
    <xf numFmtId="0" fontId="164" fillId="42" borderId="152" xfId="898" applyFont="1" applyFill="1" applyBorder="1" applyAlignment="1">
      <alignment horizontal="center" vertical="center"/>
    </xf>
    <xf numFmtId="0" fontId="163" fillId="42" borderId="31" xfId="898" applyFont="1" applyFill="1" applyBorder="1" applyAlignment="1">
      <alignment horizontal="center" vertical="center"/>
    </xf>
    <xf numFmtId="0" fontId="163" fillId="42" borderId="32" xfId="898" applyFont="1" applyFill="1" applyBorder="1" applyAlignment="1">
      <alignment horizontal="center" vertical="center"/>
    </xf>
    <xf numFmtId="0" fontId="163" fillId="42" borderId="33" xfId="898" applyFont="1" applyFill="1" applyBorder="1" applyAlignment="1">
      <alignment horizontal="center" vertical="center"/>
    </xf>
    <xf numFmtId="0" fontId="163" fillId="42" borderId="34" xfId="898" applyFont="1" applyFill="1" applyBorder="1" applyAlignment="1">
      <alignment horizontal="center" vertical="center"/>
    </xf>
    <xf numFmtId="0" fontId="163" fillId="42" borderId="0" xfId="898" applyFont="1" applyFill="1" applyAlignment="1">
      <alignment horizontal="center" vertical="center"/>
    </xf>
    <xf numFmtId="0" fontId="163" fillId="42" borderId="35" xfId="898" applyFont="1" applyFill="1" applyBorder="1" applyAlignment="1">
      <alignment horizontal="center" vertical="center"/>
    </xf>
    <xf numFmtId="0" fontId="163" fillId="42" borderId="36" xfId="898" applyFont="1" applyFill="1" applyBorder="1" applyAlignment="1">
      <alignment horizontal="center" vertical="center"/>
    </xf>
    <xf numFmtId="0" fontId="163" fillId="42" borderId="6" xfId="898" applyFont="1" applyFill="1" applyBorder="1" applyAlignment="1">
      <alignment horizontal="center" vertical="center"/>
    </xf>
    <xf numFmtId="0" fontId="163" fillId="42" borderId="37" xfId="898" applyFont="1" applyFill="1" applyBorder="1" applyAlignment="1">
      <alignment horizontal="center" vertical="center"/>
    </xf>
    <xf numFmtId="0" fontId="163" fillId="43" borderId="1" xfId="898" applyFont="1" applyFill="1" applyBorder="1" applyAlignment="1">
      <alignment horizontal="center" vertical="center"/>
    </xf>
    <xf numFmtId="0" fontId="163" fillId="43" borderId="157" xfId="898" applyFont="1" applyFill="1" applyBorder="1" applyAlignment="1">
      <alignment horizontal="center" vertical="center"/>
    </xf>
    <xf numFmtId="0" fontId="3" fillId="0" borderId="57" xfId="898" applyBorder="1">
      <alignment vertical="center"/>
    </xf>
    <xf numFmtId="0" fontId="3" fillId="0" borderId="1" xfId="898" applyBorder="1">
      <alignment vertical="center"/>
    </xf>
    <xf numFmtId="0" fontId="3" fillId="0" borderId="57" xfId="898" applyBorder="1" applyAlignment="1">
      <alignment vertical="center" wrapText="1"/>
    </xf>
    <xf numFmtId="0" fontId="3" fillId="0" borderId="1" xfId="898" applyBorder="1" applyAlignment="1">
      <alignment vertical="center" wrapText="1"/>
    </xf>
    <xf numFmtId="0" fontId="3" fillId="0" borderId="1" xfId="898" applyBorder="1" applyAlignment="1">
      <alignment horizontal="left" vertical="center"/>
    </xf>
    <xf numFmtId="0" fontId="52" fillId="43" borderId="135" xfId="898" applyFont="1" applyFill="1" applyBorder="1" applyAlignment="1">
      <alignment horizontal="center" vertical="center"/>
    </xf>
    <xf numFmtId="0" fontId="52" fillId="43" borderId="7" xfId="898" applyFont="1" applyFill="1" applyBorder="1" applyAlignment="1">
      <alignment horizontal="center" vertical="center"/>
    </xf>
    <xf numFmtId="0" fontId="52" fillId="43" borderId="137" xfId="898" applyFont="1" applyFill="1" applyBorder="1" applyAlignment="1">
      <alignment horizontal="center" vertical="center"/>
    </xf>
    <xf numFmtId="0" fontId="3" fillId="0" borderId="77" xfId="898" applyBorder="1" applyAlignment="1">
      <alignment horizontal="center" vertical="center"/>
    </xf>
    <xf numFmtId="0" fontId="3" fillId="0" borderId="57" xfId="898" applyBorder="1" applyAlignment="1">
      <alignment horizontal="center" vertical="center"/>
    </xf>
    <xf numFmtId="0" fontId="3" fillId="0" borderId="38" xfId="898" applyBorder="1" applyAlignment="1">
      <alignment horizontal="left" vertical="center" wrapText="1"/>
    </xf>
    <xf numFmtId="0" fontId="3" fillId="0" borderId="0" xfId="898" applyAlignment="1">
      <alignment horizontal="left" vertical="center" wrapText="1"/>
    </xf>
    <xf numFmtId="0" fontId="3" fillId="0" borderId="101" xfId="898" applyBorder="1" applyAlignment="1">
      <alignment horizontal="left" vertical="center" wrapText="1"/>
    </xf>
    <xf numFmtId="0" fontId="3" fillId="0" borderId="72" xfId="898" applyBorder="1" applyAlignment="1">
      <alignment horizontal="left" vertical="center" wrapText="1"/>
    </xf>
    <xf numFmtId="0" fontId="3" fillId="0" borderId="11" xfId="898" applyBorder="1" applyAlignment="1">
      <alignment horizontal="left" vertical="center" wrapText="1"/>
    </xf>
    <xf numFmtId="0" fontId="3" fillId="0" borderId="13" xfId="898" applyBorder="1" applyAlignment="1">
      <alignment horizontal="left" vertical="center" wrapText="1"/>
    </xf>
    <xf numFmtId="0" fontId="3" fillId="0" borderId="175" xfId="898" applyBorder="1" applyAlignment="1">
      <alignment horizontal="center" vertical="center"/>
    </xf>
    <xf numFmtId="0" fontId="3" fillId="0" borderId="140" xfId="898" applyBorder="1" applyAlignment="1">
      <alignment horizontal="center" vertical="center"/>
    </xf>
    <xf numFmtId="0" fontId="3" fillId="0" borderId="38" xfId="898" applyBorder="1" applyAlignment="1">
      <alignment horizontal="center" vertical="center"/>
    </xf>
    <xf numFmtId="0" fontId="3" fillId="0" borderId="101" xfId="898" applyBorder="1" applyAlignment="1">
      <alignment horizontal="center" vertical="center"/>
    </xf>
    <xf numFmtId="0" fontId="3" fillId="0" borderId="72" xfId="898" applyBorder="1" applyAlignment="1">
      <alignment horizontal="center" vertical="center"/>
    </xf>
    <xf numFmtId="0" fontId="3" fillId="0" borderId="13" xfId="898" applyBorder="1" applyAlignment="1">
      <alignment horizontal="center" vertical="center"/>
    </xf>
    <xf numFmtId="0" fontId="3" fillId="0" borderId="56" xfId="898" applyBorder="1" applyAlignment="1">
      <alignment horizontal="center" vertical="center"/>
    </xf>
    <xf numFmtId="0" fontId="3" fillId="0" borderId="104" xfId="898" applyBorder="1" applyAlignment="1">
      <alignment horizontal="left" vertical="center" wrapText="1"/>
    </xf>
    <xf numFmtId="0" fontId="3" fillId="0" borderId="103" xfId="898" applyBorder="1" applyAlignment="1">
      <alignment horizontal="left" vertical="center" wrapText="1"/>
    </xf>
    <xf numFmtId="0" fontId="3" fillId="0" borderId="102" xfId="898" applyBorder="1" applyAlignment="1">
      <alignment horizontal="left" vertical="center" wrapText="1"/>
    </xf>
    <xf numFmtId="0" fontId="3" fillId="0" borderId="104" xfId="898" applyBorder="1" applyAlignment="1">
      <alignment horizontal="center" vertical="center"/>
    </xf>
    <xf numFmtId="0" fontId="3" fillId="0" borderId="102" xfId="898" applyBorder="1" applyAlignment="1">
      <alignment horizontal="center" vertical="center"/>
    </xf>
    <xf numFmtId="0" fontId="3" fillId="0" borderId="176" xfId="898" applyBorder="1" applyAlignment="1">
      <alignment horizontal="center" vertical="center"/>
    </xf>
    <xf numFmtId="0" fontId="3" fillId="0" borderId="178" xfId="898" applyBorder="1" applyAlignment="1">
      <alignment horizontal="center" vertical="center"/>
    </xf>
    <xf numFmtId="0" fontId="3" fillId="0" borderId="177" xfId="898" applyBorder="1" applyAlignment="1">
      <alignment horizontal="left" vertical="center" wrapText="1"/>
    </xf>
    <xf numFmtId="0" fontId="3" fillId="0" borderId="124" xfId="898" applyBorder="1" applyAlignment="1">
      <alignment horizontal="left" vertical="center" wrapText="1"/>
    </xf>
    <xf numFmtId="0" fontId="3" fillId="0" borderId="67" xfId="898" applyBorder="1" applyAlignment="1">
      <alignment horizontal="left" vertical="center" wrapText="1"/>
    </xf>
    <xf numFmtId="0" fontId="3" fillId="0" borderId="179" xfId="898" applyBorder="1" applyAlignment="1">
      <alignment horizontal="left" vertical="center" wrapText="1"/>
    </xf>
    <xf numFmtId="0" fontId="3" fillId="0" borderId="126" xfId="898" applyBorder="1" applyAlignment="1">
      <alignment horizontal="left" vertical="center" wrapText="1"/>
    </xf>
    <xf numFmtId="0" fontId="3" fillId="0" borderId="68" xfId="898" applyBorder="1" applyAlignment="1">
      <alignment horizontal="left" vertical="center" wrapText="1"/>
    </xf>
    <xf numFmtId="0" fontId="3" fillId="0" borderId="179" xfId="898" applyBorder="1" applyAlignment="1">
      <alignment horizontal="left" vertical="center"/>
    </xf>
    <xf numFmtId="0" fontId="3" fillId="0" borderId="126" xfId="898" applyBorder="1" applyAlignment="1">
      <alignment horizontal="left" vertical="center"/>
    </xf>
    <xf numFmtId="0" fontId="3" fillId="0" borderId="68" xfId="898" applyBorder="1" applyAlignment="1">
      <alignment horizontal="left" vertical="center"/>
    </xf>
    <xf numFmtId="0" fontId="3" fillId="0" borderId="180" xfId="898" applyBorder="1" applyAlignment="1">
      <alignment horizontal="center" vertical="center"/>
    </xf>
    <xf numFmtId="0" fontId="3" fillId="0" borderId="181" xfId="898" applyBorder="1" applyAlignment="1">
      <alignment horizontal="left" vertical="center"/>
    </xf>
    <xf numFmtId="0" fontId="3" fillId="0" borderId="128" xfId="898" applyBorder="1" applyAlignment="1">
      <alignment horizontal="left" vertical="center"/>
    </xf>
    <xf numFmtId="0" fontId="3" fillId="0" borderId="71" xfId="898" applyBorder="1" applyAlignment="1">
      <alignment horizontal="left" vertical="center"/>
    </xf>
    <xf numFmtId="0" fontId="3" fillId="0" borderId="176" xfId="898" applyBorder="1" applyAlignment="1">
      <alignment horizontal="left" vertical="center"/>
    </xf>
    <xf numFmtId="0" fontId="3" fillId="0" borderId="178" xfId="898" applyBorder="1" applyAlignment="1">
      <alignment horizontal="left" vertical="center" shrinkToFit="1"/>
    </xf>
    <xf numFmtId="0" fontId="3" fillId="0" borderId="178" xfId="898" applyBorder="1" applyAlignment="1">
      <alignment horizontal="left" vertical="center"/>
    </xf>
    <xf numFmtId="0" fontId="3" fillId="0" borderId="178" xfId="898" applyBorder="1" applyAlignment="1">
      <alignment horizontal="left" vertical="center" wrapText="1"/>
    </xf>
    <xf numFmtId="0" fontId="3" fillId="0" borderId="180" xfId="898" applyBorder="1" applyAlignment="1">
      <alignment horizontal="left" vertical="center" wrapText="1"/>
    </xf>
    <xf numFmtId="0" fontId="3" fillId="0" borderId="178" xfId="898" quotePrefix="1" applyBorder="1" applyAlignment="1">
      <alignment horizontal="left" vertical="center"/>
    </xf>
    <xf numFmtId="0" fontId="3" fillId="0" borderId="180" xfId="898" applyBorder="1" applyAlignment="1">
      <alignment horizontal="left" vertical="center"/>
    </xf>
    <xf numFmtId="0" fontId="3" fillId="0" borderId="103" xfId="898" applyBorder="1" applyAlignment="1">
      <alignment horizontal="center" vertical="center"/>
    </xf>
    <xf numFmtId="0" fontId="3" fillId="0" borderId="0" xfId="898" applyAlignment="1">
      <alignment horizontal="center" vertical="center"/>
    </xf>
    <xf numFmtId="0" fontId="3" fillId="0" borderId="11" xfId="898" applyBorder="1" applyAlignment="1">
      <alignment horizontal="center" vertical="center"/>
    </xf>
    <xf numFmtId="0" fontId="3" fillId="0" borderId="56" xfId="898" applyBorder="1" applyAlignment="1">
      <alignment horizontal="left" vertical="center"/>
    </xf>
    <xf numFmtId="0" fontId="3" fillId="0" borderId="77" xfId="898" applyBorder="1" applyAlignment="1">
      <alignment horizontal="left" vertical="center"/>
    </xf>
    <xf numFmtId="0" fontId="3" fillId="0" borderId="57" xfId="898" applyBorder="1" applyAlignment="1">
      <alignment horizontal="left" vertical="center"/>
    </xf>
    <xf numFmtId="0" fontId="125" fillId="0" borderId="1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/>
    </xf>
    <xf numFmtId="0" fontId="125" fillId="0" borderId="74" xfId="0" applyFont="1" applyBorder="1" applyAlignment="1">
      <alignment horizontal="center" vertical="center"/>
    </xf>
    <xf numFmtId="0" fontId="125" fillId="0" borderId="5" xfId="0" applyFont="1" applyBorder="1" applyAlignment="1">
      <alignment horizontal="center" vertical="center"/>
    </xf>
    <xf numFmtId="0" fontId="125" fillId="0" borderId="82" xfId="0" applyFont="1" applyBorder="1" applyAlignment="1">
      <alignment horizontal="center" vertical="center"/>
    </xf>
    <xf numFmtId="0" fontId="10" fillId="0" borderId="104" xfId="0" applyFont="1" applyBorder="1" applyAlignment="1">
      <alignment horizontal="center" vertical="center" shrinkToFit="1"/>
    </xf>
    <xf numFmtId="0" fontId="10" fillId="0" borderId="102" xfId="0" applyFont="1" applyBorder="1" applyAlignment="1">
      <alignment horizontal="center" vertical="center" shrinkToFit="1"/>
    </xf>
    <xf numFmtId="0" fontId="10" fillId="0" borderId="38" xfId="0" applyFont="1" applyBorder="1" applyAlignment="1">
      <alignment horizontal="center" vertical="center" shrinkToFit="1"/>
    </xf>
    <xf numFmtId="0" fontId="10" fillId="0" borderId="101" xfId="0" applyFont="1" applyBorder="1" applyAlignment="1">
      <alignment horizontal="center" vertical="center" shrinkToFit="1"/>
    </xf>
    <xf numFmtId="0" fontId="10" fillId="0" borderId="72" xfId="0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178" fontId="10" fillId="0" borderId="1" xfId="0" applyNumberFormat="1" applyFont="1" applyBorder="1" applyAlignment="1">
      <alignment horizontal="center" vertical="center" shrinkToFit="1"/>
    </xf>
    <xf numFmtId="0" fontId="10" fillId="0" borderId="56" xfId="0" applyFont="1" applyBorder="1" applyAlignment="1">
      <alignment horizontal="center" vertical="center"/>
    </xf>
    <xf numFmtId="0" fontId="10" fillId="0" borderId="104" xfId="0" applyFont="1" applyBorder="1" applyAlignment="1">
      <alignment horizontal="center" vertical="center"/>
    </xf>
    <xf numFmtId="0" fontId="10" fillId="0" borderId="102" xfId="0" applyFont="1" applyBorder="1" applyAlignment="1">
      <alignment horizontal="center" vertical="center"/>
    </xf>
    <xf numFmtId="0" fontId="10" fillId="0" borderId="72" xfId="0" applyFont="1" applyBorder="1" applyAlignment="1">
      <alignment horizontal="center" vertical="center"/>
    </xf>
    <xf numFmtId="178" fontId="125" fillId="0" borderId="1" xfId="0" quotePrefix="1" applyNumberFormat="1" applyFont="1" applyBorder="1" applyAlignment="1">
      <alignment horizontal="center" vertical="center" shrinkToFit="1"/>
    </xf>
    <xf numFmtId="220" fontId="10" fillId="0" borderId="56" xfId="0" applyNumberFormat="1" applyFont="1" applyBorder="1" applyAlignment="1">
      <alignment horizontal="center" vertical="center" shrinkToFit="1"/>
    </xf>
    <xf numFmtId="220" fontId="10" fillId="0" borderId="57" xfId="0" applyNumberFormat="1" applyFont="1" applyBorder="1" applyAlignment="1">
      <alignment horizontal="center" vertical="center" shrinkToFit="1"/>
    </xf>
    <xf numFmtId="0" fontId="10" fillId="0" borderId="56" xfId="0" applyFont="1" applyBorder="1" applyAlignment="1">
      <alignment horizontal="center" vertical="center" shrinkToFit="1"/>
    </xf>
    <xf numFmtId="0" fontId="10" fillId="0" borderId="57" xfId="0" applyFont="1" applyBorder="1" applyAlignment="1">
      <alignment horizontal="center" vertical="center" shrinkToFit="1"/>
    </xf>
    <xf numFmtId="0" fontId="80" fillId="0" borderId="74" xfId="0" applyFont="1" applyBorder="1" applyAlignment="1">
      <alignment horizontal="left" vertical="center" indent="1"/>
    </xf>
    <xf numFmtId="0" fontId="80" fillId="0" borderId="5" xfId="0" applyFont="1" applyBorder="1" applyAlignment="1">
      <alignment horizontal="left" vertical="center" indent="1"/>
    </xf>
    <xf numFmtId="0" fontId="80" fillId="0" borderId="75" xfId="0" applyFont="1" applyBorder="1" applyAlignment="1">
      <alignment horizontal="left" vertical="center" indent="1"/>
    </xf>
    <xf numFmtId="0" fontId="80" fillId="0" borderId="82" xfId="0" applyFont="1" applyBorder="1" applyAlignment="1">
      <alignment horizontal="left" vertical="center" indent="1"/>
    </xf>
    <xf numFmtId="41" fontId="80" fillId="0" borderId="74" xfId="692" applyFont="1" applyBorder="1" applyAlignment="1">
      <alignment horizontal="left" vertical="center" indent="1"/>
    </xf>
    <xf numFmtId="41" fontId="80" fillId="0" borderId="5" xfId="692" applyFont="1" applyBorder="1" applyAlignment="1">
      <alignment horizontal="left" vertical="center" indent="1"/>
    </xf>
    <xf numFmtId="41" fontId="80" fillId="0" borderId="75" xfId="692" applyFont="1" applyBorder="1" applyAlignment="1">
      <alignment horizontal="left" vertical="center" indent="1"/>
    </xf>
    <xf numFmtId="0" fontId="80" fillId="0" borderId="143" xfId="0" applyFont="1" applyBorder="1" applyAlignment="1">
      <alignment horizontal="center" vertical="center"/>
    </xf>
    <xf numFmtId="0" fontId="80" fillId="0" borderId="144" xfId="0" applyFont="1" applyBorder="1" applyAlignment="1">
      <alignment horizontal="center" vertical="center"/>
    </xf>
    <xf numFmtId="0" fontId="80" fillId="0" borderId="145" xfId="0" applyFont="1" applyBorder="1" applyAlignment="1">
      <alignment horizontal="center" vertical="center"/>
    </xf>
    <xf numFmtId="0" fontId="80" fillId="0" borderId="86" xfId="0" applyFont="1" applyBorder="1" applyAlignment="1">
      <alignment horizontal="left" vertical="center" indent="1"/>
    </xf>
    <xf numFmtId="0" fontId="80" fillId="0" borderId="87" xfId="0" applyFont="1" applyBorder="1" applyAlignment="1">
      <alignment horizontal="left" vertical="center" indent="1"/>
    </xf>
    <xf numFmtId="0" fontId="80" fillId="0" borderId="85" xfId="0" applyFont="1" applyBorder="1" applyAlignment="1">
      <alignment horizontal="left" vertical="center" indent="1"/>
    </xf>
    <xf numFmtId="0" fontId="80" fillId="0" borderId="72" xfId="0" applyFont="1" applyBorder="1" applyAlignment="1">
      <alignment horizontal="left" vertical="center" indent="1"/>
    </xf>
    <xf numFmtId="0" fontId="80" fillId="0" borderId="11" xfId="0" applyFont="1" applyBorder="1" applyAlignment="1">
      <alignment horizontal="left" vertical="center" indent="1"/>
    </xf>
    <xf numFmtId="0" fontId="80" fillId="0" borderId="13" xfId="0" applyFont="1" applyBorder="1" applyAlignment="1">
      <alignment horizontal="left" vertical="center" indent="1"/>
    </xf>
    <xf numFmtId="0" fontId="91" fillId="0" borderId="78" xfId="0" applyFont="1" applyBorder="1" applyAlignment="1">
      <alignment horizontal="center" vertical="center"/>
    </xf>
    <xf numFmtId="0" fontId="91" fillId="0" borderId="79" xfId="0" applyFont="1" applyBorder="1" applyAlignment="1">
      <alignment horizontal="center" vertical="center"/>
    </xf>
    <xf numFmtId="0" fontId="91" fillId="0" borderId="91" xfId="0" applyFont="1" applyBorder="1" applyAlignment="1">
      <alignment horizontal="center" vertical="center"/>
    </xf>
    <xf numFmtId="0" fontId="82" fillId="0" borderId="0" xfId="0" applyFont="1" applyAlignment="1">
      <alignment horizontal="center"/>
    </xf>
    <xf numFmtId="0" fontId="91" fillId="0" borderId="31" xfId="0" applyFont="1" applyBorder="1" applyAlignment="1">
      <alignment horizontal="center" vertical="center"/>
    </xf>
    <xf numFmtId="0" fontId="91" fillId="0" borderId="32" xfId="0" applyFont="1" applyBorder="1" applyAlignment="1">
      <alignment horizontal="center" vertical="center"/>
    </xf>
    <xf numFmtId="0" fontId="91" fillId="0" borderId="132" xfId="0" applyFont="1" applyBorder="1" applyAlignment="1">
      <alignment horizontal="center" vertical="center"/>
    </xf>
    <xf numFmtId="0" fontId="91" fillId="0" borderId="133" xfId="0" applyFont="1" applyBorder="1" applyAlignment="1">
      <alignment horizontal="center" vertical="center"/>
    </xf>
    <xf numFmtId="0" fontId="91" fillId="0" borderId="62" xfId="0" applyFont="1" applyBorder="1" applyAlignment="1">
      <alignment horizontal="center" vertical="center"/>
    </xf>
    <xf numFmtId="0" fontId="91" fillId="0" borderId="134" xfId="0" applyFont="1" applyBorder="1" applyAlignment="1">
      <alignment horizontal="center" vertical="center"/>
    </xf>
    <xf numFmtId="0" fontId="91" fillId="0" borderId="146" xfId="0" applyFont="1" applyBorder="1" applyAlignment="1">
      <alignment horizontal="center" vertical="center"/>
    </xf>
    <xf numFmtId="0" fontId="91" fillId="0" borderId="147" xfId="0" applyFont="1" applyBorder="1" applyAlignment="1">
      <alignment horizontal="center" vertical="center"/>
    </xf>
    <xf numFmtId="0" fontId="91" fillId="0" borderId="148" xfId="0" applyFont="1" applyBorder="1" applyAlignment="1">
      <alignment horizontal="center" vertical="center"/>
    </xf>
    <xf numFmtId="0" fontId="91" fillId="0" borderId="149" xfId="0" applyFont="1" applyBorder="1" applyAlignment="1">
      <alignment horizontal="center" vertical="center"/>
    </xf>
    <xf numFmtId="0" fontId="91" fillId="0" borderId="33" xfId="0" applyFont="1" applyBorder="1" applyAlignment="1">
      <alignment horizontal="center" vertical="center"/>
    </xf>
    <xf numFmtId="0" fontId="91" fillId="0" borderId="150" xfId="0" applyFont="1" applyBorder="1" applyAlignment="1">
      <alignment horizontal="center" vertical="center"/>
    </xf>
    <xf numFmtId="0" fontId="91" fillId="0" borderId="151" xfId="0" applyFont="1" applyBorder="1" applyAlignment="1">
      <alignment horizontal="center" vertical="center" wrapText="1"/>
    </xf>
    <xf numFmtId="0" fontId="91" fillId="0" borderId="151" xfId="0" applyFont="1" applyBorder="1">
      <alignment vertical="center"/>
    </xf>
    <xf numFmtId="0" fontId="91" fillId="0" borderId="152" xfId="0" applyFont="1" applyBorder="1">
      <alignment vertical="center"/>
    </xf>
    <xf numFmtId="0" fontId="80" fillId="0" borderId="153" xfId="0" applyFont="1" applyBorder="1" applyAlignment="1">
      <alignment horizontal="center" vertical="center"/>
    </xf>
    <xf numFmtId="0" fontId="80" fillId="0" borderId="79" xfId="0" applyFont="1" applyBorder="1" applyAlignment="1">
      <alignment horizontal="distributed" vertical="center"/>
    </xf>
    <xf numFmtId="0" fontId="91" fillId="0" borderId="4" xfId="0" applyFont="1" applyBorder="1" applyAlignment="1">
      <alignment horizontal="distributed" vertical="center"/>
    </xf>
    <xf numFmtId="41" fontId="91" fillId="0" borderId="141" xfId="0" applyNumberFormat="1" applyFont="1" applyBorder="1" applyAlignment="1">
      <alignment horizontal="center" vertical="center"/>
    </xf>
    <xf numFmtId="41" fontId="91" fillId="0" borderId="4" xfId="0" applyNumberFormat="1" applyFont="1" applyBorder="1" applyAlignment="1">
      <alignment horizontal="center" vertical="center"/>
    </xf>
    <xf numFmtId="41" fontId="91" fillId="0" borderId="93" xfId="0" applyNumberFormat="1" applyFont="1" applyBorder="1" applyAlignment="1">
      <alignment horizontal="center" vertical="center"/>
    </xf>
    <xf numFmtId="41" fontId="92" fillId="0" borderId="141" xfId="0" applyNumberFormat="1" applyFont="1" applyBorder="1" applyAlignment="1">
      <alignment horizontal="center" vertical="center"/>
    </xf>
    <xf numFmtId="41" fontId="92" fillId="0" borderId="4" xfId="0" applyNumberFormat="1" applyFont="1" applyBorder="1" applyAlignment="1">
      <alignment horizontal="center" vertical="center"/>
    </xf>
    <xf numFmtId="41" fontId="80" fillId="0" borderId="4" xfId="0" applyNumberFormat="1" applyFont="1" applyBorder="1" applyAlignment="1">
      <alignment horizontal="left" vertical="center"/>
    </xf>
    <xf numFmtId="41" fontId="80" fillId="0" borderId="142" xfId="0" applyNumberFormat="1" applyFont="1" applyBorder="1" applyAlignment="1">
      <alignment horizontal="left" vertical="center"/>
    </xf>
    <xf numFmtId="0" fontId="80" fillId="0" borderId="87" xfId="0" applyFont="1" applyBorder="1" applyAlignment="1">
      <alignment horizontal="distributed" vertical="center"/>
    </xf>
    <xf numFmtId="0" fontId="80" fillId="0" borderId="5" xfId="0" applyFont="1" applyBorder="1" applyAlignment="1">
      <alignment horizontal="distributed" vertical="center"/>
    </xf>
    <xf numFmtId="41" fontId="91" fillId="0" borderId="74" xfId="0" applyNumberFormat="1" applyFont="1" applyBorder="1" applyAlignment="1">
      <alignment horizontal="center" vertical="center"/>
    </xf>
    <xf numFmtId="41" fontId="91" fillId="0" borderId="5" xfId="0" applyNumberFormat="1" applyFont="1" applyBorder="1" applyAlignment="1">
      <alignment horizontal="center" vertical="center"/>
    </xf>
    <xf numFmtId="41" fontId="91" fillId="0" borderId="82" xfId="0" applyNumberFormat="1" applyFont="1" applyBorder="1" applyAlignment="1">
      <alignment horizontal="center" vertical="center"/>
    </xf>
    <xf numFmtId="9" fontId="80" fillId="0" borderId="74" xfId="0" applyNumberFormat="1" applyFont="1" applyBorder="1" applyAlignment="1">
      <alignment horizontal="center" vertical="center"/>
    </xf>
    <xf numFmtId="9" fontId="80" fillId="0" borderId="5" xfId="0" applyNumberFormat="1" applyFont="1" applyBorder="1" applyAlignment="1">
      <alignment horizontal="center" vertical="center"/>
    </xf>
    <xf numFmtId="9" fontId="80" fillId="0" borderId="75" xfId="0" applyNumberFormat="1" applyFont="1" applyBorder="1" applyAlignment="1">
      <alignment horizontal="center" vertical="center"/>
    </xf>
    <xf numFmtId="0" fontId="91" fillId="0" borderId="5" xfId="0" applyFont="1" applyBorder="1" applyAlignment="1">
      <alignment horizontal="distributed" vertical="center"/>
    </xf>
    <xf numFmtId="0" fontId="93" fillId="0" borderId="0" xfId="841" applyFont="1" applyAlignment="1">
      <alignment horizontal="center" vertical="center"/>
    </xf>
    <xf numFmtId="0" fontId="93" fillId="27" borderId="0" xfId="841" applyFont="1" applyFill="1" applyAlignment="1">
      <alignment horizontal="center" vertical="center"/>
    </xf>
    <xf numFmtId="0" fontId="94" fillId="0" borderId="0" xfId="841" applyFont="1" applyAlignment="1">
      <alignment horizontal="center" vertical="center"/>
    </xf>
    <xf numFmtId="0" fontId="8" fillId="0" borderId="0" xfId="841" applyFont="1" applyAlignment="1">
      <alignment horizontal="right" vertical="center"/>
    </xf>
    <xf numFmtId="0" fontId="95" fillId="0" borderId="1" xfId="841" applyFont="1" applyBorder="1" applyAlignment="1">
      <alignment horizontal="center" vertical="center"/>
    </xf>
    <xf numFmtId="177" fontId="95" fillId="0" borderId="1" xfId="841" applyNumberFormat="1" applyFont="1" applyBorder="1" applyAlignment="1">
      <alignment horizontal="center" vertical="center" wrapText="1"/>
    </xf>
    <xf numFmtId="177" fontId="95" fillId="0" borderId="1" xfId="841" applyNumberFormat="1" applyFont="1" applyBorder="1" applyAlignment="1">
      <alignment horizontal="center" vertical="center"/>
    </xf>
    <xf numFmtId="176" fontId="95" fillId="0" borderId="1" xfId="841" applyNumberFormat="1" applyFont="1" applyBorder="1" applyAlignment="1">
      <alignment horizontal="center" vertical="center"/>
    </xf>
    <xf numFmtId="0" fontId="12" fillId="0" borderId="0" xfId="841" applyFont="1" applyAlignment="1">
      <alignment horizontal="right" vertical="center"/>
    </xf>
    <xf numFmtId="0" fontId="144" fillId="0" borderId="32" xfId="0" applyFont="1" applyBorder="1" applyAlignment="1">
      <alignment horizontal="center" vertical="center"/>
    </xf>
    <xf numFmtId="0" fontId="144" fillId="0" borderId="6" xfId="0" applyFont="1" applyBorder="1" applyAlignment="1">
      <alignment horizontal="center" vertical="center"/>
    </xf>
    <xf numFmtId="0" fontId="42" fillId="0" borderId="32" xfId="0" applyFont="1" applyBorder="1" applyAlignment="1">
      <alignment horizontal="left" vertical="center" shrinkToFit="1"/>
    </xf>
    <xf numFmtId="0" fontId="42" fillId="0" borderId="6" xfId="0" applyFont="1" applyBorder="1" applyAlignment="1">
      <alignment horizontal="left" vertical="center" shrinkToFit="1"/>
    </xf>
    <xf numFmtId="0" fontId="80" fillId="31" borderId="156" xfId="0" applyFont="1" applyFill="1" applyBorder="1" applyAlignment="1">
      <alignment horizontal="center" vertical="center"/>
    </xf>
    <xf numFmtId="0" fontId="80" fillId="31" borderId="155" xfId="0" applyFont="1" applyFill="1" applyBorder="1" applyAlignment="1">
      <alignment horizontal="center" vertical="center"/>
    </xf>
    <xf numFmtId="0" fontId="80" fillId="31" borderId="74" xfId="0" applyFont="1" applyFill="1" applyBorder="1" applyAlignment="1">
      <alignment horizontal="center" vertical="center"/>
    </xf>
    <xf numFmtId="0" fontId="80" fillId="31" borderId="82" xfId="0" applyFont="1" applyFill="1" applyBorder="1" applyAlignment="1">
      <alignment horizontal="center" vertical="center"/>
    </xf>
    <xf numFmtId="0" fontId="91" fillId="0" borderId="74" xfId="0" applyFont="1" applyBorder="1" applyAlignment="1">
      <alignment horizontal="center" vertical="center"/>
    </xf>
    <xf numFmtId="0" fontId="91" fillId="0" borderId="82" xfId="0" applyFont="1" applyBorder="1" applyAlignment="1">
      <alignment horizontal="center" vertical="center"/>
    </xf>
    <xf numFmtId="0" fontId="91" fillId="0" borderId="38" xfId="0" applyFont="1" applyBorder="1" applyAlignment="1">
      <alignment horizontal="center" vertical="center"/>
    </xf>
    <xf numFmtId="0" fontId="91" fillId="0" borderId="101" xfId="0" applyFont="1" applyBorder="1" applyAlignment="1">
      <alignment horizontal="center" vertical="center"/>
    </xf>
    <xf numFmtId="0" fontId="80" fillId="0" borderId="143" xfId="0" applyFont="1" applyBorder="1" applyAlignment="1">
      <alignment horizontal="center" vertical="center" textRotation="255"/>
    </xf>
    <xf numFmtId="0" fontId="80" fillId="0" borderId="144" xfId="0" applyFont="1" applyBorder="1" applyAlignment="1">
      <alignment horizontal="center" vertical="center" textRotation="255"/>
    </xf>
    <xf numFmtId="0" fontId="80" fillId="0" borderId="145" xfId="0" applyFont="1" applyBorder="1" applyAlignment="1">
      <alignment horizontal="center" vertical="center" textRotation="255"/>
    </xf>
    <xf numFmtId="0" fontId="91" fillId="0" borderId="81" xfId="0" applyFont="1" applyBorder="1" applyAlignment="1">
      <alignment horizontal="center" vertical="center"/>
    </xf>
    <xf numFmtId="0" fontId="80" fillId="0" borderId="153" xfId="0" applyFont="1" applyBorder="1" applyAlignment="1">
      <alignment horizontal="center" vertical="center" textRotation="255" wrapText="1"/>
    </xf>
    <xf numFmtId="0" fontId="80" fillId="0" borderId="144" xfId="0" applyFont="1" applyBorder="1" applyAlignment="1">
      <alignment horizontal="center" vertical="center" textRotation="255" wrapText="1"/>
    </xf>
    <xf numFmtId="0" fontId="91" fillId="0" borderId="34" xfId="0" applyFont="1" applyBorder="1" applyAlignment="1">
      <alignment horizontal="center" vertical="center"/>
    </xf>
    <xf numFmtId="0" fontId="91" fillId="0" borderId="0" xfId="0" applyFont="1" applyAlignment="1">
      <alignment horizontal="center" vertical="center"/>
    </xf>
    <xf numFmtId="0" fontId="98" fillId="0" borderId="1" xfId="0" applyFont="1" applyBorder="1" applyAlignment="1">
      <alignment horizontal="center" vertical="center"/>
    </xf>
    <xf numFmtId="0" fontId="96" fillId="0" borderId="0" xfId="0" applyFont="1" applyAlignment="1">
      <alignment horizontal="center" vertical="center"/>
    </xf>
    <xf numFmtId="0" fontId="98" fillId="0" borderId="56" xfId="0" applyFont="1" applyBorder="1" applyAlignment="1">
      <alignment horizontal="center" vertical="center"/>
    </xf>
    <xf numFmtId="0" fontId="98" fillId="0" borderId="57" xfId="0" applyFont="1" applyBorder="1" applyAlignment="1">
      <alignment horizontal="center" vertical="center"/>
    </xf>
    <xf numFmtId="0" fontId="98" fillId="0" borderId="1" xfId="0" applyFont="1" applyBorder="1" applyAlignment="1">
      <alignment horizontal="center" vertical="center" wrapText="1"/>
    </xf>
    <xf numFmtId="0" fontId="98" fillId="0" borderId="56" xfId="0" applyFont="1" applyBorder="1" applyAlignment="1">
      <alignment horizontal="center" vertical="center" wrapText="1"/>
    </xf>
    <xf numFmtId="0" fontId="98" fillId="0" borderId="77" xfId="0" applyFont="1" applyBorder="1" applyAlignment="1">
      <alignment horizontal="center" vertical="center"/>
    </xf>
    <xf numFmtId="0" fontId="98" fillId="0" borderId="1" xfId="0" applyFont="1" applyBorder="1" applyAlignment="1">
      <alignment horizontal="center" vertical="center" shrinkToFit="1"/>
    </xf>
    <xf numFmtId="0" fontId="98" fillId="0" borderId="74" xfId="0" applyFont="1" applyBorder="1" applyAlignment="1">
      <alignment horizontal="center" vertical="center" shrinkToFit="1"/>
    </xf>
    <xf numFmtId="0" fontId="98" fillId="0" borderId="5" xfId="0" applyFont="1" applyBorder="1" applyAlignment="1">
      <alignment horizontal="center" vertical="center" shrinkToFit="1"/>
    </xf>
    <xf numFmtId="0" fontId="98" fillId="0" borderId="82" xfId="0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shrinkToFit="1"/>
    </xf>
    <xf numFmtId="0" fontId="138" fillId="0" borderId="103" xfId="0" applyFont="1" applyBorder="1">
      <alignment vertical="center"/>
    </xf>
    <xf numFmtId="0" fontId="0" fillId="0" borderId="104" xfId="0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0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9" fillId="0" borderId="101" xfId="0" applyFont="1" applyBorder="1" applyAlignment="1">
      <alignment horizontal="center" vertical="center"/>
    </xf>
    <xf numFmtId="0" fontId="139" fillId="0" borderId="77" xfId="0" applyFont="1" applyBorder="1" applyAlignment="1">
      <alignment horizontal="center" vertical="center"/>
    </xf>
    <xf numFmtId="0" fontId="139" fillId="0" borderId="38" xfId="0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138" fillId="0" borderId="11" xfId="0" applyFont="1" applyBorder="1">
      <alignment vertical="center"/>
    </xf>
    <xf numFmtId="0" fontId="16" fillId="0" borderId="2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248" fontId="155" fillId="0" borderId="0" xfId="901" applyNumberFormat="1" applyFont="1" applyAlignment="1">
      <alignment horizontal="center" vertical="center"/>
    </xf>
    <xf numFmtId="0" fontId="167" fillId="0" borderId="0" xfId="901" applyFont="1" applyAlignment="1">
      <alignment horizontal="center"/>
    </xf>
    <xf numFmtId="0" fontId="169" fillId="0" borderId="0" xfId="901" applyFont="1" applyAlignment="1">
      <alignment horizontal="right" vertical="center"/>
    </xf>
    <xf numFmtId="49" fontId="155" fillId="0" borderId="0" xfId="901" applyNumberFormat="1" applyFont="1" applyAlignment="1">
      <alignment horizontal="center" vertical="center" wrapText="1"/>
    </xf>
    <xf numFmtId="49" fontId="155" fillId="0" borderId="0" xfId="901" applyNumberFormat="1" applyFont="1" applyAlignment="1">
      <alignment horizontal="center" vertical="center"/>
    </xf>
    <xf numFmtId="244" fontId="155" fillId="0" borderId="0" xfId="901" applyNumberFormat="1" applyFont="1" applyAlignment="1">
      <alignment horizontal="center" vertical="center"/>
    </xf>
    <xf numFmtId="247" fontId="155" fillId="0" borderId="0" xfId="901" applyNumberFormat="1" applyFont="1" applyAlignment="1">
      <alignment horizontal="center" vertical="center" wrapText="1"/>
    </xf>
    <xf numFmtId="247" fontId="155" fillId="0" borderId="0" xfId="901" applyNumberFormat="1" applyFont="1" applyAlignment="1">
      <alignment horizontal="center" vertical="center"/>
    </xf>
    <xf numFmtId="244" fontId="155" fillId="0" borderId="0" xfId="901" applyNumberFormat="1" applyFont="1" applyAlignment="1">
      <alignment horizontal="center" vertical="center" shrinkToFit="1"/>
    </xf>
    <xf numFmtId="245" fontId="155" fillId="0" borderId="0" xfId="901" applyNumberFormat="1" applyFont="1" applyAlignment="1">
      <alignment horizontal="center" vertical="center" wrapText="1" shrinkToFit="1"/>
    </xf>
    <xf numFmtId="245" fontId="155" fillId="0" borderId="0" xfId="901" applyNumberFormat="1" applyFont="1" applyAlignment="1">
      <alignment horizontal="center" vertical="center" shrinkToFit="1"/>
    </xf>
    <xf numFmtId="0" fontId="172" fillId="29" borderId="0" xfId="901" applyFont="1" applyFill="1" applyAlignment="1">
      <alignment horizontal="center" vertical="center"/>
    </xf>
    <xf numFmtId="0" fontId="155" fillId="0" borderId="0" xfId="901" applyFont="1" applyAlignment="1">
      <alignment horizontal="center" vertical="center"/>
    </xf>
    <xf numFmtId="0" fontId="152" fillId="39" borderId="74" xfId="0" applyFont="1" applyFill="1" applyBorder="1" applyAlignment="1">
      <alignment horizontal="center" vertical="center"/>
    </xf>
    <xf numFmtId="0" fontId="152" fillId="39" borderId="5" xfId="0" applyFont="1" applyFill="1" applyBorder="1" applyAlignment="1">
      <alignment horizontal="center" vertical="center"/>
    </xf>
    <xf numFmtId="0" fontId="152" fillId="39" borderId="82" xfId="0" applyFont="1" applyFill="1" applyBorder="1" applyAlignment="1">
      <alignment horizontal="center" vertical="center"/>
    </xf>
    <xf numFmtId="49" fontId="0" fillId="0" borderId="56" xfId="0" applyNumberFormat="1" applyBorder="1" applyAlignment="1">
      <alignment horizontal="center" vertical="center"/>
    </xf>
    <xf numFmtId="49" fontId="0" fillId="0" borderId="77" xfId="0" applyNumberFormat="1" applyBorder="1" applyAlignment="1">
      <alignment horizontal="center" vertical="center"/>
    </xf>
    <xf numFmtId="49" fontId="0" fillId="0" borderId="57" xfId="0" applyNumberFormat="1" applyBorder="1" applyAlignment="1">
      <alignment horizontal="center" vertical="center"/>
    </xf>
    <xf numFmtId="49" fontId="0" fillId="0" borderId="56" xfId="0" applyNumberFormat="1" applyBorder="1" applyAlignment="1">
      <alignment horizontal="center" vertical="center" wrapText="1"/>
    </xf>
    <xf numFmtId="49" fontId="0" fillId="0" borderId="77" xfId="0" applyNumberFormat="1" applyBorder="1" applyAlignment="1">
      <alignment horizontal="center" vertical="center" wrapText="1"/>
    </xf>
    <xf numFmtId="49" fontId="0" fillId="0" borderId="57" xfId="0" applyNumberFormat="1" applyBorder="1" applyAlignment="1">
      <alignment horizontal="center" vertical="center" wrapText="1"/>
    </xf>
    <xf numFmtId="49" fontId="0" fillId="0" borderId="7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82" xfId="0" applyNumberFormat="1" applyBorder="1" applyAlignment="1">
      <alignment horizontal="center" vertical="center"/>
    </xf>
    <xf numFmtId="49" fontId="0" fillId="0" borderId="104" xfId="0" applyNumberFormat="1" applyBorder="1" applyAlignment="1">
      <alignment horizontal="center" vertical="center"/>
    </xf>
    <xf numFmtId="49" fontId="0" fillId="0" borderId="103" xfId="0" applyNumberFormat="1" applyBorder="1" applyAlignment="1">
      <alignment horizontal="center" vertical="center"/>
    </xf>
    <xf numFmtId="49" fontId="0" fillId="0" borderId="102" xfId="0" applyNumberFormat="1" applyBorder="1" applyAlignment="1">
      <alignment horizontal="center" vertical="center"/>
    </xf>
    <xf numFmtId="49" fontId="0" fillId="0" borderId="72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74" xfId="0" applyNumberFormat="1" applyBorder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49" fontId="0" fillId="0" borderId="82" xfId="0" applyNumberFormat="1" applyBorder="1" applyAlignment="1">
      <alignment horizontal="left" vertical="center"/>
    </xf>
    <xf numFmtId="2" fontId="0" fillId="0" borderId="56" xfId="0" applyNumberFormat="1" applyBorder="1" applyAlignment="1">
      <alignment horizontal="center" vertical="center"/>
    </xf>
    <xf numFmtId="2" fontId="0" fillId="0" borderId="57" xfId="0" applyNumberFormat="1" applyBorder="1" applyAlignment="1">
      <alignment horizontal="center" vertical="center"/>
    </xf>
    <xf numFmtId="49" fontId="0" fillId="0" borderId="104" xfId="0" applyNumberFormat="1" applyBorder="1" applyAlignment="1">
      <alignment horizontal="center" vertical="center" wrapText="1"/>
    </xf>
    <xf numFmtId="49" fontId="0" fillId="0" borderId="102" xfId="0" applyNumberFormat="1" applyBorder="1" applyAlignment="1">
      <alignment horizontal="center" vertical="center" wrapText="1"/>
    </xf>
    <xf numFmtId="49" fontId="0" fillId="0" borderId="38" xfId="0" applyNumberFormat="1" applyBorder="1" applyAlignment="1">
      <alignment horizontal="center" vertical="center" wrapText="1"/>
    </xf>
    <xf numFmtId="49" fontId="0" fillId="0" borderId="101" xfId="0" applyNumberFormat="1" applyBorder="1" applyAlignment="1">
      <alignment horizontal="center" vertical="center" wrapText="1"/>
    </xf>
    <xf numFmtId="49" fontId="0" fillId="0" borderId="72" xfId="0" applyNumberForma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</cellXfs>
  <cellStyles count="902">
    <cellStyle name="(##.00)" xfId="1" xr:uid="{00000000-0005-0000-0000-000000000000}"/>
    <cellStyle name="??&amp;O?&amp;H?_x0008__x000f__x0007_?_x0007__x0001__x0001_" xfId="2" xr:uid="{00000000-0005-0000-0000-000001000000}"/>
    <cellStyle name="??&amp;O?&amp;H?_x0008_??_x0007__x0001__x0001_" xfId="3" xr:uid="{00000000-0005-0000-0000-000002000000}"/>
    <cellStyle name="?W?_laroux" xfId="4" xr:uid="{00000000-0005-0000-0000-000003000000}"/>
    <cellStyle name="_04.차선도색_부대공(1)" xfId="5" xr:uid="{00000000-0005-0000-0000-000004000000}"/>
    <cellStyle name="_국수교수량_07 집수정_횡배수관11_거인도로-전체_토공1_토공" xfId="6" xr:uid="{00000000-0005-0000-0000-000005000000}"/>
    <cellStyle name="_내역서" xfId="7" xr:uid="{00000000-0005-0000-0000-000006000000}"/>
    <cellStyle name="_내역서2" xfId="8" xr:uid="{00000000-0005-0000-0000-000007000000}"/>
    <cellStyle name="_단가산출서" xfId="9" xr:uid="{00000000-0005-0000-0000-000008000000}"/>
    <cellStyle name="_수량산출서" xfId="10" xr:uid="{00000000-0005-0000-0000-000009000000}"/>
    <cellStyle name="_숭실대학교 걷고싶은 거리 녹화사업" xfId="11" xr:uid="{00000000-0005-0000-0000-00000A000000}"/>
    <cellStyle name="’E‰Y [0.00]_laroux" xfId="12" xr:uid="{00000000-0005-0000-0000-00000B000000}"/>
    <cellStyle name="’E‰Y_laroux" xfId="13" xr:uid="{00000000-0005-0000-0000-00000C000000}"/>
    <cellStyle name="¤@?e_TEST-1 " xfId="14" xr:uid="{00000000-0005-0000-0000-00000D000000}"/>
    <cellStyle name="+,-,0" xfId="15" xr:uid="{00000000-0005-0000-0000-00000E000000}"/>
    <cellStyle name="△ []" xfId="16" xr:uid="{00000000-0005-0000-0000-00000F000000}"/>
    <cellStyle name="△ [0]" xfId="17" xr:uid="{00000000-0005-0000-0000-000010000000}"/>
    <cellStyle name="0" xfId="18" xr:uid="{00000000-0005-0000-0000-000011000000}"/>
    <cellStyle name="0_내역서" xfId="19" xr:uid="{00000000-0005-0000-0000-000012000000}"/>
    <cellStyle name="0_내역서_2차내역서-0222-제출용" xfId="20" xr:uid="{00000000-0005-0000-0000-000013000000}"/>
    <cellStyle name="0_내역서_2차내역서-0222-제출용_내역서" xfId="21" xr:uid="{00000000-0005-0000-0000-000014000000}"/>
    <cellStyle name="0_내역서_2차내역서-0222-제출용_내역서_화천가로화단21(0330)(복구)-6-1" xfId="22" xr:uid="{00000000-0005-0000-0000-000015000000}"/>
    <cellStyle name="0_내역서_2차내역서-0222-제출용_내역서_화천가로화단21(0330)(복구)-6-1_메인경관도로 도로숲조성공사" xfId="23" xr:uid="{00000000-0005-0000-0000-000016000000}"/>
    <cellStyle name="0_내역서_2차내역서-0222-제출용_내역서_화천가로화단21(0330)(복구)-6-1_메인경관도로 도로숲조성공사(상무님)" xfId="24" xr:uid="{00000000-0005-0000-0000-000017000000}"/>
    <cellStyle name="0_내역서_2차내역서-0222-제출용_내역서_화천가로화단21(0330)(복구)-6-1_메인경관도로 도로숲조성공사(착공계)" xfId="25" xr:uid="{00000000-0005-0000-0000-000018000000}"/>
    <cellStyle name="0_내역서_2차내역서-0222-제출용_내역서_화천가로화단21(0330)(복구)-6-1_메인경관도로 도로숲조성공사(착공계-제출)" xfId="26" xr:uid="{00000000-0005-0000-0000-000019000000}"/>
    <cellStyle name="0_내역서_2차내역서-0222-제출용_내역서0903" xfId="27" xr:uid="{00000000-0005-0000-0000-00001A000000}"/>
    <cellStyle name="0_내역서_2차내역서-0222-제출용_내역서0903_화천가로화단21(0330)(복구)-6-1" xfId="28" xr:uid="{00000000-0005-0000-0000-00001B000000}"/>
    <cellStyle name="0_내역서_2차내역서-0222-제출용_내역서0903_화천가로화단21(0330)(복구)-6-1_메인경관도로 도로숲조성공사" xfId="29" xr:uid="{00000000-0005-0000-0000-00001C000000}"/>
    <cellStyle name="0_내역서_2차내역서-0222-제출용_내역서0903_화천가로화단21(0330)(복구)-6-1_메인경관도로 도로숲조성공사(상무님)" xfId="30" xr:uid="{00000000-0005-0000-0000-00001D000000}"/>
    <cellStyle name="0_내역서_2차내역서-0222-제출용_내역서0903_화천가로화단21(0330)(복구)-6-1_메인경관도로 도로숲조성공사(착공계)" xfId="31" xr:uid="{00000000-0005-0000-0000-00001E000000}"/>
    <cellStyle name="0_내역서_2차내역서-0222-제출용_내역서0903_화천가로화단21(0330)(복구)-6-1_메인경관도로 도로숲조성공사(착공계-제출)" xfId="32" xr:uid="{00000000-0005-0000-0000-00001F000000}"/>
    <cellStyle name="0_내역서_2차내역서-0222-제출용_화천가로화단21(0330)(복구)-6-1" xfId="33" xr:uid="{00000000-0005-0000-0000-000020000000}"/>
    <cellStyle name="0_내역서_2차내역서-0222-제출용_화천가로화단21(0330)(복구)-6-1_메인경관도로 도로숲조성공사" xfId="34" xr:uid="{00000000-0005-0000-0000-000021000000}"/>
    <cellStyle name="0_내역서_2차내역서-0222-제출용_화천가로화단21(0330)(복구)-6-1_메인경관도로 도로숲조성공사(상무님)" xfId="35" xr:uid="{00000000-0005-0000-0000-000022000000}"/>
    <cellStyle name="0_내역서_2차내역서-0222-제출용_화천가로화단21(0330)(복구)-6-1_메인경관도로 도로숲조성공사(착공계)" xfId="36" xr:uid="{00000000-0005-0000-0000-000023000000}"/>
    <cellStyle name="0_내역서_2차내역서-0222-제출용_화천가로화단21(0330)(복구)-6-1_메인경관도로 도로숲조성공사(착공계-제출)" xfId="37" xr:uid="{00000000-0005-0000-0000-000024000000}"/>
    <cellStyle name="0_내역서_내역서" xfId="38" xr:uid="{00000000-0005-0000-0000-000025000000}"/>
    <cellStyle name="0_내역서_내역서_화천가로화단21(0330)(복구)-6-1" xfId="39" xr:uid="{00000000-0005-0000-0000-000026000000}"/>
    <cellStyle name="0_내역서_내역서_화천가로화단21(0330)(복구)-6-1_메인경관도로 도로숲조성공사" xfId="40" xr:uid="{00000000-0005-0000-0000-000027000000}"/>
    <cellStyle name="0_내역서_내역서_화천가로화단21(0330)(복구)-6-1_메인경관도로 도로숲조성공사(상무님)" xfId="41" xr:uid="{00000000-0005-0000-0000-000028000000}"/>
    <cellStyle name="0_내역서_내역서_화천가로화단21(0330)(복구)-6-1_메인경관도로 도로숲조성공사(착공계)" xfId="42" xr:uid="{00000000-0005-0000-0000-000029000000}"/>
    <cellStyle name="0_내역서_내역서_화천가로화단21(0330)(복구)-6-1_메인경관도로 도로숲조성공사(착공계-제출)" xfId="43" xr:uid="{00000000-0005-0000-0000-00002A000000}"/>
    <cellStyle name="0_내역서_내역서-0223조경-제출용" xfId="44" xr:uid="{00000000-0005-0000-0000-00002B000000}"/>
    <cellStyle name="0_내역서_내역서-0223조경-제출용_8단지-제출용" xfId="45" xr:uid="{00000000-0005-0000-0000-00002C000000}"/>
    <cellStyle name="0_내역서_내역서-0223조경-제출용_8단지-제출용_내역서" xfId="46" xr:uid="{00000000-0005-0000-0000-00002D000000}"/>
    <cellStyle name="0_내역서_내역서-0223조경-제출용_8단지-제출용_내역서_화천가로화단21(0330)(복구)-6-1" xfId="47" xr:uid="{00000000-0005-0000-0000-00002E000000}"/>
    <cellStyle name="0_내역서_내역서-0223조경-제출용_8단지-제출용_내역서_화천가로화단21(0330)(복구)-6-1_메인경관도로 도로숲조성공사" xfId="48" xr:uid="{00000000-0005-0000-0000-00002F000000}"/>
    <cellStyle name="0_내역서_내역서-0223조경-제출용_8단지-제출용_내역서_화천가로화단21(0330)(복구)-6-1_메인경관도로 도로숲조성공사(상무님)" xfId="49" xr:uid="{00000000-0005-0000-0000-000030000000}"/>
    <cellStyle name="0_내역서_내역서-0223조경-제출용_8단지-제출용_내역서_화천가로화단21(0330)(복구)-6-1_메인경관도로 도로숲조성공사(착공계)" xfId="50" xr:uid="{00000000-0005-0000-0000-000031000000}"/>
    <cellStyle name="0_내역서_내역서-0223조경-제출용_8단지-제출용_내역서_화천가로화단21(0330)(복구)-6-1_메인경관도로 도로숲조성공사(착공계-제출)" xfId="51" xr:uid="{00000000-0005-0000-0000-000032000000}"/>
    <cellStyle name="0_내역서_내역서-0223조경-제출용_8단지-제출용_내역서0903" xfId="52" xr:uid="{00000000-0005-0000-0000-000033000000}"/>
    <cellStyle name="0_내역서_내역서-0223조경-제출용_8단지-제출용_내역서0903_화천가로화단21(0330)(복구)-6-1" xfId="53" xr:uid="{00000000-0005-0000-0000-000034000000}"/>
    <cellStyle name="0_내역서_내역서-0223조경-제출용_8단지-제출용_내역서0903_화천가로화단21(0330)(복구)-6-1_메인경관도로 도로숲조성공사" xfId="54" xr:uid="{00000000-0005-0000-0000-000035000000}"/>
    <cellStyle name="0_내역서_내역서-0223조경-제출용_8단지-제출용_내역서0903_화천가로화단21(0330)(복구)-6-1_메인경관도로 도로숲조성공사(상무님)" xfId="55" xr:uid="{00000000-0005-0000-0000-000036000000}"/>
    <cellStyle name="0_내역서_내역서-0223조경-제출용_8단지-제출용_내역서0903_화천가로화단21(0330)(복구)-6-1_메인경관도로 도로숲조성공사(착공계)" xfId="56" xr:uid="{00000000-0005-0000-0000-000037000000}"/>
    <cellStyle name="0_내역서_내역서-0223조경-제출용_8단지-제출용_내역서0903_화천가로화단21(0330)(복구)-6-1_메인경관도로 도로숲조성공사(착공계-제출)" xfId="57" xr:uid="{00000000-0005-0000-0000-000038000000}"/>
    <cellStyle name="0_내역서_내역서-0223조경-제출용_8단지-제출용_화천가로화단21(0330)(복구)-6-1" xfId="58" xr:uid="{00000000-0005-0000-0000-000039000000}"/>
    <cellStyle name="0_내역서_내역서-0223조경-제출용_8단지-제출용_화천가로화단21(0330)(복구)-6-1_메인경관도로 도로숲조성공사" xfId="59" xr:uid="{00000000-0005-0000-0000-00003A000000}"/>
    <cellStyle name="0_내역서_내역서-0223조경-제출용_8단지-제출용_화천가로화단21(0330)(복구)-6-1_메인경관도로 도로숲조성공사(상무님)" xfId="60" xr:uid="{00000000-0005-0000-0000-00003B000000}"/>
    <cellStyle name="0_내역서_내역서-0223조경-제출용_8단지-제출용_화천가로화단21(0330)(복구)-6-1_메인경관도로 도로숲조성공사(착공계)" xfId="61" xr:uid="{00000000-0005-0000-0000-00003C000000}"/>
    <cellStyle name="0_내역서_내역서-0223조경-제출용_8단지-제출용_화천가로화단21(0330)(복구)-6-1_메인경관도로 도로숲조성공사(착공계-제출)" xfId="62" xr:uid="{00000000-0005-0000-0000-00003D000000}"/>
    <cellStyle name="0_내역서_내역서-0223조경-제출용_내역서" xfId="63" xr:uid="{00000000-0005-0000-0000-00003E000000}"/>
    <cellStyle name="0_내역서_내역서-0223조경-제출용_내역서_내역서" xfId="64" xr:uid="{00000000-0005-0000-0000-00003F000000}"/>
    <cellStyle name="0_내역서_내역서-0223조경-제출용_내역서_내역서_화천가로화단21(0330)(복구)-6-1" xfId="65" xr:uid="{00000000-0005-0000-0000-000040000000}"/>
    <cellStyle name="0_내역서_내역서-0223조경-제출용_내역서_내역서_화천가로화단21(0330)(복구)-6-1_메인경관도로 도로숲조성공사" xfId="66" xr:uid="{00000000-0005-0000-0000-000041000000}"/>
    <cellStyle name="0_내역서_내역서-0223조경-제출용_내역서_내역서_화천가로화단21(0330)(복구)-6-1_메인경관도로 도로숲조성공사(상무님)" xfId="67" xr:uid="{00000000-0005-0000-0000-000042000000}"/>
    <cellStyle name="0_내역서_내역서-0223조경-제출용_내역서_내역서_화천가로화단21(0330)(복구)-6-1_메인경관도로 도로숲조성공사(착공계)" xfId="68" xr:uid="{00000000-0005-0000-0000-000043000000}"/>
    <cellStyle name="0_내역서_내역서-0223조경-제출용_내역서_내역서_화천가로화단21(0330)(복구)-6-1_메인경관도로 도로숲조성공사(착공계-제출)" xfId="69" xr:uid="{00000000-0005-0000-0000-000044000000}"/>
    <cellStyle name="0_내역서_내역서-0223조경-제출용_내역서_내역서0903" xfId="70" xr:uid="{00000000-0005-0000-0000-000045000000}"/>
    <cellStyle name="0_내역서_내역서-0223조경-제출용_내역서_내역서0903_화천가로화단21(0330)(복구)-6-1" xfId="71" xr:uid="{00000000-0005-0000-0000-000046000000}"/>
    <cellStyle name="0_내역서_내역서-0223조경-제출용_내역서_내역서0903_화천가로화단21(0330)(복구)-6-1_메인경관도로 도로숲조성공사" xfId="72" xr:uid="{00000000-0005-0000-0000-000047000000}"/>
    <cellStyle name="0_내역서_내역서-0223조경-제출용_내역서_내역서0903_화천가로화단21(0330)(복구)-6-1_메인경관도로 도로숲조성공사(상무님)" xfId="73" xr:uid="{00000000-0005-0000-0000-000048000000}"/>
    <cellStyle name="0_내역서_내역서-0223조경-제출용_내역서_내역서0903_화천가로화단21(0330)(복구)-6-1_메인경관도로 도로숲조성공사(착공계)" xfId="74" xr:uid="{00000000-0005-0000-0000-000049000000}"/>
    <cellStyle name="0_내역서_내역서-0223조경-제출용_내역서_내역서0903_화천가로화단21(0330)(복구)-6-1_메인경관도로 도로숲조성공사(착공계-제출)" xfId="75" xr:uid="{00000000-0005-0000-0000-00004A000000}"/>
    <cellStyle name="0_내역서_내역서-0223조경-제출용_내역서_화천가로화단21(0330)(복구)-6-1" xfId="76" xr:uid="{00000000-0005-0000-0000-00004B000000}"/>
    <cellStyle name="0_내역서_내역서-0223조경-제출용_내역서_화천가로화단21(0330)(복구)-6-1_메인경관도로 도로숲조성공사" xfId="77" xr:uid="{00000000-0005-0000-0000-00004C000000}"/>
    <cellStyle name="0_내역서_내역서-0223조경-제출용_내역서_화천가로화단21(0330)(복구)-6-1_메인경관도로 도로숲조성공사(상무님)" xfId="78" xr:uid="{00000000-0005-0000-0000-00004D000000}"/>
    <cellStyle name="0_내역서_내역서-0223조경-제출용_내역서_화천가로화단21(0330)(복구)-6-1_메인경관도로 도로숲조성공사(착공계)" xfId="79" xr:uid="{00000000-0005-0000-0000-00004E000000}"/>
    <cellStyle name="0_내역서_내역서-0223조경-제출용_내역서_화천가로화단21(0330)(복구)-6-1_메인경관도로 도로숲조성공사(착공계-제출)" xfId="80" xr:uid="{00000000-0005-0000-0000-00004F000000}"/>
    <cellStyle name="0_내역서_내역서-0223조경-제출용_내역서-0309조경-제출용" xfId="81" xr:uid="{00000000-0005-0000-0000-000050000000}"/>
    <cellStyle name="0_내역서_내역서-0223조경-제출용_내역서-0309조경-제출용_내역서" xfId="82" xr:uid="{00000000-0005-0000-0000-000051000000}"/>
    <cellStyle name="0_내역서_내역서-0223조경-제출용_내역서-0309조경-제출용_내역서_화천가로화단21(0330)(복구)-6-1" xfId="83" xr:uid="{00000000-0005-0000-0000-000052000000}"/>
    <cellStyle name="0_내역서_내역서-0223조경-제출용_내역서-0309조경-제출용_내역서_화천가로화단21(0330)(복구)-6-1_메인경관도로 도로숲조성공사" xfId="84" xr:uid="{00000000-0005-0000-0000-000053000000}"/>
    <cellStyle name="0_내역서_내역서-0223조경-제출용_내역서-0309조경-제출용_내역서_화천가로화단21(0330)(복구)-6-1_메인경관도로 도로숲조성공사(상무님)" xfId="85" xr:uid="{00000000-0005-0000-0000-000054000000}"/>
    <cellStyle name="0_내역서_내역서-0223조경-제출용_내역서-0309조경-제출용_내역서_화천가로화단21(0330)(복구)-6-1_메인경관도로 도로숲조성공사(착공계)" xfId="86" xr:uid="{00000000-0005-0000-0000-000055000000}"/>
    <cellStyle name="0_내역서_내역서-0223조경-제출용_내역서-0309조경-제출용_내역서_화천가로화단21(0330)(복구)-6-1_메인경관도로 도로숲조성공사(착공계-제출)" xfId="87" xr:uid="{00000000-0005-0000-0000-000056000000}"/>
    <cellStyle name="0_내역서_내역서-0223조경-제출용_내역서-0309조경-제출용_내역서0903" xfId="88" xr:uid="{00000000-0005-0000-0000-000057000000}"/>
    <cellStyle name="0_내역서_내역서-0223조경-제출용_내역서-0309조경-제출용_내역서0903_화천가로화단21(0330)(복구)-6-1" xfId="89" xr:uid="{00000000-0005-0000-0000-000058000000}"/>
    <cellStyle name="0_내역서_내역서-0223조경-제출용_내역서-0309조경-제출용_내역서0903_화천가로화단21(0330)(복구)-6-1_메인경관도로 도로숲조성공사" xfId="90" xr:uid="{00000000-0005-0000-0000-000059000000}"/>
    <cellStyle name="0_내역서_내역서-0223조경-제출용_내역서-0309조경-제출용_내역서0903_화천가로화단21(0330)(복구)-6-1_메인경관도로 도로숲조성공사(상무님)" xfId="91" xr:uid="{00000000-0005-0000-0000-00005A000000}"/>
    <cellStyle name="0_내역서_내역서-0223조경-제출용_내역서-0309조경-제출용_내역서0903_화천가로화단21(0330)(복구)-6-1_메인경관도로 도로숲조성공사(착공계)" xfId="92" xr:uid="{00000000-0005-0000-0000-00005B000000}"/>
    <cellStyle name="0_내역서_내역서-0223조경-제출용_내역서-0309조경-제출용_내역서0903_화천가로화단21(0330)(복구)-6-1_메인경관도로 도로숲조성공사(착공계-제출)" xfId="93" xr:uid="{00000000-0005-0000-0000-00005C000000}"/>
    <cellStyle name="0_내역서_내역서-0223조경-제출용_내역서-0309조경-제출용_화천가로화단21(0330)(복구)-6-1" xfId="94" xr:uid="{00000000-0005-0000-0000-00005D000000}"/>
    <cellStyle name="0_내역서_내역서-0223조경-제출용_내역서-0309조경-제출용_화천가로화단21(0330)(복구)-6-1_메인경관도로 도로숲조성공사" xfId="95" xr:uid="{00000000-0005-0000-0000-00005E000000}"/>
    <cellStyle name="0_내역서_내역서-0223조경-제출용_내역서-0309조경-제출용_화천가로화단21(0330)(복구)-6-1_메인경관도로 도로숲조성공사(상무님)" xfId="96" xr:uid="{00000000-0005-0000-0000-00005F000000}"/>
    <cellStyle name="0_내역서_내역서-0223조경-제출용_내역서-0309조경-제출용_화천가로화단21(0330)(복구)-6-1_메인경관도로 도로숲조성공사(착공계)" xfId="97" xr:uid="{00000000-0005-0000-0000-000060000000}"/>
    <cellStyle name="0_내역서_내역서-0223조경-제출용_내역서-0309조경-제출용_화천가로화단21(0330)(복구)-6-1_메인경관도로 도로숲조성공사(착공계-제출)" xfId="98" xr:uid="{00000000-0005-0000-0000-000061000000}"/>
    <cellStyle name="0_내역서_내역서-0223조경-제출용_내역서0331" xfId="99" xr:uid="{00000000-0005-0000-0000-000062000000}"/>
    <cellStyle name="0_내역서_내역서-0223조경-제출용_내역서0331_내역서" xfId="100" xr:uid="{00000000-0005-0000-0000-000063000000}"/>
    <cellStyle name="0_내역서_내역서-0223조경-제출용_내역서0331_내역서_화천가로화단21(0330)(복구)-6-1" xfId="101" xr:uid="{00000000-0005-0000-0000-000064000000}"/>
    <cellStyle name="0_내역서_내역서-0223조경-제출용_내역서0331_내역서_화천가로화단21(0330)(복구)-6-1_메인경관도로 도로숲조성공사" xfId="102" xr:uid="{00000000-0005-0000-0000-000065000000}"/>
    <cellStyle name="0_내역서_내역서-0223조경-제출용_내역서0331_내역서_화천가로화단21(0330)(복구)-6-1_메인경관도로 도로숲조성공사(상무님)" xfId="103" xr:uid="{00000000-0005-0000-0000-000066000000}"/>
    <cellStyle name="0_내역서_내역서-0223조경-제출용_내역서0331_내역서_화천가로화단21(0330)(복구)-6-1_메인경관도로 도로숲조성공사(착공계)" xfId="104" xr:uid="{00000000-0005-0000-0000-000067000000}"/>
    <cellStyle name="0_내역서_내역서-0223조경-제출용_내역서0331_내역서_화천가로화단21(0330)(복구)-6-1_메인경관도로 도로숲조성공사(착공계-제출)" xfId="105" xr:uid="{00000000-0005-0000-0000-000068000000}"/>
    <cellStyle name="0_내역서_내역서-0223조경-제출용_내역서0331_내역서0903" xfId="106" xr:uid="{00000000-0005-0000-0000-000069000000}"/>
    <cellStyle name="0_내역서_내역서-0223조경-제출용_내역서0331_내역서0903_화천가로화단21(0330)(복구)-6-1" xfId="107" xr:uid="{00000000-0005-0000-0000-00006A000000}"/>
    <cellStyle name="0_내역서_내역서-0223조경-제출용_내역서0331_내역서0903_화천가로화단21(0330)(복구)-6-1_메인경관도로 도로숲조성공사" xfId="108" xr:uid="{00000000-0005-0000-0000-00006B000000}"/>
    <cellStyle name="0_내역서_내역서-0223조경-제출용_내역서0331_내역서0903_화천가로화단21(0330)(복구)-6-1_메인경관도로 도로숲조성공사(상무님)" xfId="109" xr:uid="{00000000-0005-0000-0000-00006C000000}"/>
    <cellStyle name="0_내역서_내역서-0223조경-제출용_내역서0331_내역서0903_화천가로화단21(0330)(복구)-6-1_메인경관도로 도로숲조성공사(착공계)" xfId="110" xr:uid="{00000000-0005-0000-0000-00006D000000}"/>
    <cellStyle name="0_내역서_내역서-0223조경-제출용_내역서0331_내역서0903_화천가로화단21(0330)(복구)-6-1_메인경관도로 도로숲조성공사(착공계-제출)" xfId="111" xr:uid="{00000000-0005-0000-0000-00006E000000}"/>
    <cellStyle name="0_내역서_내역서-0223조경-제출용_내역서0331_화천가로화단21(0330)(복구)-6-1" xfId="112" xr:uid="{00000000-0005-0000-0000-00006F000000}"/>
    <cellStyle name="0_내역서_내역서-0223조경-제출용_내역서0331_화천가로화단21(0330)(복구)-6-1_메인경관도로 도로숲조성공사" xfId="113" xr:uid="{00000000-0005-0000-0000-000070000000}"/>
    <cellStyle name="0_내역서_내역서-0223조경-제출용_내역서0331_화천가로화단21(0330)(복구)-6-1_메인경관도로 도로숲조성공사(상무님)" xfId="114" xr:uid="{00000000-0005-0000-0000-000071000000}"/>
    <cellStyle name="0_내역서_내역서-0223조경-제출용_내역서0331_화천가로화단21(0330)(복구)-6-1_메인경관도로 도로숲조성공사(착공계)" xfId="115" xr:uid="{00000000-0005-0000-0000-000072000000}"/>
    <cellStyle name="0_내역서_내역서-0223조경-제출용_내역서0331_화천가로화단21(0330)(복구)-6-1_메인경관도로 도로숲조성공사(착공계-제출)" xfId="116" xr:uid="{00000000-0005-0000-0000-000073000000}"/>
    <cellStyle name="0_내역서_내역서-0223조경-제출용_내역서0331-제출" xfId="117" xr:uid="{00000000-0005-0000-0000-000074000000}"/>
    <cellStyle name="0_내역서_내역서-0223조경-제출용_내역서0331-제출_내역서" xfId="118" xr:uid="{00000000-0005-0000-0000-000075000000}"/>
    <cellStyle name="0_내역서_내역서-0223조경-제출용_내역서0331-제출_내역서_화천가로화단21(0330)(복구)-6-1" xfId="119" xr:uid="{00000000-0005-0000-0000-000076000000}"/>
    <cellStyle name="0_내역서_내역서-0223조경-제출용_내역서0331-제출_내역서_화천가로화단21(0330)(복구)-6-1_메인경관도로 도로숲조성공사" xfId="120" xr:uid="{00000000-0005-0000-0000-000077000000}"/>
    <cellStyle name="0_내역서_내역서-0223조경-제출용_내역서0331-제출_내역서_화천가로화단21(0330)(복구)-6-1_메인경관도로 도로숲조성공사(상무님)" xfId="121" xr:uid="{00000000-0005-0000-0000-000078000000}"/>
    <cellStyle name="0_내역서_내역서-0223조경-제출용_내역서0331-제출_내역서_화천가로화단21(0330)(복구)-6-1_메인경관도로 도로숲조성공사(착공계)" xfId="122" xr:uid="{00000000-0005-0000-0000-000079000000}"/>
    <cellStyle name="0_내역서_내역서-0223조경-제출용_내역서0331-제출_내역서_화천가로화단21(0330)(복구)-6-1_메인경관도로 도로숲조성공사(착공계-제출)" xfId="123" xr:uid="{00000000-0005-0000-0000-00007A000000}"/>
    <cellStyle name="0_내역서_내역서-0223조경-제출용_내역서0331-제출_내역서0903" xfId="124" xr:uid="{00000000-0005-0000-0000-00007B000000}"/>
    <cellStyle name="0_내역서_내역서-0223조경-제출용_내역서0331-제출_내역서0903_화천가로화단21(0330)(복구)-6-1" xfId="125" xr:uid="{00000000-0005-0000-0000-00007C000000}"/>
    <cellStyle name="0_내역서_내역서-0223조경-제출용_내역서0331-제출_내역서0903_화천가로화단21(0330)(복구)-6-1_메인경관도로 도로숲조성공사" xfId="126" xr:uid="{00000000-0005-0000-0000-00007D000000}"/>
    <cellStyle name="0_내역서_내역서-0223조경-제출용_내역서0331-제출_내역서0903_화천가로화단21(0330)(복구)-6-1_메인경관도로 도로숲조성공사(상무님)" xfId="127" xr:uid="{00000000-0005-0000-0000-00007E000000}"/>
    <cellStyle name="0_내역서_내역서-0223조경-제출용_내역서0331-제출_내역서0903_화천가로화단21(0330)(복구)-6-1_메인경관도로 도로숲조성공사(착공계)" xfId="128" xr:uid="{00000000-0005-0000-0000-00007F000000}"/>
    <cellStyle name="0_내역서_내역서-0223조경-제출용_내역서0331-제출_내역서0903_화천가로화단21(0330)(복구)-6-1_메인경관도로 도로숲조성공사(착공계-제출)" xfId="129" xr:uid="{00000000-0005-0000-0000-000080000000}"/>
    <cellStyle name="0_내역서_내역서-0223조경-제출용_내역서0331-제출_화천가로화단21(0330)(복구)-6-1" xfId="130" xr:uid="{00000000-0005-0000-0000-000081000000}"/>
    <cellStyle name="0_내역서_내역서-0223조경-제출용_내역서0331-제출_화천가로화단21(0330)(복구)-6-1_메인경관도로 도로숲조성공사" xfId="131" xr:uid="{00000000-0005-0000-0000-000082000000}"/>
    <cellStyle name="0_내역서_내역서-0223조경-제출용_내역서0331-제출_화천가로화단21(0330)(복구)-6-1_메인경관도로 도로숲조성공사(상무님)" xfId="132" xr:uid="{00000000-0005-0000-0000-000083000000}"/>
    <cellStyle name="0_내역서_내역서-0223조경-제출용_내역서0331-제출_화천가로화단21(0330)(복구)-6-1_메인경관도로 도로숲조성공사(착공계)" xfId="133" xr:uid="{00000000-0005-0000-0000-000084000000}"/>
    <cellStyle name="0_내역서_내역서-0223조경-제출용_내역서0331-제출_화천가로화단21(0330)(복구)-6-1_메인경관도로 도로숲조성공사(착공계-제출)" xfId="134" xr:uid="{00000000-0005-0000-0000-000085000000}"/>
    <cellStyle name="0_내역서_내역서-0223조경-제출용_내역서0421" xfId="135" xr:uid="{00000000-0005-0000-0000-000086000000}"/>
    <cellStyle name="0_내역서_내역서-0223조경-제출용_내역서0421_내역서" xfId="136" xr:uid="{00000000-0005-0000-0000-000087000000}"/>
    <cellStyle name="0_내역서_내역서-0223조경-제출용_내역서0421_내역서_화천가로화단21(0330)(복구)-6-1" xfId="137" xr:uid="{00000000-0005-0000-0000-000088000000}"/>
    <cellStyle name="0_내역서_내역서-0223조경-제출용_내역서0421_내역서_화천가로화단21(0330)(복구)-6-1_메인경관도로 도로숲조성공사" xfId="138" xr:uid="{00000000-0005-0000-0000-000089000000}"/>
    <cellStyle name="0_내역서_내역서-0223조경-제출용_내역서0421_내역서_화천가로화단21(0330)(복구)-6-1_메인경관도로 도로숲조성공사(상무님)" xfId="139" xr:uid="{00000000-0005-0000-0000-00008A000000}"/>
    <cellStyle name="0_내역서_내역서-0223조경-제출용_내역서0421_내역서_화천가로화단21(0330)(복구)-6-1_메인경관도로 도로숲조성공사(착공계)" xfId="140" xr:uid="{00000000-0005-0000-0000-00008B000000}"/>
    <cellStyle name="0_내역서_내역서-0223조경-제출용_내역서0421_내역서_화천가로화단21(0330)(복구)-6-1_메인경관도로 도로숲조성공사(착공계-제출)" xfId="141" xr:uid="{00000000-0005-0000-0000-00008C000000}"/>
    <cellStyle name="0_내역서_내역서-0223조경-제출용_내역서0421_내역서0903" xfId="142" xr:uid="{00000000-0005-0000-0000-00008D000000}"/>
    <cellStyle name="0_내역서_내역서-0223조경-제출용_내역서0421_내역서0903_화천가로화단21(0330)(복구)-6-1" xfId="143" xr:uid="{00000000-0005-0000-0000-00008E000000}"/>
    <cellStyle name="0_내역서_내역서-0223조경-제출용_내역서0421_내역서0903_화천가로화단21(0330)(복구)-6-1_메인경관도로 도로숲조성공사" xfId="144" xr:uid="{00000000-0005-0000-0000-00008F000000}"/>
    <cellStyle name="0_내역서_내역서-0223조경-제출용_내역서0421_내역서0903_화천가로화단21(0330)(복구)-6-1_메인경관도로 도로숲조성공사(상무님)" xfId="145" xr:uid="{00000000-0005-0000-0000-000090000000}"/>
    <cellStyle name="0_내역서_내역서-0223조경-제출용_내역서0421_내역서0903_화천가로화단21(0330)(복구)-6-1_메인경관도로 도로숲조성공사(착공계)" xfId="146" xr:uid="{00000000-0005-0000-0000-000091000000}"/>
    <cellStyle name="0_내역서_내역서-0223조경-제출용_내역서0421_내역서0903_화천가로화단21(0330)(복구)-6-1_메인경관도로 도로숲조성공사(착공계-제출)" xfId="147" xr:uid="{00000000-0005-0000-0000-000092000000}"/>
    <cellStyle name="0_내역서_내역서-0223조경-제출용_내역서0421_화천가로화단21(0330)(복구)-6-1" xfId="148" xr:uid="{00000000-0005-0000-0000-000093000000}"/>
    <cellStyle name="0_내역서_내역서-0223조경-제출용_내역서0421_화천가로화단21(0330)(복구)-6-1_메인경관도로 도로숲조성공사" xfId="149" xr:uid="{00000000-0005-0000-0000-000094000000}"/>
    <cellStyle name="0_내역서_내역서-0223조경-제출용_내역서0421_화천가로화단21(0330)(복구)-6-1_메인경관도로 도로숲조성공사(상무님)" xfId="150" xr:uid="{00000000-0005-0000-0000-000095000000}"/>
    <cellStyle name="0_내역서_내역서-0223조경-제출용_내역서0421_화천가로화단21(0330)(복구)-6-1_메인경관도로 도로숲조성공사(착공계)" xfId="151" xr:uid="{00000000-0005-0000-0000-000096000000}"/>
    <cellStyle name="0_내역서_내역서-0223조경-제출용_내역서0421_화천가로화단21(0330)(복구)-6-1_메인경관도로 도로숲조성공사(착공계-제출)" xfId="152" xr:uid="{00000000-0005-0000-0000-000097000000}"/>
    <cellStyle name="0_내역서_내역서-0223조경-제출용_식재일위" xfId="153" xr:uid="{00000000-0005-0000-0000-000098000000}"/>
    <cellStyle name="0_내역서_내역서-0223조경-제출용_식재일위_내역서" xfId="154" xr:uid="{00000000-0005-0000-0000-000099000000}"/>
    <cellStyle name="0_내역서_내역서-0223조경-제출용_식재일위_내역서_화천가로화단21(0330)(복구)-6-1" xfId="155" xr:uid="{00000000-0005-0000-0000-00009A000000}"/>
    <cellStyle name="0_내역서_내역서-0223조경-제출용_식재일위_내역서_화천가로화단21(0330)(복구)-6-1_메인경관도로 도로숲조성공사" xfId="156" xr:uid="{00000000-0005-0000-0000-00009B000000}"/>
    <cellStyle name="0_내역서_내역서-0223조경-제출용_식재일위_내역서_화천가로화단21(0330)(복구)-6-1_메인경관도로 도로숲조성공사(상무님)" xfId="157" xr:uid="{00000000-0005-0000-0000-00009C000000}"/>
    <cellStyle name="0_내역서_내역서-0223조경-제출용_식재일위_내역서_화천가로화단21(0330)(복구)-6-1_메인경관도로 도로숲조성공사(착공계)" xfId="158" xr:uid="{00000000-0005-0000-0000-00009D000000}"/>
    <cellStyle name="0_내역서_내역서-0223조경-제출용_식재일위_내역서_화천가로화단21(0330)(복구)-6-1_메인경관도로 도로숲조성공사(착공계-제출)" xfId="159" xr:uid="{00000000-0005-0000-0000-00009E000000}"/>
    <cellStyle name="0_내역서_내역서-0223조경-제출용_식재일위_내역서0903" xfId="160" xr:uid="{00000000-0005-0000-0000-00009F000000}"/>
    <cellStyle name="0_내역서_내역서-0223조경-제출용_식재일위_내역서0903_화천가로화단21(0330)(복구)-6-1" xfId="161" xr:uid="{00000000-0005-0000-0000-0000A0000000}"/>
    <cellStyle name="0_내역서_내역서-0223조경-제출용_식재일위_내역서0903_화천가로화단21(0330)(복구)-6-1_메인경관도로 도로숲조성공사" xfId="162" xr:uid="{00000000-0005-0000-0000-0000A1000000}"/>
    <cellStyle name="0_내역서_내역서-0223조경-제출용_식재일위_내역서0903_화천가로화단21(0330)(복구)-6-1_메인경관도로 도로숲조성공사(상무님)" xfId="163" xr:uid="{00000000-0005-0000-0000-0000A2000000}"/>
    <cellStyle name="0_내역서_내역서-0223조경-제출용_식재일위_내역서0903_화천가로화단21(0330)(복구)-6-1_메인경관도로 도로숲조성공사(착공계)" xfId="164" xr:uid="{00000000-0005-0000-0000-0000A3000000}"/>
    <cellStyle name="0_내역서_내역서-0223조경-제출용_식재일위_내역서0903_화천가로화단21(0330)(복구)-6-1_메인경관도로 도로숲조성공사(착공계-제출)" xfId="165" xr:uid="{00000000-0005-0000-0000-0000A4000000}"/>
    <cellStyle name="0_내역서_내역서-0223조경-제출용_식재일위_화천가로화단21(0330)(복구)-6-1" xfId="166" xr:uid="{00000000-0005-0000-0000-0000A5000000}"/>
    <cellStyle name="0_내역서_내역서-0223조경-제출용_식재일위_화천가로화단21(0330)(복구)-6-1_메인경관도로 도로숲조성공사" xfId="167" xr:uid="{00000000-0005-0000-0000-0000A6000000}"/>
    <cellStyle name="0_내역서_내역서-0223조경-제출용_식재일위_화천가로화단21(0330)(복구)-6-1_메인경관도로 도로숲조성공사(상무님)" xfId="168" xr:uid="{00000000-0005-0000-0000-0000A7000000}"/>
    <cellStyle name="0_내역서_내역서-0223조경-제출용_식재일위_화천가로화단21(0330)(복구)-6-1_메인경관도로 도로숲조성공사(착공계)" xfId="169" xr:uid="{00000000-0005-0000-0000-0000A8000000}"/>
    <cellStyle name="0_내역서_내역서-0223조경-제출용_식재일위_화천가로화단21(0330)(복구)-6-1_메인경관도로 도로숲조성공사(착공계-제출)" xfId="170" xr:uid="{00000000-0005-0000-0000-0000A9000000}"/>
    <cellStyle name="0_내역서_내역서-0223조경-제출용_화천가로화단21(0330)(복구)-6-1" xfId="171" xr:uid="{00000000-0005-0000-0000-0000AA000000}"/>
    <cellStyle name="0_내역서_내역서-0223조경-제출용_화천가로화단21(0330)(복구)-6-1_메인경관도로 도로숲조성공사" xfId="172" xr:uid="{00000000-0005-0000-0000-0000AB000000}"/>
    <cellStyle name="0_내역서_내역서-0223조경-제출용_화천가로화단21(0330)(복구)-6-1_메인경관도로 도로숲조성공사(상무님)" xfId="173" xr:uid="{00000000-0005-0000-0000-0000AC000000}"/>
    <cellStyle name="0_내역서_내역서-0223조경-제출용_화천가로화단21(0330)(복구)-6-1_메인경관도로 도로숲조성공사(착공계)" xfId="174" xr:uid="{00000000-0005-0000-0000-0000AD000000}"/>
    <cellStyle name="0_내역서_내역서-0223조경-제출용_화천가로화단21(0330)(복구)-6-1_메인경관도로 도로숲조성공사(착공계-제출)" xfId="175" xr:uid="{00000000-0005-0000-0000-0000AE000000}"/>
    <cellStyle name="0_내역서_내역서-0308조경-제출용" xfId="176" xr:uid="{00000000-0005-0000-0000-0000AF000000}"/>
    <cellStyle name="0_내역서_내역서-0308조경-제출용_내역서" xfId="177" xr:uid="{00000000-0005-0000-0000-0000B0000000}"/>
    <cellStyle name="0_내역서_내역서-0308조경-제출용_내역서_화천가로화단21(0330)(복구)-6-1" xfId="178" xr:uid="{00000000-0005-0000-0000-0000B1000000}"/>
    <cellStyle name="0_내역서_내역서-0308조경-제출용_내역서_화천가로화단21(0330)(복구)-6-1_메인경관도로 도로숲조성공사" xfId="179" xr:uid="{00000000-0005-0000-0000-0000B2000000}"/>
    <cellStyle name="0_내역서_내역서-0308조경-제출용_내역서_화천가로화단21(0330)(복구)-6-1_메인경관도로 도로숲조성공사(상무님)" xfId="180" xr:uid="{00000000-0005-0000-0000-0000B3000000}"/>
    <cellStyle name="0_내역서_내역서-0308조경-제출용_내역서_화천가로화단21(0330)(복구)-6-1_메인경관도로 도로숲조성공사(착공계)" xfId="181" xr:uid="{00000000-0005-0000-0000-0000B4000000}"/>
    <cellStyle name="0_내역서_내역서-0308조경-제출용_내역서_화천가로화단21(0330)(복구)-6-1_메인경관도로 도로숲조성공사(착공계-제출)" xfId="182" xr:uid="{00000000-0005-0000-0000-0000B5000000}"/>
    <cellStyle name="0_내역서_내역서-0308조경-제출용_내역서0903" xfId="183" xr:uid="{00000000-0005-0000-0000-0000B6000000}"/>
    <cellStyle name="0_내역서_내역서-0308조경-제출용_내역서0903_화천가로화단21(0330)(복구)-6-1" xfId="184" xr:uid="{00000000-0005-0000-0000-0000B7000000}"/>
    <cellStyle name="0_내역서_내역서-0308조경-제출용_내역서0903_화천가로화단21(0330)(복구)-6-1_메인경관도로 도로숲조성공사" xfId="185" xr:uid="{00000000-0005-0000-0000-0000B8000000}"/>
    <cellStyle name="0_내역서_내역서-0308조경-제출용_내역서0903_화천가로화단21(0330)(복구)-6-1_메인경관도로 도로숲조성공사(상무님)" xfId="186" xr:uid="{00000000-0005-0000-0000-0000B9000000}"/>
    <cellStyle name="0_내역서_내역서-0308조경-제출용_내역서0903_화천가로화단21(0330)(복구)-6-1_메인경관도로 도로숲조성공사(착공계)" xfId="187" xr:uid="{00000000-0005-0000-0000-0000BA000000}"/>
    <cellStyle name="0_내역서_내역서-0308조경-제출용_내역서0903_화천가로화단21(0330)(복구)-6-1_메인경관도로 도로숲조성공사(착공계-제출)" xfId="188" xr:uid="{00000000-0005-0000-0000-0000BB000000}"/>
    <cellStyle name="0_내역서_내역서-0308조경-제출용_화천가로화단21(0330)(복구)-6-1" xfId="189" xr:uid="{00000000-0005-0000-0000-0000BC000000}"/>
    <cellStyle name="0_내역서_내역서-0308조경-제출용_화천가로화단21(0330)(복구)-6-1_메인경관도로 도로숲조성공사" xfId="190" xr:uid="{00000000-0005-0000-0000-0000BD000000}"/>
    <cellStyle name="0_내역서_내역서-0308조경-제출용_화천가로화단21(0330)(복구)-6-1_메인경관도로 도로숲조성공사(상무님)" xfId="191" xr:uid="{00000000-0005-0000-0000-0000BE000000}"/>
    <cellStyle name="0_내역서_내역서-0308조경-제출용_화천가로화단21(0330)(복구)-6-1_메인경관도로 도로숲조성공사(착공계)" xfId="192" xr:uid="{00000000-0005-0000-0000-0000BF000000}"/>
    <cellStyle name="0_내역서_내역서-0308조경-제출용_화천가로화단21(0330)(복구)-6-1_메인경관도로 도로숲조성공사(착공계-제출)" xfId="193" xr:uid="{00000000-0005-0000-0000-0000C0000000}"/>
    <cellStyle name="0_내역서_내역서0903" xfId="194" xr:uid="{00000000-0005-0000-0000-0000C1000000}"/>
    <cellStyle name="0_내역서_내역서0903_화천가로화단21(0330)(복구)-6-1" xfId="195" xr:uid="{00000000-0005-0000-0000-0000C2000000}"/>
    <cellStyle name="0_내역서_내역서0903_화천가로화단21(0330)(복구)-6-1_메인경관도로 도로숲조성공사" xfId="196" xr:uid="{00000000-0005-0000-0000-0000C3000000}"/>
    <cellStyle name="0_내역서_내역서0903_화천가로화단21(0330)(복구)-6-1_메인경관도로 도로숲조성공사(상무님)" xfId="197" xr:uid="{00000000-0005-0000-0000-0000C4000000}"/>
    <cellStyle name="0_내역서_내역서0903_화천가로화단21(0330)(복구)-6-1_메인경관도로 도로숲조성공사(착공계)" xfId="198" xr:uid="{00000000-0005-0000-0000-0000C5000000}"/>
    <cellStyle name="0_내역서_내역서0903_화천가로화단21(0330)(복구)-6-1_메인경관도로 도로숲조성공사(착공계-제출)" xfId="199" xr:uid="{00000000-0005-0000-0000-0000C6000000}"/>
    <cellStyle name="0_내역서_학교숲관리내역서-0222-제출용" xfId="200" xr:uid="{00000000-0005-0000-0000-0000C7000000}"/>
    <cellStyle name="0_내역서_학교숲관리내역서-0222-제출용_내역서" xfId="201" xr:uid="{00000000-0005-0000-0000-0000C8000000}"/>
    <cellStyle name="0_내역서_학교숲관리내역서-0222-제출용_내역서_화천가로화단21(0330)(복구)-6-1" xfId="202" xr:uid="{00000000-0005-0000-0000-0000C9000000}"/>
    <cellStyle name="0_내역서_학교숲관리내역서-0222-제출용_내역서_화천가로화단21(0330)(복구)-6-1_메인경관도로 도로숲조성공사" xfId="203" xr:uid="{00000000-0005-0000-0000-0000CA000000}"/>
    <cellStyle name="0_내역서_학교숲관리내역서-0222-제출용_내역서_화천가로화단21(0330)(복구)-6-1_메인경관도로 도로숲조성공사(상무님)" xfId="204" xr:uid="{00000000-0005-0000-0000-0000CB000000}"/>
    <cellStyle name="0_내역서_학교숲관리내역서-0222-제출용_내역서_화천가로화단21(0330)(복구)-6-1_메인경관도로 도로숲조성공사(착공계)" xfId="205" xr:uid="{00000000-0005-0000-0000-0000CC000000}"/>
    <cellStyle name="0_내역서_학교숲관리내역서-0222-제출용_내역서_화천가로화단21(0330)(복구)-6-1_메인경관도로 도로숲조성공사(착공계-제출)" xfId="206" xr:uid="{00000000-0005-0000-0000-0000CD000000}"/>
    <cellStyle name="0_내역서_학교숲관리내역서-0222-제출용_내역서0903" xfId="207" xr:uid="{00000000-0005-0000-0000-0000CE000000}"/>
    <cellStyle name="0_내역서_학교숲관리내역서-0222-제출용_내역서0903_화천가로화단21(0330)(복구)-6-1" xfId="208" xr:uid="{00000000-0005-0000-0000-0000CF000000}"/>
    <cellStyle name="0_내역서_학교숲관리내역서-0222-제출용_내역서0903_화천가로화단21(0330)(복구)-6-1_메인경관도로 도로숲조성공사" xfId="209" xr:uid="{00000000-0005-0000-0000-0000D0000000}"/>
    <cellStyle name="0_내역서_학교숲관리내역서-0222-제출용_내역서0903_화천가로화단21(0330)(복구)-6-1_메인경관도로 도로숲조성공사(상무님)" xfId="210" xr:uid="{00000000-0005-0000-0000-0000D1000000}"/>
    <cellStyle name="0_내역서_학교숲관리내역서-0222-제출용_내역서0903_화천가로화단21(0330)(복구)-6-1_메인경관도로 도로숲조성공사(착공계)" xfId="211" xr:uid="{00000000-0005-0000-0000-0000D2000000}"/>
    <cellStyle name="0_내역서_학교숲관리내역서-0222-제출용_내역서0903_화천가로화단21(0330)(복구)-6-1_메인경관도로 도로숲조성공사(착공계-제출)" xfId="212" xr:uid="{00000000-0005-0000-0000-0000D3000000}"/>
    <cellStyle name="0_내역서_학교숲관리내역서-0222-제출용_화천가로화단21(0330)(복구)-6-1" xfId="213" xr:uid="{00000000-0005-0000-0000-0000D4000000}"/>
    <cellStyle name="0_내역서_학교숲관리내역서-0222-제출용_화천가로화단21(0330)(복구)-6-1_메인경관도로 도로숲조성공사" xfId="214" xr:uid="{00000000-0005-0000-0000-0000D5000000}"/>
    <cellStyle name="0_내역서_학교숲관리내역서-0222-제출용_화천가로화단21(0330)(복구)-6-1_메인경관도로 도로숲조성공사(상무님)" xfId="215" xr:uid="{00000000-0005-0000-0000-0000D6000000}"/>
    <cellStyle name="0_내역서_학교숲관리내역서-0222-제출용_화천가로화단21(0330)(복구)-6-1_메인경관도로 도로숲조성공사(착공계)" xfId="216" xr:uid="{00000000-0005-0000-0000-0000D7000000}"/>
    <cellStyle name="0_내역서_학교숲관리내역서-0222-제출용_화천가로화단21(0330)(복구)-6-1_메인경관도로 도로숲조성공사(착공계-제출)" xfId="217" xr:uid="{00000000-0005-0000-0000-0000D8000000}"/>
    <cellStyle name="0_내역서_학교숲관리내역서-최종" xfId="218" xr:uid="{00000000-0005-0000-0000-0000D9000000}"/>
    <cellStyle name="0_내역서_학교숲관리내역서-최종_내역서" xfId="219" xr:uid="{00000000-0005-0000-0000-0000DA000000}"/>
    <cellStyle name="0_내역서_학교숲관리내역서-최종_내역서_화천가로화단21(0330)(복구)-6-1" xfId="220" xr:uid="{00000000-0005-0000-0000-0000DB000000}"/>
    <cellStyle name="0_내역서_학교숲관리내역서-최종_내역서_화천가로화단21(0330)(복구)-6-1_메인경관도로 도로숲조성공사" xfId="221" xr:uid="{00000000-0005-0000-0000-0000DC000000}"/>
    <cellStyle name="0_내역서_학교숲관리내역서-최종_내역서_화천가로화단21(0330)(복구)-6-1_메인경관도로 도로숲조성공사(상무님)" xfId="222" xr:uid="{00000000-0005-0000-0000-0000DD000000}"/>
    <cellStyle name="0_내역서_학교숲관리내역서-최종_내역서_화천가로화단21(0330)(복구)-6-1_메인경관도로 도로숲조성공사(착공계)" xfId="223" xr:uid="{00000000-0005-0000-0000-0000DE000000}"/>
    <cellStyle name="0_내역서_학교숲관리내역서-최종_내역서_화천가로화단21(0330)(복구)-6-1_메인경관도로 도로숲조성공사(착공계-제출)" xfId="224" xr:uid="{00000000-0005-0000-0000-0000DF000000}"/>
    <cellStyle name="0_내역서_학교숲관리내역서-최종_내역서0903" xfId="225" xr:uid="{00000000-0005-0000-0000-0000E0000000}"/>
    <cellStyle name="0_내역서_학교숲관리내역서-최종_내역서0903_화천가로화단21(0330)(복구)-6-1" xfId="226" xr:uid="{00000000-0005-0000-0000-0000E1000000}"/>
    <cellStyle name="0_내역서_학교숲관리내역서-최종_내역서0903_화천가로화단21(0330)(복구)-6-1_메인경관도로 도로숲조성공사" xfId="227" xr:uid="{00000000-0005-0000-0000-0000E2000000}"/>
    <cellStyle name="0_내역서_학교숲관리내역서-최종_내역서0903_화천가로화단21(0330)(복구)-6-1_메인경관도로 도로숲조성공사(상무님)" xfId="228" xr:uid="{00000000-0005-0000-0000-0000E3000000}"/>
    <cellStyle name="0_내역서_학교숲관리내역서-최종_내역서0903_화천가로화단21(0330)(복구)-6-1_메인경관도로 도로숲조성공사(착공계)" xfId="229" xr:uid="{00000000-0005-0000-0000-0000E4000000}"/>
    <cellStyle name="0_내역서_학교숲관리내역서-최종_내역서0903_화천가로화단21(0330)(복구)-6-1_메인경관도로 도로숲조성공사(착공계-제출)" xfId="230" xr:uid="{00000000-0005-0000-0000-0000E5000000}"/>
    <cellStyle name="0_내역서_학교숲관리내역서-최종_화천가로화단21(0330)(복구)-6-1" xfId="231" xr:uid="{00000000-0005-0000-0000-0000E6000000}"/>
    <cellStyle name="0_내역서_학교숲관리내역서-최종_화천가로화단21(0330)(복구)-6-1_메인경관도로 도로숲조성공사" xfId="232" xr:uid="{00000000-0005-0000-0000-0000E7000000}"/>
    <cellStyle name="0_내역서_학교숲관리내역서-최종_화천가로화단21(0330)(복구)-6-1_메인경관도로 도로숲조성공사(상무님)" xfId="233" xr:uid="{00000000-0005-0000-0000-0000E8000000}"/>
    <cellStyle name="0_내역서_학교숲관리내역서-최종_화천가로화단21(0330)(복구)-6-1_메인경관도로 도로숲조성공사(착공계)" xfId="234" xr:uid="{00000000-0005-0000-0000-0000E9000000}"/>
    <cellStyle name="0_내역서_학교숲관리내역서-최종_화천가로화단21(0330)(복구)-6-1_메인경관도로 도로숲조성공사(착공계-제출)" xfId="235" xr:uid="{00000000-0005-0000-0000-0000EA000000}"/>
    <cellStyle name="0_내역서_화천가로화단21(0330)(복구)-6-1" xfId="236" xr:uid="{00000000-0005-0000-0000-0000EB000000}"/>
    <cellStyle name="0_내역서_화천가로화단21(0330)(복구)-6-1_메인경관도로 도로숲조성공사" xfId="237" xr:uid="{00000000-0005-0000-0000-0000EC000000}"/>
    <cellStyle name="0_내역서_화천가로화단21(0330)(복구)-6-1_메인경관도로 도로숲조성공사(상무님)" xfId="238" xr:uid="{00000000-0005-0000-0000-0000ED000000}"/>
    <cellStyle name="0_내역서_화천가로화단21(0330)(복구)-6-1_메인경관도로 도로숲조성공사(착공계)" xfId="239" xr:uid="{00000000-0005-0000-0000-0000EE000000}"/>
    <cellStyle name="0_내역서_화천가로화단21(0330)(복구)-6-1_메인경관도로 도로숲조성공사(착공계-제출)" xfId="240" xr:uid="{00000000-0005-0000-0000-0000EF000000}"/>
    <cellStyle name="0_내역서2" xfId="241" xr:uid="{00000000-0005-0000-0000-0000F0000000}"/>
    <cellStyle name="0_단가산출서" xfId="242" xr:uid="{00000000-0005-0000-0000-0000F1000000}"/>
    <cellStyle name="0_수량산출서" xfId="243" xr:uid="{00000000-0005-0000-0000-0000F2000000}"/>
    <cellStyle name="0_숭실대학교 걷고싶은 거리 녹화사업" xfId="244" xr:uid="{00000000-0005-0000-0000-0000F3000000}"/>
    <cellStyle name="0_숭실대학교 걷고싶은 거리 녹화사업_1" xfId="245" xr:uid="{00000000-0005-0000-0000-0000F4000000}"/>
    <cellStyle name="0_숭실대학교 걷고싶은 거리 녹화사업_2차내역서-0222-제출용" xfId="246" xr:uid="{00000000-0005-0000-0000-0000F5000000}"/>
    <cellStyle name="0_숭실대학교 걷고싶은 거리 녹화사업_2차내역서-0222-제출용_내역서" xfId="247" xr:uid="{00000000-0005-0000-0000-0000F6000000}"/>
    <cellStyle name="0_숭실대학교 걷고싶은 거리 녹화사업_2차내역서-0222-제출용_내역서_화천가로화단21(0330)(복구)-6-1" xfId="248" xr:uid="{00000000-0005-0000-0000-0000F7000000}"/>
    <cellStyle name="0_숭실대학교 걷고싶은 거리 녹화사업_2차내역서-0222-제출용_내역서_화천가로화단21(0330)(복구)-6-1_메인경관도로 도로숲조성공사" xfId="249" xr:uid="{00000000-0005-0000-0000-0000F8000000}"/>
    <cellStyle name="0_숭실대학교 걷고싶은 거리 녹화사업_2차내역서-0222-제출용_내역서_화천가로화단21(0330)(복구)-6-1_메인경관도로 도로숲조성공사(상무님)" xfId="250" xr:uid="{00000000-0005-0000-0000-0000F9000000}"/>
    <cellStyle name="0_숭실대학교 걷고싶은 거리 녹화사업_2차내역서-0222-제출용_내역서_화천가로화단21(0330)(복구)-6-1_메인경관도로 도로숲조성공사(착공계)" xfId="251" xr:uid="{00000000-0005-0000-0000-0000FA000000}"/>
    <cellStyle name="0_숭실대학교 걷고싶은 거리 녹화사업_2차내역서-0222-제출용_내역서_화천가로화단21(0330)(복구)-6-1_메인경관도로 도로숲조성공사(착공계-제출)" xfId="252" xr:uid="{00000000-0005-0000-0000-0000FB000000}"/>
    <cellStyle name="0_숭실대학교 걷고싶은 거리 녹화사업_2차내역서-0222-제출용_내역서0903" xfId="253" xr:uid="{00000000-0005-0000-0000-0000FC000000}"/>
    <cellStyle name="0_숭실대학교 걷고싶은 거리 녹화사업_2차내역서-0222-제출용_내역서0903_화천가로화단21(0330)(복구)-6-1" xfId="254" xr:uid="{00000000-0005-0000-0000-0000FD000000}"/>
    <cellStyle name="0_숭실대학교 걷고싶은 거리 녹화사업_2차내역서-0222-제출용_내역서0903_화천가로화단21(0330)(복구)-6-1_메인경관도로 도로숲조성공사" xfId="255" xr:uid="{00000000-0005-0000-0000-0000FE000000}"/>
    <cellStyle name="0_숭실대학교 걷고싶은 거리 녹화사업_2차내역서-0222-제출용_내역서0903_화천가로화단21(0330)(복구)-6-1_메인경관도로 도로숲조성공사(상무님)" xfId="256" xr:uid="{00000000-0005-0000-0000-0000FF000000}"/>
    <cellStyle name="0_숭실대학교 걷고싶은 거리 녹화사업_2차내역서-0222-제출용_내역서0903_화천가로화단21(0330)(복구)-6-1_메인경관도로 도로숲조성공사(착공계)" xfId="257" xr:uid="{00000000-0005-0000-0000-000000010000}"/>
    <cellStyle name="0_숭실대학교 걷고싶은 거리 녹화사업_2차내역서-0222-제출용_내역서0903_화천가로화단21(0330)(복구)-6-1_메인경관도로 도로숲조성공사(착공계-제출)" xfId="258" xr:uid="{00000000-0005-0000-0000-000001010000}"/>
    <cellStyle name="0_숭실대학교 걷고싶은 거리 녹화사업_2차내역서-0222-제출용_화천가로화단21(0330)(복구)-6-1" xfId="259" xr:uid="{00000000-0005-0000-0000-000002010000}"/>
    <cellStyle name="0_숭실대학교 걷고싶은 거리 녹화사업_2차내역서-0222-제출용_화천가로화단21(0330)(복구)-6-1_메인경관도로 도로숲조성공사" xfId="260" xr:uid="{00000000-0005-0000-0000-000003010000}"/>
    <cellStyle name="0_숭실대학교 걷고싶은 거리 녹화사업_2차내역서-0222-제출용_화천가로화단21(0330)(복구)-6-1_메인경관도로 도로숲조성공사(상무님)" xfId="261" xr:uid="{00000000-0005-0000-0000-000004010000}"/>
    <cellStyle name="0_숭실대학교 걷고싶은 거리 녹화사업_2차내역서-0222-제출용_화천가로화단21(0330)(복구)-6-1_메인경관도로 도로숲조성공사(착공계)" xfId="262" xr:uid="{00000000-0005-0000-0000-000005010000}"/>
    <cellStyle name="0_숭실대학교 걷고싶은 거리 녹화사업_2차내역서-0222-제출용_화천가로화단21(0330)(복구)-6-1_메인경관도로 도로숲조성공사(착공계-제출)" xfId="263" xr:uid="{00000000-0005-0000-0000-000006010000}"/>
    <cellStyle name="0_숭실대학교 걷고싶은 거리 녹화사업_내역서" xfId="264" xr:uid="{00000000-0005-0000-0000-000007010000}"/>
    <cellStyle name="0_숭실대학교 걷고싶은 거리 녹화사업_내역서_화천가로화단21(0330)(복구)-6-1" xfId="265" xr:uid="{00000000-0005-0000-0000-000008010000}"/>
    <cellStyle name="0_숭실대학교 걷고싶은 거리 녹화사업_내역서_화천가로화단21(0330)(복구)-6-1_메인경관도로 도로숲조성공사" xfId="266" xr:uid="{00000000-0005-0000-0000-000009010000}"/>
    <cellStyle name="0_숭실대학교 걷고싶은 거리 녹화사업_내역서_화천가로화단21(0330)(복구)-6-1_메인경관도로 도로숲조성공사(상무님)" xfId="267" xr:uid="{00000000-0005-0000-0000-00000A010000}"/>
    <cellStyle name="0_숭실대학교 걷고싶은 거리 녹화사업_내역서_화천가로화단21(0330)(복구)-6-1_메인경관도로 도로숲조성공사(착공계)" xfId="268" xr:uid="{00000000-0005-0000-0000-00000B010000}"/>
    <cellStyle name="0_숭실대학교 걷고싶은 거리 녹화사업_내역서_화천가로화단21(0330)(복구)-6-1_메인경관도로 도로숲조성공사(착공계-제출)" xfId="269" xr:uid="{00000000-0005-0000-0000-00000C010000}"/>
    <cellStyle name="0_숭실대학교 걷고싶은 거리 녹화사업_내역서-0223조경-제출용" xfId="270" xr:uid="{00000000-0005-0000-0000-00000D010000}"/>
    <cellStyle name="0_숭실대학교 걷고싶은 거리 녹화사업_내역서-0223조경-제출용_8단지-제출용" xfId="271" xr:uid="{00000000-0005-0000-0000-00000E010000}"/>
    <cellStyle name="0_숭실대학교 걷고싶은 거리 녹화사업_내역서-0223조경-제출용_8단지-제출용_내역서" xfId="272" xr:uid="{00000000-0005-0000-0000-00000F010000}"/>
    <cellStyle name="0_숭실대학교 걷고싶은 거리 녹화사업_내역서-0223조경-제출용_8단지-제출용_내역서_화천가로화단21(0330)(복구)-6-1" xfId="273" xr:uid="{00000000-0005-0000-0000-000010010000}"/>
    <cellStyle name="0_숭실대학교 걷고싶은 거리 녹화사업_내역서-0223조경-제출용_8단지-제출용_내역서_화천가로화단21(0330)(복구)-6-1_메인경관도로 도로숲조성공사" xfId="274" xr:uid="{00000000-0005-0000-0000-000011010000}"/>
    <cellStyle name="0_숭실대학교 걷고싶은 거리 녹화사업_내역서-0223조경-제출용_8단지-제출용_내역서_화천가로화단21(0330)(복구)-6-1_메인경관도로 도로숲조성공사(상무님)" xfId="275" xr:uid="{00000000-0005-0000-0000-000012010000}"/>
    <cellStyle name="0_숭실대학교 걷고싶은 거리 녹화사업_내역서-0223조경-제출용_8단지-제출용_내역서_화천가로화단21(0330)(복구)-6-1_메인경관도로 도로숲조성공사(착공계)" xfId="276" xr:uid="{00000000-0005-0000-0000-000013010000}"/>
    <cellStyle name="0_숭실대학교 걷고싶은 거리 녹화사업_내역서-0223조경-제출용_8단지-제출용_내역서_화천가로화단21(0330)(복구)-6-1_메인경관도로 도로숲조성공사(착공계-제출)" xfId="277" xr:uid="{00000000-0005-0000-0000-000014010000}"/>
    <cellStyle name="0_숭실대학교 걷고싶은 거리 녹화사업_내역서-0223조경-제출용_8단지-제출용_내역서0903" xfId="278" xr:uid="{00000000-0005-0000-0000-000015010000}"/>
    <cellStyle name="0_숭실대학교 걷고싶은 거리 녹화사업_내역서-0223조경-제출용_8단지-제출용_내역서0903_화천가로화단21(0330)(복구)-6-1" xfId="279" xr:uid="{00000000-0005-0000-0000-000016010000}"/>
    <cellStyle name="0_숭실대학교 걷고싶은 거리 녹화사업_내역서-0223조경-제출용_8단지-제출용_내역서0903_화천가로화단21(0330)(복구)-6-1_메인경관도로 도로숲조성공사" xfId="280" xr:uid="{00000000-0005-0000-0000-000017010000}"/>
    <cellStyle name="0_숭실대학교 걷고싶은 거리 녹화사업_내역서-0223조경-제출용_8단지-제출용_내역서0903_화천가로화단21(0330)(복구)-6-1_메인경관도로 도로숲조성공사(상무님)" xfId="281" xr:uid="{00000000-0005-0000-0000-000018010000}"/>
    <cellStyle name="0_숭실대학교 걷고싶은 거리 녹화사업_내역서-0223조경-제출용_8단지-제출용_내역서0903_화천가로화단21(0330)(복구)-6-1_메인경관도로 도로숲조성공사(착공계)" xfId="282" xr:uid="{00000000-0005-0000-0000-000019010000}"/>
    <cellStyle name="0_숭실대학교 걷고싶은 거리 녹화사업_내역서-0223조경-제출용_8단지-제출용_내역서0903_화천가로화단21(0330)(복구)-6-1_메인경관도로 도로숲조성공사(착공계-제출)" xfId="283" xr:uid="{00000000-0005-0000-0000-00001A010000}"/>
    <cellStyle name="0_숭실대학교 걷고싶은 거리 녹화사업_내역서-0223조경-제출용_8단지-제출용_화천가로화단21(0330)(복구)-6-1" xfId="284" xr:uid="{00000000-0005-0000-0000-00001B010000}"/>
    <cellStyle name="0_숭실대학교 걷고싶은 거리 녹화사업_내역서-0223조경-제출용_8단지-제출용_화천가로화단21(0330)(복구)-6-1_메인경관도로 도로숲조성공사" xfId="285" xr:uid="{00000000-0005-0000-0000-00001C010000}"/>
    <cellStyle name="0_숭실대학교 걷고싶은 거리 녹화사업_내역서-0223조경-제출용_8단지-제출용_화천가로화단21(0330)(복구)-6-1_메인경관도로 도로숲조성공사(상무님)" xfId="286" xr:uid="{00000000-0005-0000-0000-00001D010000}"/>
    <cellStyle name="0_숭실대학교 걷고싶은 거리 녹화사업_내역서-0223조경-제출용_8단지-제출용_화천가로화단21(0330)(복구)-6-1_메인경관도로 도로숲조성공사(착공계)" xfId="287" xr:uid="{00000000-0005-0000-0000-00001E010000}"/>
    <cellStyle name="0_숭실대학교 걷고싶은 거리 녹화사업_내역서-0223조경-제출용_8단지-제출용_화천가로화단21(0330)(복구)-6-1_메인경관도로 도로숲조성공사(착공계-제출)" xfId="288" xr:uid="{00000000-0005-0000-0000-00001F010000}"/>
    <cellStyle name="0_숭실대학교 걷고싶은 거리 녹화사업_내역서-0223조경-제출용_내역서" xfId="289" xr:uid="{00000000-0005-0000-0000-000020010000}"/>
    <cellStyle name="0_숭실대학교 걷고싶은 거리 녹화사업_내역서-0223조경-제출용_내역서_내역서" xfId="290" xr:uid="{00000000-0005-0000-0000-000021010000}"/>
    <cellStyle name="0_숭실대학교 걷고싶은 거리 녹화사업_내역서-0223조경-제출용_내역서_내역서_화천가로화단21(0330)(복구)-6-1" xfId="291" xr:uid="{00000000-0005-0000-0000-000022010000}"/>
    <cellStyle name="0_숭실대학교 걷고싶은 거리 녹화사업_내역서-0223조경-제출용_내역서_내역서_화천가로화단21(0330)(복구)-6-1_메인경관도로 도로숲조성공사" xfId="292" xr:uid="{00000000-0005-0000-0000-000023010000}"/>
    <cellStyle name="0_숭실대학교 걷고싶은 거리 녹화사업_내역서-0223조경-제출용_내역서_내역서_화천가로화단21(0330)(복구)-6-1_메인경관도로 도로숲조성공사(상무님)" xfId="293" xr:uid="{00000000-0005-0000-0000-000024010000}"/>
    <cellStyle name="0_숭실대학교 걷고싶은 거리 녹화사업_내역서-0223조경-제출용_내역서_내역서_화천가로화단21(0330)(복구)-6-1_메인경관도로 도로숲조성공사(착공계)" xfId="294" xr:uid="{00000000-0005-0000-0000-000025010000}"/>
    <cellStyle name="0_숭실대학교 걷고싶은 거리 녹화사업_내역서-0223조경-제출용_내역서_내역서_화천가로화단21(0330)(복구)-6-1_메인경관도로 도로숲조성공사(착공계-제출)" xfId="295" xr:uid="{00000000-0005-0000-0000-000026010000}"/>
    <cellStyle name="0_숭실대학교 걷고싶은 거리 녹화사업_내역서-0223조경-제출용_내역서_내역서0903" xfId="296" xr:uid="{00000000-0005-0000-0000-000027010000}"/>
    <cellStyle name="0_숭실대학교 걷고싶은 거리 녹화사업_내역서-0223조경-제출용_내역서_내역서0903_화천가로화단21(0330)(복구)-6-1" xfId="297" xr:uid="{00000000-0005-0000-0000-000028010000}"/>
    <cellStyle name="0_숭실대학교 걷고싶은 거리 녹화사업_내역서-0223조경-제출용_내역서_내역서0903_화천가로화단21(0330)(복구)-6-1_메인경관도로 도로숲조성공사" xfId="298" xr:uid="{00000000-0005-0000-0000-000029010000}"/>
    <cellStyle name="0_숭실대학교 걷고싶은 거리 녹화사업_내역서-0223조경-제출용_내역서_내역서0903_화천가로화단21(0330)(복구)-6-1_메인경관도로 도로숲조성공사(상무님)" xfId="299" xr:uid="{00000000-0005-0000-0000-00002A010000}"/>
    <cellStyle name="0_숭실대학교 걷고싶은 거리 녹화사업_내역서-0223조경-제출용_내역서_내역서0903_화천가로화단21(0330)(복구)-6-1_메인경관도로 도로숲조성공사(착공계)" xfId="300" xr:uid="{00000000-0005-0000-0000-00002B010000}"/>
    <cellStyle name="0_숭실대학교 걷고싶은 거리 녹화사업_내역서-0223조경-제출용_내역서_내역서0903_화천가로화단21(0330)(복구)-6-1_메인경관도로 도로숲조성공사(착공계-제출)" xfId="301" xr:uid="{00000000-0005-0000-0000-00002C010000}"/>
    <cellStyle name="0_숭실대학교 걷고싶은 거리 녹화사업_내역서-0223조경-제출용_내역서_화천가로화단21(0330)(복구)-6-1" xfId="302" xr:uid="{00000000-0005-0000-0000-00002D010000}"/>
    <cellStyle name="0_숭실대학교 걷고싶은 거리 녹화사업_내역서-0223조경-제출용_내역서_화천가로화단21(0330)(복구)-6-1_메인경관도로 도로숲조성공사" xfId="303" xr:uid="{00000000-0005-0000-0000-00002E010000}"/>
    <cellStyle name="0_숭실대학교 걷고싶은 거리 녹화사업_내역서-0223조경-제출용_내역서_화천가로화단21(0330)(복구)-6-1_메인경관도로 도로숲조성공사(상무님)" xfId="304" xr:uid="{00000000-0005-0000-0000-00002F010000}"/>
    <cellStyle name="0_숭실대학교 걷고싶은 거리 녹화사업_내역서-0223조경-제출용_내역서_화천가로화단21(0330)(복구)-6-1_메인경관도로 도로숲조성공사(착공계)" xfId="305" xr:uid="{00000000-0005-0000-0000-000030010000}"/>
    <cellStyle name="0_숭실대학교 걷고싶은 거리 녹화사업_내역서-0223조경-제출용_내역서_화천가로화단21(0330)(복구)-6-1_메인경관도로 도로숲조성공사(착공계-제출)" xfId="306" xr:uid="{00000000-0005-0000-0000-000031010000}"/>
    <cellStyle name="0_숭실대학교 걷고싶은 거리 녹화사업_내역서-0223조경-제출용_내역서-0309조경-제출용" xfId="307" xr:uid="{00000000-0005-0000-0000-000032010000}"/>
    <cellStyle name="0_숭실대학교 걷고싶은 거리 녹화사업_내역서-0223조경-제출용_내역서-0309조경-제출용_내역서" xfId="308" xr:uid="{00000000-0005-0000-0000-000033010000}"/>
    <cellStyle name="0_숭실대학교 걷고싶은 거리 녹화사업_내역서-0223조경-제출용_내역서-0309조경-제출용_내역서_화천가로화단21(0330)(복구)-6-1" xfId="309" xr:uid="{00000000-0005-0000-0000-000034010000}"/>
    <cellStyle name="0_숭실대학교 걷고싶은 거리 녹화사업_내역서-0223조경-제출용_내역서-0309조경-제출용_내역서_화천가로화단21(0330)(복구)-6-1_메인경관도로 도로숲조성공사" xfId="310" xr:uid="{00000000-0005-0000-0000-000035010000}"/>
    <cellStyle name="0_숭실대학교 걷고싶은 거리 녹화사업_내역서-0223조경-제출용_내역서-0309조경-제출용_내역서_화천가로화단21(0330)(복구)-6-1_메인경관도로 도로숲조성공사(상무님)" xfId="311" xr:uid="{00000000-0005-0000-0000-000036010000}"/>
    <cellStyle name="0_숭실대학교 걷고싶은 거리 녹화사업_내역서-0223조경-제출용_내역서-0309조경-제출용_내역서_화천가로화단21(0330)(복구)-6-1_메인경관도로 도로숲조성공사(착공계)" xfId="312" xr:uid="{00000000-0005-0000-0000-000037010000}"/>
    <cellStyle name="0_숭실대학교 걷고싶은 거리 녹화사업_내역서-0223조경-제출용_내역서-0309조경-제출용_내역서_화천가로화단21(0330)(복구)-6-1_메인경관도로 도로숲조성공사(착공계-제출)" xfId="313" xr:uid="{00000000-0005-0000-0000-000038010000}"/>
    <cellStyle name="0_숭실대학교 걷고싶은 거리 녹화사업_내역서-0223조경-제출용_내역서-0309조경-제출용_내역서0903" xfId="314" xr:uid="{00000000-0005-0000-0000-000039010000}"/>
    <cellStyle name="0_숭실대학교 걷고싶은 거리 녹화사업_내역서-0223조경-제출용_내역서-0309조경-제출용_내역서0903_화천가로화단21(0330)(복구)-6-1" xfId="315" xr:uid="{00000000-0005-0000-0000-00003A010000}"/>
    <cellStyle name="0_숭실대학교 걷고싶은 거리 녹화사업_내역서-0223조경-제출용_내역서-0309조경-제출용_내역서0903_화천가로화단21(0330)(복구)-6-1_메인경관도로 도로숲조성공사" xfId="316" xr:uid="{00000000-0005-0000-0000-00003B010000}"/>
    <cellStyle name="0_숭실대학교 걷고싶은 거리 녹화사업_내역서-0223조경-제출용_내역서-0309조경-제출용_내역서0903_화천가로화단21(0330)(복구)-6-1_메인경관도로 도로숲조성공사(상무님)" xfId="317" xr:uid="{00000000-0005-0000-0000-00003C010000}"/>
    <cellStyle name="0_숭실대학교 걷고싶은 거리 녹화사업_내역서-0223조경-제출용_내역서-0309조경-제출용_내역서0903_화천가로화단21(0330)(복구)-6-1_메인경관도로 도로숲조성공사(착공계)" xfId="318" xr:uid="{00000000-0005-0000-0000-00003D010000}"/>
    <cellStyle name="0_숭실대학교 걷고싶은 거리 녹화사업_내역서-0223조경-제출용_내역서-0309조경-제출용_내역서0903_화천가로화단21(0330)(복구)-6-1_메인경관도로 도로숲조성공사(착공계-제출)" xfId="319" xr:uid="{00000000-0005-0000-0000-00003E010000}"/>
    <cellStyle name="0_숭실대학교 걷고싶은 거리 녹화사업_내역서-0223조경-제출용_내역서-0309조경-제출용_화천가로화단21(0330)(복구)-6-1" xfId="320" xr:uid="{00000000-0005-0000-0000-00003F010000}"/>
    <cellStyle name="0_숭실대학교 걷고싶은 거리 녹화사업_내역서-0223조경-제출용_내역서-0309조경-제출용_화천가로화단21(0330)(복구)-6-1_메인경관도로 도로숲조성공사" xfId="321" xr:uid="{00000000-0005-0000-0000-000040010000}"/>
    <cellStyle name="0_숭실대학교 걷고싶은 거리 녹화사업_내역서-0223조경-제출용_내역서-0309조경-제출용_화천가로화단21(0330)(복구)-6-1_메인경관도로 도로숲조성공사(상무님)" xfId="322" xr:uid="{00000000-0005-0000-0000-000041010000}"/>
    <cellStyle name="0_숭실대학교 걷고싶은 거리 녹화사업_내역서-0223조경-제출용_내역서-0309조경-제출용_화천가로화단21(0330)(복구)-6-1_메인경관도로 도로숲조성공사(착공계)" xfId="323" xr:uid="{00000000-0005-0000-0000-000042010000}"/>
    <cellStyle name="0_숭실대학교 걷고싶은 거리 녹화사업_내역서-0223조경-제출용_내역서-0309조경-제출용_화천가로화단21(0330)(복구)-6-1_메인경관도로 도로숲조성공사(착공계-제출)" xfId="324" xr:uid="{00000000-0005-0000-0000-000043010000}"/>
    <cellStyle name="0_숭실대학교 걷고싶은 거리 녹화사업_내역서-0223조경-제출용_내역서0331" xfId="325" xr:uid="{00000000-0005-0000-0000-000044010000}"/>
    <cellStyle name="0_숭실대학교 걷고싶은 거리 녹화사업_내역서-0223조경-제출용_내역서0331_내역서" xfId="326" xr:uid="{00000000-0005-0000-0000-000045010000}"/>
    <cellStyle name="0_숭실대학교 걷고싶은 거리 녹화사업_내역서-0223조경-제출용_내역서0331_내역서_화천가로화단21(0330)(복구)-6-1" xfId="327" xr:uid="{00000000-0005-0000-0000-000046010000}"/>
    <cellStyle name="0_숭실대학교 걷고싶은 거리 녹화사업_내역서-0223조경-제출용_내역서0331_내역서_화천가로화단21(0330)(복구)-6-1_메인경관도로 도로숲조성공사" xfId="328" xr:uid="{00000000-0005-0000-0000-000047010000}"/>
    <cellStyle name="0_숭실대학교 걷고싶은 거리 녹화사업_내역서-0223조경-제출용_내역서0331_내역서_화천가로화단21(0330)(복구)-6-1_메인경관도로 도로숲조성공사(상무님)" xfId="329" xr:uid="{00000000-0005-0000-0000-000048010000}"/>
    <cellStyle name="0_숭실대학교 걷고싶은 거리 녹화사업_내역서-0223조경-제출용_내역서0331_내역서_화천가로화단21(0330)(복구)-6-1_메인경관도로 도로숲조성공사(착공계)" xfId="330" xr:uid="{00000000-0005-0000-0000-000049010000}"/>
    <cellStyle name="0_숭실대학교 걷고싶은 거리 녹화사업_내역서-0223조경-제출용_내역서0331_내역서_화천가로화단21(0330)(복구)-6-1_메인경관도로 도로숲조성공사(착공계-제출)" xfId="331" xr:uid="{00000000-0005-0000-0000-00004A010000}"/>
    <cellStyle name="0_숭실대학교 걷고싶은 거리 녹화사업_내역서-0223조경-제출용_내역서0331_내역서0903" xfId="332" xr:uid="{00000000-0005-0000-0000-00004B010000}"/>
    <cellStyle name="0_숭실대학교 걷고싶은 거리 녹화사업_내역서-0223조경-제출용_내역서0331_내역서0903_화천가로화단21(0330)(복구)-6-1" xfId="333" xr:uid="{00000000-0005-0000-0000-00004C010000}"/>
    <cellStyle name="0_숭실대학교 걷고싶은 거리 녹화사업_내역서-0223조경-제출용_내역서0331_내역서0903_화천가로화단21(0330)(복구)-6-1_메인경관도로 도로숲조성공사" xfId="334" xr:uid="{00000000-0005-0000-0000-00004D010000}"/>
    <cellStyle name="0_숭실대학교 걷고싶은 거리 녹화사업_내역서-0223조경-제출용_내역서0331_내역서0903_화천가로화단21(0330)(복구)-6-1_메인경관도로 도로숲조성공사(상무님)" xfId="335" xr:uid="{00000000-0005-0000-0000-00004E010000}"/>
    <cellStyle name="0_숭실대학교 걷고싶은 거리 녹화사업_내역서-0223조경-제출용_내역서0331_내역서0903_화천가로화단21(0330)(복구)-6-1_메인경관도로 도로숲조성공사(착공계)" xfId="336" xr:uid="{00000000-0005-0000-0000-00004F010000}"/>
    <cellStyle name="0_숭실대학교 걷고싶은 거리 녹화사업_내역서-0223조경-제출용_내역서0331_내역서0903_화천가로화단21(0330)(복구)-6-1_메인경관도로 도로숲조성공사(착공계-제출)" xfId="337" xr:uid="{00000000-0005-0000-0000-000050010000}"/>
    <cellStyle name="0_숭실대학교 걷고싶은 거리 녹화사업_내역서-0223조경-제출용_내역서0331_화천가로화단21(0330)(복구)-6-1" xfId="338" xr:uid="{00000000-0005-0000-0000-000051010000}"/>
    <cellStyle name="0_숭실대학교 걷고싶은 거리 녹화사업_내역서-0223조경-제출용_내역서0331_화천가로화단21(0330)(복구)-6-1_메인경관도로 도로숲조성공사" xfId="339" xr:uid="{00000000-0005-0000-0000-000052010000}"/>
    <cellStyle name="0_숭실대학교 걷고싶은 거리 녹화사업_내역서-0223조경-제출용_내역서0331_화천가로화단21(0330)(복구)-6-1_메인경관도로 도로숲조성공사(상무님)" xfId="340" xr:uid="{00000000-0005-0000-0000-000053010000}"/>
    <cellStyle name="0_숭실대학교 걷고싶은 거리 녹화사업_내역서-0223조경-제출용_내역서0331_화천가로화단21(0330)(복구)-6-1_메인경관도로 도로숲조성공사(착공계)" xfId="341" xr:uid="{00000000-0005-0000-0000-000054010000}"/>
    <cellStyle name="0_숭실대학교 걷고싶은 거리 녹화사업_내역서-0223조경-제출용_내역서0331_화천가로화단21(0330)(복구)-6-1_메인경관도로 도로숲조성공사(착공계-제출)" xfId="342" xr:uid="{00000000-0005-0000-0000-000055010000}"/>
    <cellStyle name="0_숭실대학교 걷고싶은 거리 녹화사업_내역서-0223조경-제출용_내역서0331-제출" xfId="343" xr:uid="{00000000-0005-0000-0000-000056010000}"/>
    <cellStyle name="0_숭실대학교 걷고싶은 거리 녹화사업_내역서-0223조경-제출용_내역서0331-제출_내역서" xfId="344" xr:uid="{00000000-0005-0000-0000-000057010000}"/>
    <cellStyle name="0_숭실대학교 걷고싶은 거리 녹화사업_내역서-0223조경-제출용_내역서0331-제출_내역서_화천가로화단21(0330)(복구)-6-1" xfId="345" xr:uid="{00000000-0005-0000-0000-000058010000}"/>
    <cellStyle name="0_숭실대학교 걷고싶은 거리 녹화사업_내역서-0223조경-제출용_내역서0331-제출_내역서_화천가로화단21(0330)(복구)-6-1_메인경관도로 도로숲조성공사" xfId="346" xr:uid="{00000000-0005-0000-0000-000059010000}"/>
    <cellStyle name="0_숭실대학교 걷고싶은 거리 녹화사업_내역서-0223조경-제출용_내역서0331-제출_내역서_화천가로화단21(0330)(복구)-6-1_메인경관도로 도로숲조성공사(상무님)" xfId="347" xr:uid="{00000000-0005-0000-0000-00005A010000}"/>
    <cellStyle name="0_숭실대학교 걷고싶은 거리 녹화사업_내역서-0223조경-제출용_내역서0331-제출_내역서_화천가로화단21(0330)(복구)-6-1_메인경관도로 도로숲조성공사(착공계)" xfId="348" xr:uid="{00000000-0005-0000-0000-00005B010000}"/>
    <cellStyle name="0_숭실대학교 걷고싶은 거리 녹화사업_내역서-0223조경-제출용_내역서0331-제출_내역서_화천가로화단21(0330)(복구)-6-1_메인경관도로 도로숲조성공사(착공계-제출)" xfId="349" xr:uid="{00000000-0005-0000-0000-00005C010000}"/>
    <cellStyle name="0_숭실대학교 걷고싶은 거리 녹화사업_내역서-0223조경-제출용_내역서0331-제출_내역서0903" xfId="350" xr:uid="{00000000-0005-0000-0000-00005D010000}"/>
    <cellStyle name="0_숭실대학교 걷고싶은 거리 녹화사업_내역서-0223조경-제출용_내역서0331-제출_내역서0903_화천가로화단21(0330)(복구)-6-1" xfId="351" xr:uid="{00000000-0005-0000-0000-00005E010000}"/>
    <cellStyle name="0_숭실대학교 걷고싶은 거리 녹화사업_내역서-0223조경-제출용_내역서0331-제출_내역서0903_화천가로화단21(0330)(복구)-6-1_메인경관도로 도로숲조성공사" xfId="352" xr:uid="{00000000-0005-0000-0000-00005F010000}"/>
    <cellStyle name="0_숭실대학교 걷고싶은 거리 녹화사업_내역서-0223조경-제출용_내역서0331-제출_내역서0903_화천가로화단21(0330)(복구)-6-1_메인경관도로 도로숲조성공사(상무님)" xfId="353" xr:uid="{00000000-0005-0000-0000-000060010000}"/>
    <cellStyle name="0_숭실대학교 걷고싶은 거리 녹화사업_내역서-0223조경-제출용_내역서0331-제출_내역서0903_화천가로화단21(0330)(복구)-6-1_메인경관도로 도로숲조성공사(착공계)" xfId="354" xr:uid="{00000000-0005-0000-0000-000061010000}"/>
    <cellStyle name="0_숭실대학교 걷고싶은 거리 녹화사업_내역서-0223조경-제출용_내역서0331-제출_내역서0903_화천가로화단21(0330)(복구)-6-1_메인경관도로 도로숲조성공사(착공계-제출)" xfId="355" xr:uid="{00000000-0005-0000-0000-000062010000}"/>
    <cellStyle name="0_숭실대학교 걷고싶은 거리 녹화사업_내역서-0223조경-제출용_내역서0331-제출_화천가로화단21(0330)(복구)-6-1" xfId="356" xr:uid="{00000000-0005-0000-0000-000063010000}"/>
    <cellStyle name="0_숭실대학교 걷고싶은 거리 녹화사업_내역서-0223조경-제출용_내역서0331-제출_화천가로화단21(0330)(복구)-6-1_메인경관도로 도로숲조성공사" xfId="357" xr:uid="{00000000-0005-0000-0000-000064010000}"/>
    <cellStyle name="0_숭실대학교 걷고싶은 거리 녹화사업_내역서-0223조경-제출용_내역서0331-제출_화천가로화단21(0330)(복구)-6-1_메인경관도로 도로숲조성공사(상무님)" xfId="358" xr:uid="{00000000-0005-0000-0000-000065010000}"/>
    <cellStyle name="0_숭실대학교 걷고싶은 거리 녹화사업_내역서-0223조경-제출용_내역서0331-제출_화천가로화단21(0330)(복구)-6-1_메인경관도로 도로숲조성공사(착공계)" xfId="359" xr:uid="{00000000-0005-0000-0000-000066010000}"/>
    <cellStyle name="0_숭실대학교 걷고싶은 거리 녹화사업_내역서-0223조경-제출용_내역서0331-제출_화천가로화단21(0330)(복구)-6-1_메인경관도로 도로숲조성공사(착공계-제출)" xfId="360" xr:uid="{00000000-0005-0000-0000-000067010000}"/>
    <cellStyle name="0_숭실대학교 걷고싶은 거리 녹화사업_내역서-0223조경-제출용_내역서0421" xfId="361" xr:uid="{00000000-0005-0000-0000-000068010000}"/>
    <cellStyle name="0_숭실대학교 걷고싶은 거리 녹화사업_내역서-0223조경-제출용_내역서0421_내역서" xfId="362" xr:uid="{00000000-0005-0000-0000-000069010000}"/>
    <cellStyle name="0_숭실대학교 걷고싶은 거리 녹화사업_내역서-0223조경-제출용_내역서0421_내역서_화천가로화단21(0330)(복구)-6-1" xfId="363" xr:uid="{00000000-0005-0000-0000-00006A010000}"/>
    <cellStyle name="0_숭실대학교 걷고싶은 거리 녹화사업_내역서-0223조경-제출용_내역서0421_내역서_화천가로화단21(0330)(복구)-6-1_메인경관도로 도로숲조성공사" xfId="364" xr:uid="{00000000-0005-0000-0000-00006B010000}"/>
    <cellStyle name="0_숭실대학교 걷고싶은 거리 녹화사업_내역서-0223조경-제출용_내역서0421_내역서_화천가로화단21(0330)(복구)-6-1_메인경관도로 도로숲조성공사(상무님)" xfId="365" xr:uid="{00000000-0005-0000-0000-00006C010000}"/>
    <cellStyle name="0_숭실대학교 걷고싶은 거리 녹화사업_내역서-0223조경-제출용_내역서0421_내역서_화천가로화단21(0330)(복구)-6-1_메인경관도로 도로숲조성공사(착공계)" xfId="366" xr:uid="{00000000-0005-0000-0000-00006D010000}"/>
    <cellStyle name="0_숭실대학교 걷고싶은 거리 녹화사업_내역서-0223조경-제출용_내역서0421_내역서_화천가로화단21(0330)(복구)-6-1_메인경관도로 도로숲조성공사(착공계-제출)" xfId="367" xr:uid="{00000000-0005-0000-0000-00006E010000}"/>
    <cellStyle name="0_숭실대학교 걷고싶은 거리 녹화사업_내역서-0223조경-제출용_내역서0421_내역서0903" xfId="368" xr:uid="{00000000-0005-0000-0000-00006F010000}"/>
    <cellStyle name="0_숭실대학교 걷고싶은 거리 녹화사업_내역서-0223조경-제출용_내역서0421_내역서0903_화천가로화단21(0330)(복구)-6-1" xfId="369" xr:uid="{00000000-0005-0000-0000-000070010000}"/>
    <cellStyle name="0_숭실대학교 걷고싶은 거리 녹화사업_내역서-0223조경-제출용_내역서0421_내역서0903_화천가로화단21(0330)(복구)-6-1_메인경관도로 도로숲조성공사" xfId="370" xr:uid="{00000000-0005-0000-0000-000071010000}"/>
    <cellStyle name="0_숭실대학교 걷고싶은 거리 녹화사업_내역서-0223조경-제출용_내역서0421_내역서0903_화천가로화단21(0330)(복구)-6-1_메인경관도로 도로숲조성공사(상무님)" xfId="371" xr:uid="{00000000-0005-0000-0000-000072010000}"/>
    <cellStyle name="0_숭실대학교 걷고싶은 거리 녹화사업_내역서-0223조경-제출용_내역서0421_내역서0903_화천가로화단21(0330)(복구)-6-1_메인경관도로 도로숲조성공사(착공계)" xfId="372" xr:uid="{00000000-0005-0000-0000-000073010000}"/>
    <cellStyle name="0_숭실대학교 걷고싶은 거리 녹화사업_내역서-0223조경-제출용_내역서0421_내역서0903_화천가로화단21(0330)(복구)-6-1_메인경관도로 도로숲조성공사(착공계-제출)" xfId="373" xr:uid="{00000000-0005-0000-0000-000074010000}"/>
    <cellStyle name="0_숭실대학교 걷고싶은 거리 녹화사업_내역서-0223조경-제출용_내역서0421_화천가로화단21(0330)(복구)-6-1" xfId="374" xr:uid="{00000000-0005-0000-0000-000075010000}"/>
    <cellStyle name="0_숭실대학교 걷고싶은 거리 녹화사업_내역서-0223조경-제출용_내역서0421_화천가로화단21(0330)(복구)-6-1_메인경관도로 도로숲조성공사" xfId="375" xr:uid="{00000000-0005-0000-0000-000076010000}"/>
    <cellStyle name="0_숭실대학교 걷고싶은 거리 녹화사업_내역서-0223조경-제출용_내역서0421_화천가로화단21(0330)(복구)-6-1_메인경관도로 도로숲조성공사(상무님)" xfId="376" xr:uid="{00000000-0005-0000-0000-000077010000}"/>
    <cellStyle name="0_숭실대학교 걷고싶은 거리 녹화사업_내역서-0223조경-제출용_내역서0421_화천가로화단21(0330)(복구)-6-1_메인경관도로 도로숲조성공사(착공계)" xfId="377" xr:uid="{00000000-0005-0000-0000-000078010000}"/>
    <cellStyle name="0_숭실대학교 걷고싶은 거리 녹화사업_내역서-0223조경-제출용_내역서0421_화천가로화단21(0330)(복구)-6-1_메인경관도로 도로숲조성공사(착공계-제출)" xfId="378" xr:uid="{00000000-0005-0000-0000-000079010000}"/>
    <cellStyle name="0_숭실대학교 걷고싶은 거리 녹화사업_내역서-0223조경-제출용_식재일위" xfId="379" xr:uid="{00000000-0005-0000-0000-00007A010000}"/>
    <cellStyle name="0_숭실대학교 걷고싶은 거리 녹화사업_내역서-0223조경-제출용_식재일위_내역서" xfId="380" xr:uid="{00000000-0005-0000-0000-00007B010000}"/>
    <cellStyle name="0_숭실대학교 걷고싶은 거리 녹화사업_내역서-0223조경-제출용_식재일위_내역서_화천가로화단21(0330)(복구)-6-1" xfId="381" xr:uid="{00000000-0005-0000-0000-00007C010000}"/>
    <cellStyle name="0_숭실대학교 걷고싶은 거리 녹화사업_내역서-0223조경-제출용_식재일위_내역서_화천가로화단21(0330)(복구)-6-1_메인경관도로 도로숲조성공사" xfId="382" xr:uid="{00000000-0005-0000-0000-00007D010000}"/>
    <cellStyle name="0_숭실대학교 걷고싶은 거리 녹화사업_내역서-0223조경-제출용_식재일위_내역서_화천가로화단21(0330)(복구)-6-1_메인경관도로 도로숲조성공사(상무님)" xfId="383" xr:uid="{00000000-0005-0000-0000-00007E010000}"/>
    <cellStyle name="0_숭실대학교 걷고싶은 거리 녹화사업_내역서-0223조경-제출용_식재일위_내역서_화천가로화단21(0330)(복구)-6-1_메인경관도로 도로숲조성공사(착공계)" xfId="384" xr:uid="{00000000-0005-0000-0000-00007F010000}"/>
    <cellStyle name="0_숭실대학교 걷고싶은 거리 녹화사업_내역서-0223조경-제출용_식재일위_내역서_화천가로화단21(0330)(복구)-6-1_메인경관도로 도로숲조성공사(착공계-제출)" xfId="385" xr:uid="{00000000-0005-0000-0000-000080010000}"/>
    <cellStyle name="0_숭실대학교 걷고싶은 거리 녹화사업_내역서-0223조경-제출용_식재일위_내역서0903" xfId="386" xr:uid="{00000000-0005-0000-0000-000081010000}"/>
    <cellStyle name="0_숭실대학교 걷고싶은 거리 녹화사업_내역서-0223조경-제출용_식재일위_내역서0903_화천가로화단21(0330)(복구)-6-1" xfId="387" xr:uid="{00000000-0005-0000-0000-000082010000}"/>
    <cellStyle name="0_숭실대학교 걷고싶은 거리 녹화사업_내역서-0223조경-제출용_식재일위_내역서0903_화천가로화단21(0330)(복구)-6-1_메인경관도로 도로숲조성공사" xfId="388" xr:uid="{00000000-0005-0000-0000-000083010000}"/>
    <cellStyle name="0_숭실대학교 걷고싶은 거리 녹화사업_내역서-0223조경-제출용_식재일위_내역서0903_화천가로화단21(0330)(복구)-6-1_메인경관도로 도로숲조성공사(상무님)" xfId="389" xr:uid="{00000000-0005-0000-0000-000084010000}"/>
    <cellStyle name="0_숭실대학교 걷고싶은 거리 녹화사업_내역서-0223조경-제출용_식재일위_내역서0903_화천가로화단21(0330)(복구)-6-1_메인경관도로 도로숲조성공사(착공계)" xfId="390" xr:uid="{00000000-0005-0000-0000-000085010000}"/>
    <cellStyle name="0_숭실대학교 걷고싶은 거리 녹화사업_내역서-0223조경-제출용_식재일위_내역서0903_화천가로화단21(0330)(복구)-6-1_메인경관도로 도로숲조성공사(착공계-제출)" xfId="391" xr:uid="{00000000-0005-0000-0000-000086010000}"/>
    <cellStyle name="0_숭실대학교 걷고싶은 거리 녹화사업_내역서-0223조경-제출용_식재일위_화천가로화단21(0330)(복구)-6-1" xfId="392" xr:uid="{00000000-0005-0000-0000-000087010000}"/>
    <cellStyle name="0_숭실대학교 걷고싶은 거리 녹화사업_내역서-0223조경-제출용_식재일위_화천가로화단21(0330)(복구)-6-1_메인경관도로 도로숲조성공사" xfId="393" xr:uid="{00000000-0005-0000-0000-000088010000}"/>
    <cellStyle name="0_숭실대학교 걷고싶은 거리 녹화사업_내역서-0223조경-제출용_식재일위_화천가로화단21(0330)(복구)-6-1_메인경관도로 도로숲조성공사(상무님)" xfId="394" xr:uid="{00000000-0005-0000-0000-000089010000}"/>
    <cellStyle name="0_숭실대학교 걷고싶은 거리 녹화사업_내역서-0223조경-제출용_식재일위_화천가로화단21(0330)(복구)-6-1_메인경관도로 도로숲조성공사(착공계)" xfId="395" xr:uid="{00000000-0005-0000-0000-00008A010000}"/>
    <cellStyle name="0_숭실대학교 걷고싶은 거리 녹화사업_내역서-0223조경-제출용_식재일위_화천가로화단21(0330)(복구)-6-1_메인경관도로 도로숲조성공사(착공계-제출)" xfId="396" xr:uid="{00000000-0005-0000-0000-00008B010000}"/>
    <cellStyle name="0_숭실대학교 걷고싶은 거리 녹화사업_내역서-0223조경-제출용_화천가로화단21(0330)(복구)-6-1" xfId="397" xr:uid="{00000000-0005-0000-0000-00008C010000}"/>
    <cellStyle name="0_숭실대학교 걷고싶은 거리 녹화사업_내역서-0223조경-제출용_화천가로화단21(0330)(복구)-6-1_메인경관도로 도로숲조성공사" xfId="398" xr:uid="{00000000-0005-0000-0000-00008D010000}"/>
    <cellStyle name="0_숭실대학교 걷고싶은 거리 녹화사업_내역서-0223조경-제출용_화천가로화단21(0330)(복구)-6-1_메인경관도로 도로숲조성공사(상무님)" xfId="399" xr:uid="{00000000-0005-0000-0000-00008E010000}"/>
    <cellStyle name="0_숭실대학교 걷고싶은 거리 녹화사업_내역서-0223조경-제출용_화천가로화단21(0330)(복구)-6-1_메인경관도로 도로숲조성공사(착공계)" xfId="400" xr:uid="{00000000-0005-0000-0000-00008F010000}"/>
    <cellStyle name="0_숭실대학교 걷고싶은 거리 녹화사업_내역서-0223조경-제출용_화천가로화단21(0330)(복구)-6-1_메인경관도로 도로숲조성공사(착공계-제출)" xfId="401" xr:uid="{00000000-0005-0000-0000-000090010000}"/>
    <cellStyle name="0_숭실대학교 걷고싶은 거리 녹화사업_내역서-0308조경-제출용" xfId="402" xr:uid="{00000000-0005-0000-0000-000091010000}"/>
    <cellStyle name="0_숭실대학교 걷고싶은 거리 녹화사업_내역서-0308조경-제출용_내역서" xfId="403" xr:uid="{00000000-0005-0000-0000-000092010000}"/>
    <cellStyle name="0_숭실대학교 걷고싶은 거리 녹화사업_내역서-0308조경-제출용_내역서_화천가로화단21(0330)(복구)-6-1" xfId="404" xr:uid="{00000000-0005-0000-0000-000093010000}"/>
    <cellStyle name="0_숭실대학교 걷고싶은 거리 녹화사업_내역서-0308조경-제출용_내역서_화천가로화단21(0330)(복구)-6-1_메인경관도로 도로숲조성공사" xfId="405" xr:uid="{00000000-0005-0000-0000-000094010000}"/>
    <cellStyle name="0_숭실대학교 걷고싶은 거리 녹화사업_내역서-0308조경-제출용_내역서_화천가로화단21(0330)(복구)-6-1_메인경관도로 도로숲조성공사(상무님)" xfId="406" xr:uid="{00000000-0005-0000-0000-000095010000}"/>
    <cellStyle name="0_숭실대학교 걷고싶은 거리 녹화사업_내역서-0308조경-제출용_내역서_화천가로화단21(0330)(복구)-6-1_메인경관도로 도로숲조성공사(착공계)" xfId="407" xr:uid="{00000000-0005-0000-0000-000096010000}"/>
    <cellStyle name="0_숭실대학교 걷고싶은 거리 녹화사업_내역서-0308조경-제출용_내역서_화천가로화단21(0330)(복구)-6-1_메인경관도로 도로숲조성공사(착공계-제출)" xfId="408" xr:uid="{00000000-0005-0000-0000-000097010000}"/>
    <cellStyle name="0_숭실대학교 걷고싶은 거리 녹화사업_내역서-0308조경-제출용_내역서0903" xfId="409" xr:uid="{00000000-0005-0000-0000-000098010000}"/>
    <cellStyle name="0_숭실대학교 걷고싶은 거리 녹화사업_내역서-0308조경-제출용_내역서0903_화천가로화단21(0330)(복구)-6-1" xfId="410" xr:uid="{00000000-0005-0000-0000-000099010000}"/>
    <cellStyle name="0_숭실대학교 걷고싶은 거리 녹화사업_내역서-0308조경-제출용_내역서0903_화천가로화단21(0330)(복구)-6-1_메인경관도로 도로숲조성공사" xfId="411" xr:uid="{00000000-0005-0000-0000-00009A010000}"/>
    <cellStyle name="0_숭실대학교 걷고싶은 거리 녹화사업_내역서-0308조경-제출용_내역서0903_화천가로화단21(0330)(복구)-6-1_메인경관도로 도로숲조성공사(상무님)" xfId="412" xr:uid="{00000000-0005-0000-0000-00009B010000}"/>
    <cellStyle name="0_숭실대학교 걷고싶은 거리 녹화사업_내역서-0308조경-제출용_내역서0903_화천가로화단21(0330)(복구)-6-1_메인경관도로 도로숲조성공사(착공계)" xfId="413" xr:uid="{00000000-0005-0000-0000-00009C010000}"/>
    <cellStyle name="0_숭실대학교 걷고싶은 거리 녹화사업_내역서-0308조경-제출용_내역서0903_화천가로화단21(0330)(복구)-6-1_메인경관도로 도로숲조성공사(착공계-제출)" xfId="414" xr:uid="{00000000-0005-0000-0000-00009D010000}"/>
    <cellStyle name="0_숭실대학교 걷고싶은 거리 녹화사업_내역서-0308조경-제출용_화천가로화단21(0330)(복구)-6-1" xfId="415" xr:uid="{00000000-0005-0000-0000-00009E010000}"/>
    <cellStyle name="0_숭실대학교 걷고싶은 거리 녹화사업_내역서-0308조경-제출용_화천가로화단21(0330)(복구)-6-1_메인경관도로 도로숲조성공사" xfId="416" xr:uid="{00000000-0005-0000-0000-00009F010000}"/>
    <cellStyle name="0_숭실대학교 걷고싶은 거리 녹화사업_내역서-0308조경-제출용_화천가로화단21(0330)(복구)-6-1_메인경관도로 도로숲조성공사(상무님)" xfId="417" xr:uid="{00000000-0005-0000-0000-0000A0010000}"/>
    <cellStyle name="0_숭실대학교 걷고싶은 거리 녹화사업_내역서-0308조경-제출용_화천가로화단21(0330)(복구)-6-1_메인경관도로 도로숲조성공사(착공계)" xfId="418" xr:uid="{00000000-0005-0000-0000-0000A1010000}"/>
    <cellStyle name="0_숭실대학교 걷고싶은 거리 녹화사업_내역서-0308조경-제출용_화천가로화단21(0330)(복구)-6-1_메인경관도로 도로숲조성공사(착공계-제출)" xfId="419" xr:uid="{00000000-0005-0000-0000-0000A2010000}"/>
    <cellStyle name="0_숭실대학교 걷고싶은 거리 녹화사업_내역서0903" xfId="420" xr:uid="{00000000-0005-0000-0000-0000A3010000}"/>
    <cellStyle name="0_숭실대학교 걷고싶은 거리 녹화사업_내역서0903_화천가로화단21(0330)(복구)-6-1" xfId="421" xr:uid="{00000000-0005-0000-0000-0000A4010000}"/>
    <cellStyle name="0_숭실대학교 걷고싶은 거리 녹화사업_내역서0903_화천가로화단21(0330)(복구)-6-1_메인경관도로 도로숲조성공사" xfId="422" xr:uid="{00000000-0005-0000-0000-0000A5010000}"/>
    <cellStyle name="0_숭실대학교 걷고싶은 거리 녹화사업_내역서0903_화천가로화단21(0330)(복구)-6-1_메인경관도로 도로숲조성공사(상무님)" xfId="423" xr:uid="{00000000-0005-0000-0000-0000A6010000}"/>
    <cellStyle name="0_숭실대학교 걷고싶은 거리 녹화사업_내역서0903_화천가로화단21(0330)(복구)-6-1_메인경관도로 도로숲조성공사(착공계)" xfId="424" xr:uid="{00000000-0005-0000-0000-0000A7010000}"/>
    <cellStyle name="0_숭실대학교 걷고싶은 거리 녹화사업_내역서0903_화천가로화단21(0330)(복구)-6-1_메인경관도로 도로숲조성공사(착공계-제출)" xfId="425" xr:uid="{00000000-0005-0000-0000-0000A8010000}"/>
    <cellStyle name="0_숭실대학교 걷고싶은 거리 녹화사업_학교숲관리내역서-0222-제출용" xfId="426" xr:uid="{00000000-0005-0000-0000-0000A9010000}"/>
    <cellStyle name="0_숭실대학교 걷고싶은 거리 녹화사업_학교숲관리내역서-0222-제출용_내역서" xfId="427" xr:uid="{00000000-0005-0000-0000-0000AA010000}"/>
    <cellStyle name="0_숭실대학교 걷고싶은 거리 녹화사업_학교숲관리내역서-0222-제출용_내역서_화천가로화단21(0330)(복구)-6-1" xfId="428" xr:uid="{00000000-0005-0000-0000-0000AB010000}"/>
    <cellStyle name="0_숭실대학교 걷고싶은 거리 녹화사업_학교숲관리내역서-0222-제출용_내역서_화천가로화단21(0330)(복구)-6-1_메인경관도로 도로숲조성공사" xfId="429" xr:uid="{00000000-0005-0000-0000-0000AC010000}"/>
    <cellStyle name="0_숭실대학교 걷고싶은 거리 녹화사업_학교숲관리내역서-0222-제출용_내역서_화천가로화단21(0330)(복구)-6-1_메인경관도로 도로숲조성공사(상무님)" xfId="430" xr:uid="{00000000-0005-0000-0000-0000AD010000}"/>
    <cellStyle name="0_숭실대학교 걷고싶은 거리 녹화사업_학교숲관리내역서-0222-제출용_내역서_화천가로화단21(0330)(복구)-6-1_메인경관도로 도로숲조성공사(착공계)" xfId="431" xr:uid="{00000000-0005-0000-0000-0000AE010000}"/>
    <cellStyle name="0_숭실대학교 걷고싶은 거리 녹화사업_학교숲관리내역서-0222-제출용_내역서_화천가로화단21(0330)(복구)-6-1_메인경관도로 도로숲조성공사(착공계-제출)" xfId="432" xr:uid="{00000000-0005-0000-0000-0000AF010000}"/>
    <cellStyle name="0_숭실대학교 걷고싶은 거리 녹화사업_학교숲관리내역서-0222-제출용_내역서0903" xfId="433" xr:uid="{00000000-0005-0000-0000-0000B0010000}"/>
    <cellStyle name="0_숭실대학교 걷고싶은 거리 녹화사업_학교숲관리내역서-0222-제출용_내역서0903_화천가로화단21(0330)(복구)-6-1" xfId="434" xr:uid="{00000000-0005-0000-0000-0000B1010000}"/>
    <cellStyle name="0_숭실대학교 걷고싶은 거리 녹화사업_학교숲관리내역서-0222-제출용_내역서0903_화천가로화단21(0330)(복구)-6-1_메인경관도로 도로숲조성공사" xfId="435" xr:uid="{00000000-0005-0000-0000-0000B2010000}"/>
    <cellStyle name="0_숭실대학교 걷고싶은 거리 녹화사업_학교숲관리내역서-0222-제출용_내역서0903_화천가로화단21(0330)(복구)-6-1_메인경관도로 도로숲조성공사(상무님)" xfId="436" xr:uid="{00000000-0005-0000-0000-0000B3010000}"/>
    <cellStyle name="0_숭실대학교 걷고싶은 거리 녹화사업_학교숲관리내역서-0222-제출용_내역서0903_화천가로화단21(0330)(복구)-6-1_메인경관도로 도로숲조성공사(착공계)" xfId="437" xr:uid="{00000000-0005-0000-0000-0000B4010000}"/>
    <cellStyle name="0_숭실대학교 걷고싶은 거리 녹화사업_학교숲관리내역서-0222-제출용_내역서0903_화천가로화단21(0330)(복구)-6-1_메인경관도로 도로숲조성공사(착공계-제출)" xfId="438" xr:uid="{00000000-0005-0000-0000-0000B5010000}"/>
    <cellStyle name="0_숭실대학교 걷고싶은 거리 녹화사업_학교숲관리내역서-0222-제출용_화천가로화단21(0330)(복구)-6-1" xfId="439" xr:uid="{00000000-0005-0000-0000-0000B6010000}"/>
    <cellStyle name="0_숭실대학교 걷고싶은 거리 녹화사업_학교숲관리내역서-0222-제출용_화천가로화단21(0330)(복구)-6-1_메인경관도로 도로숲조성공사" xfId="440" xr:uid="{00000000-0005-0000-0000-0000B7010000}"/>
    <cellStyle name="0_숭실대학교 걷고싶은 거리 녹화사업_학교숲관리내역서-0222-제출용_화천가로화단21(0330)(복구)-6-1_메인경관도로 도로숲조성공사(상무님)" xfId="441" xr:uid="{00000000-0005-0000-0000-0000B8010000}"/>
    <cellStyle name="0_숭실대학교 걷고싶은 거리 녹화사업_학교숲관리내역서-0222-제출용_화천가로화단21(0330)(복구)-6-1_메인경관도로 도로숲조성공사(착공계)" xfId="442" xr:uid="{00000000-0005-0000-0000-0000B9010000}"/>
    <cellStyle name="0_숭실대학교 걷고싶은 거리 녹화사업_학교숲관리내역서-0222-제출용_화천가로화단21(0330)(복구)-6-1_메인경관도로 도로숲조성공사(착공계-제출)" xfId="443" xr:uid="{00000000-0005-0000-0000-0000BA010000}"/>
    <cellStyle name="0_숭실대학교 걷고싶은 거리 녹화사업_학교숲관리내역서-최종" xfId="444" xr:uid="{00000000-0005-0000-0000-0000BB010000}"/>
    <cellStyle name="0_숭실대학교 걷고싶은 거리 녹화사업_학교숲관리내역서-최종_내역서" xfId="445" xr:uid="{00000000-0005-0000-0000-0000BC010000}"/>
    <cellStyle name="0_숭실대학교 걷고싶은 거리 녹화사업_학교숲관리내역서-최종_내역서_화천가로화단21(0330)(복구)-6-1" xfId="446" xr:uid="{00000000-0005-0000-0000-0000BD010000}"/>
    <cellStyle name="0_숭실대학교 걷고싶은 거리 녹화사업_학교숲관리내역서-최종_내역서_화천가로화단21(0330)(복구)-6-1_메인경관도로 도로숲조성공사" xfId="447" xr:uid="{00000000-0005-0000-0000-0000BE010000}"/>
    <cellStyle name="0_숭실대학교 걷고싶은 거리 녹화사업_학교숲관리내역서-최종_내역서_화천가로화단21(0330)(복구)-6-1_메인경관도로 도로숲조성공사(상무님)" xfId="448" xr:uid="{00000000-0005-0000-0000-0000BF010000}"/>
    <cellStyle name="0_숭실대학교 걷고싶은 거리 녹화사업_학교숲관리내역서-최종_내역서_화천가로화단21(0330)(복구)-6-1_메인경관도로 도로숲조성공사(착공계)" xfId="449" xr:uid="{00000000-0005-0000-0000-0000C0010000}"/>
    <cellStyle name="0_숭실대학교 걷고싶은 거리 녹화사업_학교숲관리내역서-최종_내역서_화천가로화단21(0330)(복구)-6-1_메인경관도로 도로숲조성공사(착공계-제출)" xfId="450" xr:uid="{00000000-0005-0000-0000-0000C1010000}"/>
    <cellStyle name="0_숭실대학교 걷고싶은 거리 녹화사업_학교숲관리내역서-최종_내역서0903" xfId="451" xr:uid="{00000000-0005-0000-0000-0000C2010000}"/>
    <cellStyle name="0_숭실대학교 걷고싶은 거리 녹화사업_학교숲관리내역서-최종_내역서0903_화천가로화단21(0330)(복구)-6-1" xfId="452" xr:uid="{00000000-0005-0000-0000-0000C3010000}"/>
    <cellStyle name="0_숭실대학교 걷고싶은 거리 녹화사업_학교숲관리내역서-최종_내역서0903_화천가로화단21(0330)(복구)-6-1_메인경관도로 도로숲조성공사" xfId="453" xr:uid="{00000000-0005-0000-0000-0000C4010000}"/>
    <cellStyle name="0_숭실대학교 걷고싶은 거리 녹화사업_학교숲관리내역서-최종_내역서0903_화천가로화단21(0330)(복구)-6-1_메인경관도로 도로숲조성공사(상무님)" xfId="454" xr:uid="{00000000-0005-0000-0000-0000C5010000}"/>
    <cellStyle name="0_숭실대학교 걷고싶은 거리 녹화사업_학교숲관리내역서-최종_내역서0903_화천가로화단21(0330)(복구)-6-1_메인경관도로 도로숲조성공사(착공계)" xfId="455" xr:uid="{00000000-0005-0000-0000-0000C6010000}"/>
    <cellStyle name="0_숭실대학교 걷고싶은 거리 녹화사업_학교숲관리내역서-최종_내역서0903_화천가로화단21(0330)(복구)-6-1_메인경관도로 도로숲조성공사(착공계-제출)" xfId="456" xr:uid="{00000000-0005-0000-0000-0000C7010000}"/>
    <cellStyle name="0_숭실대학교 걷고싶은 거리 녹화사업_학교숲관리내역서-최종_화천가로화단21(0330)(복구)-6-1" xfId="457" xr:uid="{00000000-0005-0000-0000-0000C8010000}"/>
    <cellStyle name="0_숭실대학교 걷고싶은 거리 녹화사업_학교숲관리내역서-최종_화천가로화단21(0330)(복구)-6-1_메인경관도로 도로숲조성공사" xfId="458" xr:uid="{00000000-0005-0000-0000-0000C9010000}"/>
    <cellStyle name="0_숭실대학교 걷고싶은 거리 녹화사업_학교숲관리내역서-최종_화천가로화단21(0330)(복구)-6-1_메인경관도로 도로숲조성공사(상무님)" xfId="459" xr:uid="{00000000-0005-0000-0000-0000CA010000}"/>
    <cellStyle name="0_숭실대학교 걷고싶은 거리 녹화사업_학교숲관리내역서-최종_화천가로화단21(0330)(복구)-6-1_메인경관도로 도로숲조성공사(착공계)" xfId="460" xr:uid="{00000000-0005-0000-0000-0000CB010000}"/>
    <cellStyle name="0_숭실대학교 걷고싶은 거리 녹화사업_학교숲관리내역서-최종_화천가로화단21(0330)(복구)-6-1_메인경관도로 도로숲조성공사(착공계-제출)" xfId="461" xr:uid="{00000000-0005-0000-0000-0000CC010000}"/>
    <cellStyle name="0_숭실대학교 걷고싶은 거리 녹화사업_화천가로화단21(0330)(복구)-6-1" xfId="462" xr:uid="{00000000-0005-0000-0000-0000CD010000}"/>
    <cellStyle name="0_숭실대학교 걷고싶은 거리 녹화사업_화천가로화단21(0330)(복구)-6-1_메인경관도로 도로숲조성공사" xfId="463" xr:uid="{00000000-0005-0000-0000-0000CE010000}"/>
    <cellStyle name="0_숭실대학교 걷고싶은 거리 녹화사업_화천가로화단21(0330)(복구)-6-1_메인경관도로 도로숲조성공사(상무님)" xfId="464" xr:uid="{00000000-0005-0000-0000-0000CF010000}"/>
    <cellStyle name="0_숭실대학교 걷고싶은 거리 녹화사업_화천가로화단21(0330)(복구)-6-1_메인경관도로 도로숲조성공사(착공계)" xfId="465" xr:uid="{00000000-0005-0000-0000-0000D0010000}"/>
    <cellStyle name="0_숭실대학교 걷고싶은 거리 녹화사업_화천가로화단21(0330)(복구)-6-1_메인경관도로 도로숲조성공사(착공계-제출)" xfId="466" xr:uid="{00000000-0005-0000-0000-0000D1010000}"/>
    <cellStyle name="00" xfId="467" xr:uid="{00000000-0005-0000-0000-0000D2010000}"/>
    <cellStyle name="1" xfId="468" xr:uid="{00000000-0005-0000-0000-0000D3010000}"/>
    <cellStyle name="1_laroux" xfId="469" xr:uid="{00000000-0005-0000-0000-0000D4010000}"/>
    <cellStyle name="1_laroux_ATC-YOON1" xfId="470" xr:uid="{00000000-0005-0000-0000-0000D5010000}"/>
    <cellStyle name="1_단가조사표" xfId="471" xr:uid="{00000000-0005-0000-0000-0000D6010000}"/>
    <cellStyle name="1_단가조사표_1011소각" xfId="472" xr:uid="{00000000-0005-0000-0000-0000D7010000}"/>
    <cellStyle name="1_단가조사표_1113교~1" xfId="473" xr:uid="{00000000-0005-0000-0000-0000D8010000}"/>
    <cellStyle name="1_단가조사표_121내역" xfId="474" xr:uid="{00000000-0005-0000-0000-0000D9010000}"/>
    <cellStyle name="1_단가조사표_객토량" xfId="475" xr:uid="{00000000-0005-0000-0000-0000DA010000}"/>
    <cellStyle name="1_단가조사표_교통센~1" xfId="476" xr:uid="{00000000-0005-0000-0000-0000DB010000}"/>
    <cellStyle name="1_단가조사표_교통센터412" xfId="477" xr:uid="{00000000-0005-0000-0000-0000DC010000}"/>
    <cellStyle name="1_단가조사표_교통수" xfId="478" xr:uid="{00000000-0005-0000-0000-0000DD010000}"/>
    <cellStyle name="1_단가조사표_교통수량산출서" xfId="479" xr:uid="{00000000-0005-0000-0000-0000DE010000}"/>
    <cellStyle name="1_단가조사표_구조물대가 (2)" xfId="480" xr:uid="{00000000-0005-0000-0000-0000DF010000}"/>
    <cellStyle name="1_단가조사표_내역서 (2)" xfId="481" xr:uid="{00000000-0005-0000-0000-0000E0010000}"/>
    <cellStyle name="1_단가조사표_대전관저지구" xfId="482" xr:uid="{00000000-0005-0000-0000-0000E1010000}"/>
    <cellStyle name="1_단가조사표_동측지~1" xfId="483" xr:uid="{00000000-0005-0000-0000-0000E2010000}"/>
    <cellStyle name="1_단가조사표_동측지원422" xfId="484" xr:uid="{00000000-0005-0000-0000-0000E3010000}"/>
    <cellStyle name="1_단가조사표_동측지원512" xfId="485" xr:uid="{00000000-0005-0000-0000-0000E4010000}"/>
    <cellStyle name="1_단가조사표_동측지원524" xfId="486" xr:uid="{00000000-0005-0000-0000-0000E5010000}"/>
    <cellStyle name="1_단가조사표_부대422" xfId="487" xr:uid="{00000000-0005-0000-0000-0000E6010000}"/>
    <cellStyle name="1_단가조사표_부대시설" xfId="488" xr:uid="{00000000-0005-0000-0000-0000E7010000}"/>
    <cellStyle name="1_단가조사표_소각수~1" xfId="489" xr:uid="{00000000-0005-0000-0000-0000E8010000}"/>
    <cellStyle name="1_단가조사표_소각수내역서" xfId="490" xr:uid="{00000000-0005-0000-0000-0000E9010000}"/>
    <cellStyle name="1_단가조사표_소각수목2" xfId="491" xr:uid="{00000000-0005-0000-0000-0000EA010000}"/>
    <cellStyle name="1_단가조사표_수량산출서 (2)" xfId="492" xr:uid="{00000000-0005-0000-0000-0000EB010000}"/>
    <cellStyle name="1_단가조사표_엑스포~1" xfId="493" xr:uid="{00000000-0005-0000-0000-0000EC010000}"/>
    <cellStyle name="1_단가조사표_엑스포한빛1" xfId="494" xr:uid="{00000000-0005-0000-0000-0000ED010000}"/>
    <cellStyle name="1_단가조사표_여객터미널331" xfId="495" xr:uid="{00000000-0005-0000-0000-0000EE010000}"/>
    <cellStyle name="1_단가조사표_여객터미널513" xfId="496" xr:uid="{00000000-0005-0000-0000-0000EF010000}"/>
    <cellStyle name="1_단가조사표_여객터미널629" xfId="497" xr:uid="{00000000-0005-0000-0000-0000F0010000}"/>
    <cellStyle name="1_단가조사표_외곽도로616" xfId="498" xr:uid="{00000000-0005-0000-0000-0000F1010000}"/>
    <cellStyle name="1_단가조사표_용인죽전수량" xfId="499" xr:uid="{00000000-0005-0000-0000-0000F2010000}"/>
    <cellStyle name="1_단가조사표_원가계~1" xfId="500" xr:uid="{00000000-0005-0000-0000-0000F3010000}"/>
    <cellStyle name="1_단가조사표_유기질" xfId="501" xr:uid="{00000000-0005-0000-0000-0000F4010000}"/>
    <cellStyle name="1_단가조사표_자재조서 (2)" xfId="502" xr:uid="{00000000-0005-0000-0000-0000F5010000}"/>
    <cellStyle name="1_단가조사표_총괄내역" xfId="503" xr:uid="{00000000-0005-0000-0000-0000F6010000}"/>
    <cellStyle name="1_단가조사표_총괄내역 (2)" xfId="504" xr:uid="{00000000-0005-0000-0000-0000F7010000}"/>
    <cellStyle name="1_단가조사표_터미널도로403" xfId="505" xr:uid="{00000000-0005-0000-0000-0000F8010000}"/>
    <cellStyle name="1_단가조사표_터미널도로429" xfId="506" xr:uid="{00000000-0005-0000-0000-0000F9010000}"/>
    <cellStyle name="1_단가조사표_포장일위" xfId="507" xr:uid="{00000000-0005-0000-0000-0000FA010000}"/>
    <cellStyle name="111" xfId="508" xr:uid="{00000000-0005-0000-0000-0000FB010000}"/>
    <cellStyle name="2" xfId="509" xr:uid="{00000000-0005-0000-0000-0000FC010000}"/>
    <cellStyle name="2_laroux" xfId="510" xr:uid="{00000000-0005-0000-0000-0000FD010000}"/>
    <cellStyle name="2_laroux_ATC-YOON1" xfId="511" xr:uid="{00000000-0005-0000-0000-0000FE010000}"/>
    <cellStyle name="2_단가조사표" xfId="512" xr:uid="{00000000-0005-0000-0000-0000FF010000}"/>
    <cellStyle name="2_단가조사표_1011소각" xfId="513" xr:uid="{00000000-0005-0000-0000-000000020000}"/>
    <cellStyle name="2_단가조사표_1113교~1" xfId="514" xr:uid="{00000000-0005-0000-0000-000001020000}"/>
    <cellStyle name="2_단가조사표_121내역" xfId="515" xr:uid="{00000000-0005-0000-0000-000002020000}"/>
    <cellStyle name="2_단가조사표_객토량" xfId="516" xr:uid="{00000000-0005-0000-0000-000003020000}"/>
    <cellStyle name="2_단가조사표_교통센~1" xfId="517" xr:uid="{00000000-0005-0000-0000-000004020000}"/>
    <cellStyle name="2_단가조사표_교통센터412" xfId="518" xr:uid="{00000000-0005-0000-0000-000005020000}"/>
    <cellStyle name="2_단가조사표_교통수" xfId="519" xr:uid="{00000000-0005-0000-0000-000006020000}"/>
    <cellStyle name="2_단가조사표_교통수량산출서" xfId="520" xr:uid="{00000000-0005-0000-0000-000007020000}"/>
    <cellStyle name="2_단가조사표_구조물대가 (2)" xfId="521" xr:uid="{00000000-0005-0000-0000-000008020000}"/>
    <cellStyle name="2_단가조사표_내역서 (2)" xfId="522" xr:uid="{00000000-0005-0000-0000-000009020000}"/>
    <cellStyle name="2_단가조사표_대전관저지구" xfId="523" xr:uid="{00000000-0005-0000-0000-00000A020000}"/>
    <cellStyle name="2_단가조사표_동측지~1" xfId="524" xr:uid="{00000000-0005-0000-0000-00000B020000}"/>
    <cellStyle name="2_단가조사표_동측지원422" xfId="525" xr:uid="{00000000-0005-0000-0000-00000C020000}"/>
    <cellStyle name="2_단가조사표_동측지원512" xfId="526" xr:uid="{00000000-0005-0000-0000-00000D020000}"/>
    <cellStyle name="2_단가조사표_동측지원524" xfId="527" xr:uid="{00000000-0005-0000-0000-00000E020000}"/>
    <cellStyle name="2_단가조사표_부대422" xfId="528" xr:uid="{00000000-0005-0000-0000-00000F020000}"/>
    <cellStyle name="2_단가조사표_부대시설" xfId="529" xr:uid="{00000000-0005-0000-0000-000010020000}"/>
    <cellStyle name="2_단가조사표_소각수~1" xfId="530" xr:uid="{00000000-0005-0000-0000-000011020000}"/>
    <cellStyle name="2_단가조사표_소각수내역서" xfId="531" xr:uid="{00000000-0005-0000-0000-000012020000}"/>
    <cellStyle name="2_단가조사표_소각수목2" xfId="532" xr:uid="{00000000-0005-0000-0000-000013020000}"/>
    <cellStyle name="2_단가조사표_수량산출서 (2)" xfId="533" xr:uid="{00000000-0005-0000-0000-000014020000}"/>
    <cellStyle name="2_단가조사표_엑스포~1" xfId="534" xr:uid="{00000000-0005-0000-0000-000015020000}"/>
    <cellStyle name="2_단가조사표_엑스포한빛1" xfId="535" xr:uid="{00000000-0005-0000-0000-000016020000}"/>
    <cellStyle name="2_단가조사표_여객터미널331" xfId="536" xr:uid="{00000000-0005-0000-0000-000017020000}"/>
    <cellStyle name="2_단가조사표_여객터미널513" xfId="537" xr:uid="{00000000-0005-0000-0000-000018020000}"/>
    <cellStyle name="2_단가조사표_여객터미널629" xfId="538" xr:uid="{00000000-0005-0000-0000-000019020000}"/>
    <cellStyle name="2_단가조사표_외곽도로616" xfId="539" xr:uid="{00000000-0005-0000-0000-00001A020000}"/>
    <cellStyle name="2_단가조사표_용인죽전수량" xfId="540" xr:uid="{00000000-0005-0000-0000-00001B020000}"/>
    <cellStyle name="2_단가조사표_원가계~1" xfId="541" xr:uid="{00000000-0005-0000-0000-00001C020000}"/>
    <cellStyle name="2_단가조사표_유기질" xfId="542" xr:uid="{00000000-0005-0000-0000-00001D020000}"/>
    <cellStyle name="2_단가조사표_자재조서 (2)" xfId="543" xr:uid="{00000000-0005-0000-0000-00001E020000}"/>
    <cellStyle name="2_단가조사표_총괄내역" xfId="544" xr:uid="{00000000-0005-0000-0000-00001F020000}"/>
    <cellStyle name="2_단가조사표_총괄내역 (2)" xfId="545" xr:uid="{00000000-0005-0000-0000-000020020000}"/>
    <cellStyle name="2_단가조사표_터미널도로403" xfId="546" xr:uid="{00000000-0005-0000-0000-000021020000}"/>
    <cellStyle name="2_단가조사표_터미널도로429" xfId="547" xr:uid="{00000000-0005-0000-0000-000022020000}"/>
    <cellStyle name="2_단가조사표_포장일위" xfId="548" xr:uid="{00000000-0005-0000-0000-000023020000}"/>
    <cellStyle name="20% - 강조색1" xfId="549" builtinId="30" customBuiltin="1"/>
    <cellStyle name="20% - 강조색2" xfId="550" builtinId="34" customBuiltin="1"/>
    <cellStyle name="20% - 강조색3" xfId="551" builtinId="38" customBuiltin="1"/>
    <cellStyle name="20% - 강조색4" xfId="552" builtinId="42" customBuiltin="1"/>
    <cellStyle name="20% - 강조색5" xfId="553" builtinId="46" customBuiltin="1"/>
    <cellStyle name="20% - 강조색6" xfId="554" builtinId="50" customBuiltin="1"/>
    <cellStyle name="40% - 강조색1" xfId="555" builtinId="31" customBuiltin="1"/>
    <cellStyle name="40% - 강조색2" xfId="556" builtinId="35" customBuiltin="1"/>
    <cellStyle name="40% - 강조색3" xfId="557" builtinId="39" customBuiltin="1"/>
    <cellStyle name="40% - 강조색4" xfId="558" builtinId="43" customBuiltin="1"/>
    <cellStyle name="40% - 강조색5" xfId="559" builtinId="47" customBuiltin="1"/>
    <cellStyle name="40% - 강조색6" xfId="560" builtinId="51" customBuiltin="1"/>
    <cellStyle name="60% - 강조색1" xfId="561" builtinId="32" customBuiltin="1"/>
    <cellStyle name="60% - 강조색2" xfId="562" builtinId="36" customBuiltin="1"/>
    <cellStyle name="60% - 강조색3" xfId="563" builtinId="40" customBuiltin="1"/>
    <cellStyle name="60% - 강조색4" xfId="564" builtinId="44" customBuiltin="1"/>
    <cellStyle name="60% - 강조색5" xfId="565" builtinId="48" customBuiltin="1"/>
    <cellStyle name="60% - 강조색6" xfId="566" builtinId="52" customBuiltin="1"/>
    <cellStyle name="82" xfId="567" xr:uid="{00000000-0005-0000-0000-000036020000}"/>
    <cellStyle name="Aee­ " xfId="568" xr:uid="{00000000-0005-0000-0000-000037020000}"/>
    <cellStyle name="ÅëÈ­ [0]_»óºÎ¼ö·®Áý°è " xfId="569" xr:uid="{00000000-0005-0000-0000-000038020000}"/>
    <cellStyle name="AeE­ [0]_AU¿ⓒ°øA¾2" xfId="570" xr:uid="{00000000-0005-0000-0000-000039020000}"/>
    <cellStyle name="Aee­ _1-0-4(천개)" xfId="571" xr:uid="{00000000-0005-0000-0000-00003A020000}"/>
    <cellStyle name="ÅëÈ­_»óºÎ¼ö·®Áý°è " xfId="572" xr:uid="{00000000-0005-0000-0000-00003B020000}"/>
    <cellStyle name="AeE­_AU¿ⓒ°øA¾2" xfId="573" xr:uid="{00000000-0005-0000-0000-00003C020000}"/>
    <cellStyle name="ALIGNMENT" xfId="574" xr:uid="{00000000-0005-0000-0000-00003D020000}"/>
    <cellStyle name="ÄÞ¸¶ [0]_»óºÎ¼ö·®Áý°è " xfId="575" xr:uid="{00000000-0005-0000-0000-00003E020000}"/>
    <cellStyle name="AÞ¸¶ [0]_AU¿ⓒ°øA¾2" xfId="576" xr:uid="{00000000-0005-0000-0000-00003F020000}"/>
    <cellStyle name="ÄÞ¸¶_»óºÎ¼ö·®Áý°è " xfId="577" xr:uid="{00000000-0005-0000-0000-000040020000}"/>
    <cellStyle name="AÞ¸¶_AU¿ⓒ°øA¾2" xfId="578" xr:uid="{00000000-0005-0000-0000-000041020000}"/>
    <cellStyle name="C￥AØ_¿ø°¡Aoa" xfId="579" xr:uid="{00000000-0005-0000-0000-000042020000}"/>
    <cellStyle name="Ç¥ÁØ_»óºÎ¼ö·®Áý°è " xfId="580" xr:uid="{00000000-0005-0000-0000-000043020000}"/>
    <cellStyle name="C￥AØ_PERSONAL" xfId="581" xr:uid="{00000000-0005-0000-0000-000044020000}"/>
    <cellStyle name="Calc Currency (0)" xfId="582" xr:uid="{00000000-0005-0000-0000-000045020000}"/>
    <cellStyle name="category" xfId="583" xr:uid="{00000000-0005-0000-0000-000046020000}"/>
    <cellStyle name="Comma" xfId="584" xr:uid="{00000000-0005-0000-0000-000047020000}"/>
    <cellStyle name="Comma [0]" xfId="585" xr:uid="{00000000-0005-0000-0000-000048020000}"/>
    <cellStyle name="comma zerodec" xfId="586" xr:uid="{00000000-0005-0000-0000-000049020000}"/>
    <cellStyle name="Comma_ SG&amp;A Bridge " xfId="587" xr:uid="{00000000-0005-0000-0000-00004A020000}"/>
    <cellStyle name="Comma0" xfId="588" xr:uid="{00000000-0005-0000-0000-00004B020000}"/>
    <cellStyle name="Copied" xfId="589" xr:uid="{00000000-0005-0000-0000-00004C020000}"/>
    <cellStyle name="Currency" xfId="590" xr:uid="{00000000-0005-0000-0000-00004D020000}"/>
    <cellStyle name="Currency [0]" xfId="591" xr:uid="{00000000-0005-0000-0000-00004E020000}"/>
    <cellStyle name="Currency(￦)" xfId="592" xr:uid="{00000000-0005-0000-0000-00004F020000}"/>
    <cellStyle name="Currency_ SG&amp;A Bridge " xfId="593" xr:uid="{00000000-0005-0000-0000-000050020000}"/>
    <cellStyle name="Currency0" xfId="594" xr:uid="{00000000-0005-0000-0000-000051020000}"/>
    <cellStyle name="Currency1" xfId="595" xr:uid="{00000000-0005-0000-0000-000052020000}"/>
    <cellStyle name="Date" xfId="596" xr:uid="{00000000-0005-0000-0000-000053020000}"/>
    <cellStyle name="Dezimal [0]_Compiling Utility Macros" xfId="597" xr:uid="{00000000-0005-0000-0000-000054020000}"/>
    <cellStyle name="Dezimal_Compiling Utility Macros" xfId="598" xr:uid="{00000000-0005-0000-0000-000055020000}"/>
    <cellStyle name="Dollar (zero dec)" xfId="599" xr:uid="{00000000-0005-0000-0000-000056020000}"/>
    <cellStyle name="Entered" xfId="600" xr:uid="{00000000-0005-0000-0000-000057020000}"/>
    <cellStyle name="F2" xfId="601" xr:uid="{00000000-0005-0000-0000-000058020000}"/>
    <cellStyle name="F3" xfId="602" xr:uid="{00000000-0005-0000-0000-000059020000}"/>
    <cellStyle name="F4" xfId="603" xr:uid="{00000000-0005-0000-0000-00005A020000}"/>
    <cellStyle name="F5" xfId="604" xr:uid="{00000000-0005-0000-0000-00005B020000}"/>
    <cellStyle name="F6" xfId="605" xr:uid="{00000000-0005-0000-0000-00005C020000}"/>
    <cellStyle name="F7" xfId="606" xr:uid="{00000000-0005-0000-0000-00005D020000}"/>
    <cellStyle name="F8" xfId="607" xr:uid="{00000000-0005-0000-0000-00005E020000}"/>
    <cellStyle name="Fixed" xfId="608" xr:uid="{00000000-0005-0000-0000-00005F020000}"/>
    <cellStyle name="Grey" xfId="609" xr:uid="{00000000-0005-0000-0000-000060020000}"/>
    <cellStyle name="H1" xfId="610" xr:uid="{00000000-0005-0000-0000-000061020000}"/>
    <cellStyle name="H2" xfId="611" xr:uid="{00000000-0005-0000-0000-000062020000}"/>
    <cellStyle name="HEADER" xfId="612" xr:uid="{00000000-0005-0000-0000-000063020000}"/>
    <cellStyle name="Header1" xfId="613" xr:uid="{00000000-0005-0000-0000-000064020000}"/>
    <cellStyle name="Header2" xfId="614" xr:uid="{00000000-0005-0000-0000-000065020000}"/>
    <cellStyle name="Heading 1" xfId="615" xr:uid="{00000000-0005-0000-0000-000066020000}"/>
    <cellStyle name="Heading 2" xfId="616" xr:uid="{00000000-0005-0000-0000-000067020000}"/>
    <cellStyle name="Heading1" xfId="617" xr:uid="{00000000-0005-0000-0000-000068020000}"/>
    <cellStyle name="Heading2" xfId="618" xr:uid="{00000000-0005-0000-0000-000069020000}"/>
    <cellStyle name="Helv8_PFD4.XLS" xfId="619" xr:uid="{00000000-0005-0000-0000-00006A020000}"/>
    <cellStyle name="Input [yellow]" xfId="620" xr:uid="{00000000-0005-0000-0000-00006B020000}"/>
    <cellStyle name="Model" xfId="621" xr:uid="{00000000-0005-0000-0000-00006C020000}"/>
    <cellStyle name="Normal - Style1" xfId="622" xr:uid="{00000000-0005-0000-0000-00006D020000}"/>
    <cellStyle name="Normal - 유형1" xfId="623" xr:uid="{00000000-0005-0000-0000-00006E020000}"/>
    <cellStyle name="Normal_ SG&amp;A Bridge " xfId="624" xr:uid="{00000000-0005-0000-0000-00006F020000}"/>
    <cellStyle name="oh" xfId="625" xr:uid="{00000000-0005-0000-0000-000070020000}"/>
    <cellStyle name="Percent" xfId="626" xr:uid="{00000000-0005-0000-0000-000071020000}"/>
    <cellStyle name="Percent [2]" xfId="627" xr:uid="{00000000-0005-0000-0000-000072020000}"/>
    <cellStyle name="Percent_1-0-4(천개)" xfId="628" xr:uid="{00000000-0005-0000-0000-000073020000}"/>
    <cellStyle name="RevList" xfId="629" xr:uid="{00000000-0005-0000-0000-000074020000}"/>
    <cellStyle name="sh" xfId="630" xr:uid="{00000000-0005-0000-0000-000075020000}"/>
    <cellStyle name="ssh" xfId="631" xr:uid="{00000000-0005-0000-0000-000076020000}"/>
    <cellStyle name="Standard_Anpassen der Amortisation" xfId="632" xr:uid="{00000000-0005-0000-0000-000077020000}"/>
    <cellStyle name="subhead" xfId="633" xr:uid="{00000000-0005-0000-0000-000078020000}"/>
    <cellStyle name="Subtotal" xfId="634" xr:uid="{00000000-0005-0000-0000-000079020000}"/>
    <cellStyle name="Title" xfId="635" xr:uid="{00000000-0005-0000-0000-00007A020000}"/>
    <cellStyle name="title [1]" xfId="636" xr:uid="{00000000-0005-0000-0000-00007B020000}"/>
    <cellStyle name="title [2]" xfId="637" xr:uid="{00000000-0005-0000-0000-00007C020000}"/>
    <cellStyle name="Total" xfId="638" xr:uid="{00000000-0005-0000-0000-00007D020000}"/>
    <cellStyle name="UM" xfId="639" xr:uid="{00000000-0005-0000-0000-00007E020000}"/>
    <cellStyle name="W?rung [0]_Compiling Utility Macros" xfId="640" xr:uid="{00000000-0005-0000-0000-00007F020000}"/>
    <cellStyle name="W?rung_Compiling Utility Macros" xfId="641" xr:uid="{00000000-0005-0000-0000-000080020000}"/>
    <cellStyle name="강조색1" xfId="642" builtinId="29" customBuiltin="1"/>
    <cellStyle name="강조색2" xfId="643" builtinId="33" customBuiltin="1"/>
    <cellStyle name="강조색3" xfId="644" builtinId="37" customBuiltin="1"/>
    <cellStyle name="강조색4" xfId="645" builtinId="41" customBuiltin="1"/>
    <cellStyle name="강조색5" xfId="646" builtinId="45" customBuiltin="1"/>
    <cellStyle name="강조색6" xfId="647" builtinId="49" customBuiltin="1"/>
    <cellStyle name="경고문" xfId="648" builtinId="11" customBuiltin="1"/>
    <cellStyle name="계산" xfId="649" builtinId="22" customBuiltin="1"/>
    <cellStyle name="고정소숫점" xfId="650" xr:uid="{00000000-0005-0000-0000-000089020000}"/>
    <cellStyle name="고정출력1" xfId="651" xr:uid="{00000000-0005-0000-0000-00008A020000}"/>
    <cellStyle name="고정출력2" xfId="652" xr:uid="{00000000-0005-0000-0000-00008B020000}"/>
    <cellStyle name="공사원가계산서(조경)" xfId="653" xr:uid="{00000000-0005-0000-0000-00008C020000}"/>
    <cellStyle name="나쁨" xfId="654" builtinId="27" customBuiltin="1"/>
    <cellStyle name="날짜" xfId="655" xr:uid="{00000000-0005-0000-0000-00008E020000}"/>
    <cellStyle name="내역서" xfId="656" xr:uid="{00000000-0005-0000-0000-00008F020000}"/>
    <cellStyle name="네모제목" xfId="657" xr:uid="{00000000-0005-0000-0000-000090020000}"/>
    <cellStyle name="달러" xfId="658" xr:uid="{00000000-0005-0000-0000-000091020000}"/>
    <cellStyle name="뒤에 오는 하이퍼링크" xfId="659" xr:uid="{00000000-0005-0000-0000-000092020000}"/>
    <cellStyle name="똿뗦먛귟 [0.00]_PRODUCT DETAIL Q1" xfId="660" xr:uid="{00000000-0005-0000-0000-000093020000}"/>
    <cellStyle name="똿뗦먛귟_PRODUCT DETAIL Q1" xfId="661" xr:uid="{00000000-0005-0000-0000-000094020000}"/>
    <cellStyle name="마이너스키" xfId="662" xr:uid="{00000000-0005-0000-0000-000095020000}"/>
    <cellStyle name="메모" xfId="663" builtinId="10" customBuiltin="1"/>
    <cellStyle name="믅됞 [0.00]_PRODUCT DETAIL Q1" xfId="664" xr:uid="{00000000-0005-0000-0000-000097020000}"/>
    <cellStyle name="믅됞_PRODUCT DETAIL Q1" xfId="665" xr:uid="{00000000-0005-0000-0000-000098020000}"/>
    <cellStyle name="배분" xfId="666" xr:uid="{00000000-0005-0000-0000-000099020000}"/>
    <cellStyle name="백분율" xfId="667" builtinId="5"/>
    <cellStyle name="백분율 [△1]" xfId="668" xr:uid="{00000000-0005-0000-0000-00009B020000}"/>
    <cellStyle name="백분율 [△2]" xfId="669" xr:uid="{00000000-0005-0000-0000-00009C020000}"/>
    <cellStyle name="백분율 [0]" xfId="670" xr:uid="{00000000-0005-0000-0000-00009D020000}"/>
    <cellStyle name="백분율 [2]" xfId="671" xr:uid="{00000000-0005-0000-0000-00009E020000}"/>
    <cellStyle name="백분율 2" xfId="672" xr:uid="{00000000-0005-0000-0000-00009F020000}"/>
    <cellStyle name="백분율 2 2" xfId="673" xr:uid="{00000000-0005-0000-0000-0000A0020000}"/>
    <cellStyle name="백분율 2 3" xfId="674" xr:uid="{00000000-0005-0000-0000-0000A1020000}"/>
    <cellStyle name="백분율 2 4" xfId="675" xr:uid="{00000000-0005-0000-0000-0000A2020000}"/>
    <cellStyle name="백분율 2 5" xfId="676" xr:uid="{00000000-0005-0000-0000-0000A3020000}"/>
    <cellStyle name="백분율 3" xfId="677" xr:uid="{00000000-0005-0000-0000-0000A4020000}"/>
    <cellStyle name="백분율 4" xfId="678" xr:uid="{00000000-0005-0000-0000-0000A5020000}"/>
    <cellStyle name="백분율 5" xfId="679" xr:uid="{00000000-0005-0000-0000-0000A6020000}"/>
    <cellStyle name="백분율［△1］" xfId="680" xr:uid="{00000000-0005-0000-0000-0000A7020000}"/>
    <cellStyle name="백분율［△2］" xfId="681" xr:uid="{00000000-0005-0000-0000-0000A8020000}"/>
    <cellStyle name="보통" xfId="682" builtinId="28" customBuiltin="1"/>
    <cellStyle name="凤준" xfId="683" xr:uid="{00000000-0005-0000-0000-0000AA020000}"/>
    <cellStyle name="분수" xfId="684" xr:uid="{00000000-0005-0000-0000-0000AB020000}"/>
    <cellStyle name="뷭?_BOOKSHIP" xfId="685" xr:uid="{00000000-0005-0000-0000-0000AC020000}"/>
    <cellStyle name="선택영역의 가운데로" xfId="686" xr:uid="{00000000-0005-0000-0000-0000AD020000}"/>
    <cellStyle name="설계서" xfId="687" xr:uid="{00000000-0005-0000-0000-0000AE020000}"/>
    <cellStyle name="설명 텍스트" xfId="688" builtinId="53" customBuiltin="1"/>
    <cellStyle name="셀 확인" xfId="689" builtinId="23" customBuiltin="1"/>
    <cellStyle name="수량" xfId="690" xr:uid="{00000000-0005-0000-0000-0000B1020000}"/>
    <cellStyle name="숫자(R)" xfId="691" xr:uid="{00000000-0005-0000-0000-0000B2020000}"/>
    <cellStyle name="쉼표 [0]" xfId="692" builtinId="6"/>
    <cellStyle name="쉼표 [0] 13" xfId="896" xr:uid="{51B502B4-7527-4290-B3EA-64819D5CE403}"/>
    <cellStyle name="쉼표 [0] 16" xfId="693" xr:uid="{00000000-0005-0000-0000-0000B4020000}"/>
    <cellStyle name="쉼표 [0] 17" xfId="694" xr:uid="{00000000-0005-0000-0000-0000B5020000}"/>
    <cellStyle name="쉼표 [0] 18" xfId="695" xr:uid="{00000000-0005-0000-0000-0000B6020000}"/>
    <cellStyle name="쉼표 [0] 19" xfId="696" xr:uid="{00000000-0005-0000-0000-0000B7020000}"/>
    <cellStyle name="쉼표 [0] 2" xfId="697" xr:uid="{00000000-0005-0000-0000-0000B8020000}"/>
    <cellStyle name="쉼표 [0] 2 2" xfId="698" xr:uid="{00000000-0005-0000-0000-0000B9020000}"/>
    <cellStyle name="쉼표 [0] 2 3" xfId="699" xr:uid="{00000000-0005-0000-0000-0000BA020000}"/>
    <cellStyle name="쉼표 [0] 2 4" xfId="700" xr:uid="{00000000-0005-0000-0000-0000BB020000}"/>
    <cellStyle name="쉼표 [0] 2 5" xfId="701" xr:uid="{00000000-0005-0000-0000-0000BC020000}"/>
    <cellStyle name="쉼표 [0] 3" xfId="702" xr:uid="{00000000-0005-0000-0000-0000BD020000}"/>
    <cellStyle name="쉼표 [0] 3 2" xfId="897" xr:uid="{68B4A90B-0DD4-416A-8BF5-484076419404}"/>
    <cellStyle name="쉼표 [0] 4" xfId="703" xr:uid="{00000000-0005-0000-0000-0000BE020000}"/>
    <cellStyle name="쉼표 [0] 4 10" xfId="704" xr:uid="{00000000-0005-0000-0000-0000BF020000}"/>
    <cellStyle name="쉼표 [0] 4 11" xfId="705" xr:uid="{00000000-0005-0000-0000-0000C0020000}"/>
    <cellStyle name="쉼표 [0] 4 12" xfId="706" xr:uid="{00000000-0005-0000-0000-0000C1020000}"/>
    <cellStyle name="쉼표 [0] 4 13" xfId="707" xr:uid="{00000000-0005-0000-0000-0000C2020000}"/>
    <cellStyle name="쉼표 [0] 4 14" xfId="708" xr:uid="{00000000-0005-0000-0000-0000C3020000}"/>
    <cellStyle name="쉼표 [0] 4 15" xfId="709" xr:uid="{00000000-0005-0000-0000-0000C4020000}"/>
    <cellStyle name="쉼표 [0] 4 16" xfId="710" xr:uid="{00000000-0005-0000-0000-0000C5020000}"/>
    <cellStyle name="쉼표 [0] 4 17" xfId="711" xr:uid="{00000000-0005-0000-0000-0000C6020000}"/>
    <cellStyle name="쉼표 [0] 4 18" xfId="712" xr:uid="{00000000-0005-0000-0000-0000C7020000}"/>
    <cellStyle name="쉼표 [0] 4 19" xfId="713" xr:uid="{00000000-0005-0000-0000-0000C8020000}"/>
    <cellStyle name="쉼표 [0] 4 2" xfId="714" xr:uid="{00000000-0005-0000-0000-0000C9020000}"/>
    <cellStyle name="쉼표 [0] 4 2 10" xfId="715" xr:uid="{00000000-0005-0000-0000-0000CA020000}"/>
    <cellStyle name="쉼표 [0] 4 2 11" xfId="716" xr:uid="{00000000-0005-0000-0000-0000CB020000}"/>
    <cellStyle name="쉼표 [0] 4 2 12" xfId="717" xr:uid="{00000000-0005-0000-0000-0000CC020000}"/>
    <cellStyle name="쉼표 [0] 4 2 13" xfId="718" xr:uid="{00000000-0005-0000-0000-0000CD020000}"/>
    <cellStyle name="쉼표 [0] 4 2 14" xfId="719" xr:uid="{00000000-0005-0000-0000-0000CE020000}"/>
    <cellStyle name="쉼표 [0] 4 2 2" xfId="720" xr:uid="{00000000-0005-0000-0000-0000CF020000}"/>
    <cellStyle name="쉼표 [0] 4 2 3" xfId="721" xr:uid="{00000000-0005-0000-0000-0000D0020000}"/>
    <cellStyle name="쉼표 [0] 4 2 4" xfId="722" xr:uid="{00000000-0005-0000-0000-0000D1020000}"/>
    <cellStyle name="쉼표 [0] 4 2 5" xfId="723" xr:uid="{00000000-0005-0000-0000-0000D2020000}"/>
    <cellStyle name="쉼표 [0] 4 2 6" xfId="724" xr:uid="{00000000-0005-0000-0000-0000D3020000}"/>
    <cellStyle name="쉼표 [0] 4 2 7" xfId="725" xr:uid="{00000000-0005-0000-0000-0000D4020000}"/>
    <cellStyle name="쉼표 [0] 4 2 8" xfId="726" xr:uid="{00000000-0005-0000-0000-0000D5020000}"/>
    <cellStyle name="쉼표 [0] 4 2 9" xfId="727" xr:uid="{00000000-0005-0000-0000-0000D6020000}"/>
    <cellStyle name="쉼표 [0] 4 20" xfId="728" xr:uid="{00000000-0005-0000-0000-0000D7020000}"/>
    <cellStyle name="쉼표 [0] 4 21" xfId="729" xr:uid="{00000000-0005-0000-0000-0000D8020000}"/>
    <cellStyle name="쉼표 [0] 4 22" xfId="730" xr:uid="{00000000-0005-0000-0000-0000D9020000}"/>
    <cellStyle name="쉼표 [0] 4 23" xfId="731" xr:uid="{00000000-0005-0000-0000-0000DA020000}"/>
    <cellStyle name="쉼표 [0] 4 24" xfId="732" xr:uid="{00000000-0005-0000-0000-0000DB020000}"/>
    <cellStyle name="쉼표 [0] 4 25" xfId="733" xr:uid="{00000000-0005-0000-0000-0000DC020000}"/>
    <cellStyle name="쉼표 [0] 4 26" xfId="734" xr:uid="{00000000-0005-0000-0000-0000DD020000}"/>
    <cellStyle name="쉼표 [0] 4 27" xfId="735" xr:uid="{00000000-0005-0000-0000-0000DE020000}"/>
    <cellStyle name="쉼표 [0] 4 28" xfId="736" xr:uid="{00000000-0005-0000-0000-0000DF020000}"/>
    <cellStyle name="쉼표 [0] 4 29" xfId="737" xr:uid="{00000000-0005-0000-0000-0000E0020000}"/>
    <cellStyle name="쉼표 [0] 4 3" xfId="738" xr:uid="{00000000-0005-0000-0000-0000E1020000}"/>
    <cellStyle name="쉼표 [0] 4 4" xfId="739" xr:uid="{00000000-0005-0000-0000-0000E2020000}"/>
    <cellStyle name="쉼표 [0] 4 5" xfId="740" xr:uid="{00000000-0005-0000-0000-0000E3020000}"/>
    <cellStyle name="쉼표 [0] 4 6" xfId="741" xr:uid="{00000000-0005-0000-0000-0000E4020000}"/>
    <cellStyle name="쉼표 [0] 4 7" xfId="742" xr:uid="{00000000-0005-0000-0000-0000E5020000}"/>
    <cellStyle name="쉼표 [0] 4 8" xfId="743" xr:uid="{00000000-0005-0000-0000-0000E6020000}"/>
    <cellStyle name="쉼표 [0] 4 9" xfId="744" xr:uid="{00000000-0005-0000-0000-0000E7020000}"/>
    <cellStyle name="쉼표 [0] 5" xfId="745" xr:uid="{00000000-0005-0000-0000-0000E8020000}"/>
    <cellStyle name="쉼표 [0] 5 10" xfId="746" xr:uid="{00000000-0005-0000-0000-0000E9020000}"/>
    <cellStyle name="쉼표 [0] 5 11" xfId="747" xr:uid="{00000000-0005-0000-0000-0000EA020000}"/>
    <cellStyle name="쉼표 [0] 5 12" xfId="748" xr:uid="{00000000-0005-0000-0000-0000EB020000}"/>
    <cellStyle name="쉼표 [0] 5 13" xfId="749" xr:uid="{00000000-0005-0000-0000-0000EC020000}"/>
    <cellStyle name="쉼표 [0] 5 14" xfId="750" xr:uid="{00000000-0005-0000-0000-0000ED020000}"/>
    <cellStyle name="쉼표 [0] 5 2" xfId="751" xr:uid="{00000000-0005-0000-0000-0000EE020000}"/>
    <cellStyle name="쉼표 [0] 5 3" xfId="752" xr:uid="{00000000-0005-0000-0000-0000EF020000}"/>
    <cellStyle name="쉼표 [0] 5 4" xfId="753" xr:uid="{00000000-0005-0000-0000-0000F0020000}"/>
    <cellStyle name="쉼표 [0] 5 5" xfId="754" xr:uid="{00000000-0005-0000-0000-0000F1020000}"/>
    <cellStyle name="쉼표 [0] 5 6" xfId="755" xr:uid="{00000000-0005-0000-0000-0000F2020000}"/>
    <cellStyle name="쉼표 [0] 5 7" xfId="756" xr:uid="{00000000-0005-0000-0000-0000F3020000}"/>
    <cellStyle name="쉼표 [0] 5 8" xfId="757" xr:uid="{00000000-0005-0000-0000-0000F4020000}"/>
    <cellStyle name="쉼표 [0] 5 9" xfId="758" xr:uid="{00000000-0005-0000-0000-0000F5020000}"/>
    <cellStyle name="쉼표 [0] 6" xfId="850" xr:uid="{00000000-0005-0000-0000-0000F6020000}"/>
    <cellStyle name="쉼표 [0] 7" xfId="900" xr:uid="{6C3EDCDD-852F-454B-9241-593E0E59C460}"/>
    <cellStyle name="스타일 1" xfId="759" xr:uid="{00000000-0005-0000-0000-0000F7020000}"/>
    <cellStyle name="연결된 셀" xfId="760" builtinId="24" customBuiltin="1"/>
    <cellStyle name="요약" xfId="761" builtinId="25" customBuiltin="1"/>
    <cellStyle name="입력" xfId="762" builtinId="20" customBuiltin="1"/>
    <cellStyle name="자리수" xfId="763" xr:uid="{00000000-0005-0000-0000-0000FB020000}"/>
    <cellStyle name="자리수0" xfId="764" xr:uid="{00000000-0005-0000-0000-0000FC020000}"/>
    <cellStyle name="제목" xfId="765" builtinId="15" customBuiltin="1"/>
    <cellStyle name="제목 1" xfId="766" builtinId="16" customBuiltin="1"/>
    <cellStyle name="제목 2" xfId="767" builtinId="17" customBuiltin="1"/>
    <cellStyle name="제목 3" xfId="768" builtinId="18" customBuiltin="1"/>
    <cellStyle name="제목 4" xfId="769" builtinId="19" customBuiltin="1"/>
    <cellStyle name="좋음" xfId="770" builtinId="26" customBuiltin="1"/>
    <cellStyle name="지정되지 않음" xfId="771" xr:uid="{00000000-0005-0000-0000-000003030000}"/>
    <cellStyle name="출력" xfId="772" builtinId="21" customBuiltin="1"/>
    <cellStyle name="콤마 [#]" xfId="773" xr:uid="{00000000-0005-0000-0000-000005030000}"/>
    <cellStyle name="콤마 []" xfId="774" xr:uid="{00000000-0005-0000-0000-000006030000}"/>
    <cellStyle name="콤마 [0]_  종  합  " xfId="775" xr:uid="{00000000-0005-0000-0000-000007030000}"/>
    <cellStyle name="콤마 [2]" xfId="776" xr:uid="{00000000-0005-0000-0000-000008030000}"/>
    <cellStyle name="콤마 [2] 2" xfId="777" xr:uid="{00000000-0005-0000-0000-000009030000}"/>
    <cellStyle name="콤마 [금액]" xfId="778" xr:uid="{00000000-0005-0000-0000-00000A030000}"/>
    <cellStyle name="콤마 [소수]" xfId="779" xr:uid="{00000000-0005-0000-0000-00000B030000}"/>
    <cellStyle name="콤마 [수량]" xfId="780" xr:uid="{00000000-0005-0000-0000-00000C030000}"/>
    <cellStyle name="콤마_  종  합  " xfId="781" xr:uid="{00000000-0005-0000-0000-00000D030000}"/>
    <cellStyle name="퍼센트" xfId="782" xr:uid="{00000000-0005-0000-0000-00000E030000}"/>
    <cellStyle name="표준" xfId="0" builtinId="0"/>
    <cellStyle name="표준 10" xfId="783" xr:uid="{00000000-0005-0000-0000-000010030000}"/>
    <cellStyle name="표준 11" xfId="784" xr:uid="{00000000-0005-0000-0000-000011030000}"/>
    <cellStyle name="표준 12" xfId="785" xr:uid="{00000000-0005-0000-0000-000012030000}"/>
    <cellStyle name="표준 13" xfId="849" xr:uid="{00000000-0005-0000-0000-000013030000}"/>
    <cellStyle name="표준 14" xfId="852" xr:uid="{00000000-0005-0000-0000-000014030000}"/>
    <cellStyle name="표준 14 2" xfId="901" xr:uid="{68C53E0B-5246-4038-BFF1-1FFF077BABEB}"/>
    <cellStyle name="표준 15" xfId="853" xr:uid="{00000000-0005-0000-0000-000015030000}"/>
    <cellStyle name="표준 16" xfId="854" xr:uid="{00000000-0005-0000-0000-000016030000}"/>
    <cellStyle name="표준 167" xfId="851" xr:uid="{00000000-0005-0000-0000-000017030000}"/>
    <cellStyle name="표준 17" xfId="855" xr:uid="{00000000-0005-0000-0000-000018030000}"/>
    <cellStyle name="표준 18" xfId="856" xr:uid="{00000000-0005-0000-0000-000019030000}"/>
    <cellStyle name="표준 19" xfId="786" xr:uid="{00000000-0005-0000-0000-00001A030000}"/>
    <cellStyle name="표준 2" xfId="787" xr:uid="{00000000-0005-0000-0000-00001B030000}"/>
    <cellStyle name="표준 2 2" xfId="788" xr:uid="{00000000-0005-0000-0000-00001C030000}"/>
    <cellStyle name="표준 2 2 2" xfId="789" xr:uid="{00000000-0005-0000-0000-00001D030000}"/>
    <cellStyle name="표준 2 4" xfId="848" xr:uid="{00000000-0005-0000-0000-00001E030000}"/>
    <cellStyle name="표준 20" xfId="790" xr:uid="{00000000-0005-0000-0000-00001F030000}"/>
    <cellStyle name="표준 21" xfId="857" xr:uid="{00000000-0005-0000-0000-000020030000}"/>
    <cellStyle name="표준 22" xfId="858" xr:uid="{00000000-0005-0000-0000-000021030000}"/>
    <cellStyle name="표준 23" xfId="859" xr:uid="{00000000-0005-0000-0000-000022030000}"/>
    <cellStyle name="표준 24" xfId="860" xr:uid="{00000000-0005-0000-0000-000023030000}"/>
    <cellStyle name="표준 25" xfId="861" xr:uid="{00000000-0005-0000-0000-000024030000}"/>
    <cellStyle name="표준 26" xfId="862" xr:uid="{00000000-0005-0000-0000-000025030000}"/>
    <cellStyle name="표준 27" xfId="863" xr:uid="{00000000-0005-0000-0000-000026030000}"/>
    <cellStyle name="표준 28" xfId="864" xr:uid="{00000000-0005-0000-0000-000027030000}"/>
    <cellStyle name="표준 29" xfId="865" xr:uid="{00000000-0005-0000-0000-000028030000}"/>
    <cellStyle name="표준 3" xfId="791" xr:uid="{00000000-0005-0000-0000-000029030000}"/>
    <cellStyle name="표준 3 10" xfId="792" xr:uid="{00000000-0005-0000-0000-00002A030000}"/>
    <cellStyle name="표준 3 11" xfId="793" xr:uid="{00000000-0005-0000-0000-00002B030000}"/>
    <cellStyle name="표준 3 12" xfId="794" xr:uid="{00000000-0005-0000-0000-00002C030000}"/>
    <cellStyle name="표준 3 13" xfId="795" xr:uid="{00000000-0005-0000-0000-00002D030000}"/>
    <cellStyle name="표준 3 14" xfId="796" xr:uid="{00000000-0005-0000-0000-00002E030000}"/>
    <cellStyle name="표준 3 15" xfId="797" xr:uid="{00000000-0005-0000-0000-00002F030000}"/>
    <cellStyle name="표준 3 16" xfId="798" xr:uid="{00000000-0005-0000-0000-000030030000}"/>
    <cellStyle name="표준 3 17" xfId="799" xr:uid="{00000000-0005-0000-0000-000031030000}"/>
    <cellStyle name="표준 3 18" xfId="800" xr:uid="{00000000-0005-0000-0000-000032030000}"/>
    <cellStyle name="표준 3 19" xfId="801" xr:uid="{00000000-0005-0000-0000-000033030000}"/>
    <cellStyle name="표준 3 2" xfId="802" xr:uid="{00000000-0005-0000-0000-000034030000}"/>
    <cellStyle name="표준 3 20" xfId="803" xr:uid="{00000000-0005-0000-0000-000035030000}"/>
    <cellStyle name="표준 3 21" xfId="804" xr:uid="{00000000-0005-0000-0000-000036030000}"/>
    <cellStyle name="표준 3 22" xfId="805" xr:uid="{00000000-0005-0000-0000-000037030000}"/>
    <cellStyle name="표준 3 23" xfId="806" xr:uid="{00000000-0005-0000-0000-000038030000}"/>
    <cellStyle name="표준 3 24" xfId="807" xr:uid="{00000000-0005-0000-0000-000039030000}"/>
    <cellStyle name="표준 3 25" xfId="808" xr:uid="{00000000-0005-0000-0000-00003A030000}"/>
    <cellStyle name="표준 3 26" xfId="809" xr:uid="{00000000-0005-0000-0000-00003B030000}"/>
    <cellStyle name="표준 3 27" xfId="810" xr:uid="{00000000-0005-0000-0000-00003C030000}"/>
    <cellStyle name="표준 3 29" xfId="898" xr:uid="{8D13F18C-22D6-4E57-933A-453CC2DE8818}"/>
    <cellStyle name="표준 3 3" xfId="811" xr:uid="{00000000-0005-0000-0000-00003D030000}"/>
    <cellStyle name="표준 3 4" xfId="812" xr:uid="{00000000-0005-0000-0000-00003E030000}"/>
    <cellStyle name="표준 3 5" xfId="813" xr:uid="{00000000-0005-0000-0000-00003F030000}"/>
    <cellStyle name="표준 3 6" xfId="814" xr:uid="{00000000-0005-0000-0000-000040030000}"/>
    <cellStyle name="표준 3 7" xfId="815" xr:uid="{00000000-0005-0000-0000-000041030000}"/>
    <cellStyle name="표준 3 8" xfId="816" xr:uid="{00000000-0005-0000-0000-000042030000}"/>
    <cellStyle name="표준 3 9" xfId="817" xr:uid="{00000000-0005-0000-0000-000043030000}"/>
    <cellStyle name="표준 30" xfId="866" xr:uid="{00000000-0005-0000-0000-000044030000}"/>
    <cellStyle name="표준 31" xfId="867" xr:uid="{00000000-0005-0000-0000-000045030000}"/>
    <cellStyle name="표준 32" xfId="869" xr:uid="{00000000-0005-0000-0000-000046030000}"/>
    <cellStyle name="표준 33" xfId="870" xr:uid="{00000000-0005-0000-0000-000047030000}"/>
    <cellStyle name="표준 34" xfId="871" xr:uid="{00000000-0005-0000-0000-000048030000}"/>
    <cellStyle name="표준 35" xfId="868" xr:uid="{00000000-0005-0000-0000-000049030000}"/>
    <cellStyle name="표준 36" xfId="873" xr:uid="{00000000-0005-0000-0000-00004A030000}"/>
    <cellStyle name="표준 37" xfId="874" xr:uid="{00000000-0005-0000-0000-00004B030000}"/>
    <cellStyle name="표준 38" xfId="875" xr:uid="{00000000-0005-0000-0000-00004C030000}"/>
    <cellStyle name="표준 39" xfId="876" xr:uid="{00000000-0005-0000-0000-00004D030000}"/>
    <cellStyle name="표준 4" xfId="818" xr:uid="{00000000-0005-0000-0000-00004E030000}"/>
    <cellStyle name="표준 4 2" xfId="819" xr:uid="{00000000-0005-0000-0000-00004F030000}"/>
    <cellStyle name="표준 40" xfId="877" xr:uid="{00000000-0005-0000-0000-000050030000}"/>
    <cellStyle name="표준 41" xfId="878" xr:uid="{00000000-0005-0000-0000-000051030000}"/>
    <cellStyle name="표준 42" xfId="879" xr:uid="{00000000-0005-0000-0000-000052030000}"/>
    <cellStyle name="표준 43" xfId="872" xr:uid="{00000000-0005-0000-0000-000053030000}"/>
    <cellStyle name="표준 44" xfId="881" xr:uid="{00000000-0005-0000-0000-000054030000}"/>
    <cellStyle name="표준 45" xfId="882" xr:uid="{00000000-0005-0000-0000-000055030000}"/>
    <cellStyle name="표준 46" xfId="883" xr:uid="{00000000-0005-0000-0000-000056030000}"/>
    <cellStyle name="표준 47" xfId="884" xr:uid="{00000000-0005-0000-0000-000057030000}"/>
    <cellStyle name="표준 48" xfId="885" xr:uid="{00000000-0005-0000-0000-000058030000}"/>
    <cellStyle name="표준 49" xfId="886" xr:uid="{00000000-0005-0000-0000-000059030000}"/>
    <cellStyle name="표준 5" xfId="820" xr:uid="{00000000-0005-0000-0000-00005A030000}"/>
    <cellStyle name="표준 5 2" xfId="821" xr:uid="{00000000-0005-0000-0000-00005B030000}"/>
    <cellStyle name="표준 50" xfId="887" xr:uid="{00000000-0005-0000-0000-00005C030000}"/>
    <cellStyle name="표준 51" xfId="888" xr:uid="{00000000-0005-0000-0000-00005D030000}"/>
    <cellStyle name="표준 52" xfId="889" xr:uid="{00000000-0005-0000-0000-00005E030000}"/>
    <cellStyle name="표준 53" xfId="880" xr:uid="{00000000-0005-0000-0000-00005F030000}"/>
    <cellStyle name="표준 54" xfId="890" xr:uid="{00000000-0005-0000-0000-000060030000}"/>
    <cellStyle name="표준 55" xfId="891" xr:uid="{00000000-0005-0000-0000-000061030000}"/>
    <cellStyle name="표준 56" xfId="892" xr:uid="{00000000-0005-0000-0000-000062030000}"/>
    <cellStyle name="표준 57" xfId="893" xr:uid="{00000000-0005-0000-0000-000063030000}"/>
    <cellStyle name="표준 58" xfId="894" xr:uid="{00000000-0005-0000-0000-000064030000}"/>
    <cellStyle name="표준 59" xfId="895" xr:uid="{00000000-0005-0000-0000-000065030000}"/>
    <cellStyle name="표준 6" xfId="822" xr:uid="{00000000-0005-0000-0000-000066030000}"/>
    <cellStyle name="표준 6 10" xfId="823" xr:uid="{00000000-0005-0000-0000-000067030000}"/>
    <cellStyle name="표준 6 11" xfId="824" xr:uid="{00000000-0005-0000-0000-000068030000}"/>
    <cellStyle name="표준 6 12" xfId="825" xr:uid="{00000000-0005-0000-0000-000069030000}"/>
    <cellStyle name="표준 6 13" xfId="826" xr:uid="{00000000-0005-0000-0000-00006A030000}"/>
    <cellStyle name="표준 6 14" xfId="827" xr:uid="{00000000-0005-0000-0000-00006B030000}"/>
    <cellStyle name="표준 6 2" xfId="828" xr:uid="{00000000-0005-0000-0000-00006C030000}"/>
    <cellStyle name="표준 6 3" xfId="829" xr:uid="{00000000-0005-0000-0000-00006D030000}"/>
    <cellStyle name="표준 6 4" xfId="830" xr:uid="{00000000-0005-0000-0000-00006E030000}"/>
    <cellStyle name="표준 6 5" xfId="831" xr:uid="{00000000-0005-0000-0000-00006F030000}"/>
    <cellStyle name="표준 6 6" xfId="832" xr:uid="{00000000-0005-0000-0000-000070030000}"/>
    <cellStyle name="표준 6 7" xfId="833" xr:uid="{00000000-0005-0000-0000-000071030000}"/>
    <cellStyle name="표준 6 8" xfId="834" xr:uid="{00000000-0005-0000-0000-000072030000}"/>
    <cellStyle name="표준 6 9" xfId="835" xr:uid="{00000000-0005-0000-0000-000073030000}"/>
    <cellStyle name="표준 60" xfId="899" xr:uid="{884317E3-8374-48ED-9F37-B610C9776110}"/>
    <cellStyle name="표준 7" xfId="836" xr:uid="{00000000-0005-0000-0000-000074030000}"/>
    <cellStyle name="표준 8" xfId="837" xr:uid="{00000000-0005-0000-0000-000075030000}"/>
    <cellStyle name="표준 9" xfId="838" xr:uid="{00000000-0005-0000-0000-000076030000}"/>
    <cellStyle name="標準_Akia(F）-8" xfId="839" xr:uid="{00000000-0005-0000-0000-000077030000}"/>
    <cellStyle name="표준_Book1" xfId="840" xr:uid="{00000000-0005-0000-0000-000078030000}"/>
    <cellStyle name="표준_설계내역서-청송(육림)" xfId="841" xr:uid="{00000000-0005-0000-0000-000079030000}"/>
    <cellStyle name="표준_원주설계개요" xfId="842" xr:uid="{00000000-0005-0000-0000-00007A030000}"/>
    <cellStyle name="표준1" xfId="843" xr:uid="{00000000-0005-0000-0000-00007B030000}"/>
    <cellStyle name="하이퍼링크" xfId="844" builtinId="8"/>
    <cellStyle name="합산" xfId="845" xr:uid="{00000000-0005-0000-0000-00007D030000}"/>
    <cellStyle name="화폐기호" xfId="846" xr:uid="{00000000-0005-0000-0000-00007E030000}"/>
    <cellStyle name="화폐기호0" xfId="847" xr:uid="{00000000-0005-0000-0000-00007F030000}"/>
  </cellStyles>
  <dxfs count="4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4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externalLink" Target="externalLinks/externalLink14.xml"/><Relationship Id="rId138" Type="http://schemas.openxmlformats.org/officeDocument/2006/relationships/externalLink" Target="externalLinks/externalLink68.xml"/><Relationship Id="rId159" Type="http://schemas.openxmlformats.org/officeDocument/2006/relationships/externalLink" Target="externalLinks/externalLink89.xml"/><Relationship Id="rId170" Type="http://schemas.openxmlformats.org/officeDocument/2006/relationships/externalLink" Target="externalLinks/externalLink100.xml"/><Relationship Id="rId191" Type="http://schemas.openxmlformats.org/officeDocument/2006/relationships/externalLink" Target="externalLinks/externalLink121.xml"/><Relationship Id="rId205" Type="http://schemas.openxmlformats.org/officeDocument/2006/relationships/externalLink" Target="externalLinks/externalLink135.xml"/><Relationship Id="rId226" Type="http://schemas.openxmlformats.org/officeDocument/2006/relationships/externalLink" Target="externalLinks/externalLink156.xml"/><Relationship Id="rId107" Type="http://schemas.openxmlformats.org/officeDocument/2006/relationships/externalLink" Target="externalLinks/externalLink3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externalLink" Target="externalLinks/externalLink4.xml"/><Relationship Id="rId128" Type="http://schemas.openxmlformats.org/officeDocument/2006/relationships/externalLink" Target="externalLinks/externalLink58.xml"/><Relationship Id="rId149" Type="http://schemas.openxmlformats.org/officeDocument/2006/relationships/externalLink" Target="externalLinks/externalLink79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25.xml"/><Relationship Id="rId160" Type="http://schemas.openxmlformats.org/officeDocument/2006/relationships/externalLink" Target="externalLinks/externalLink90.xml"/><Relationship Id="rId181" Type="http://schemas.openxmlformats.org/officeDocument/2006/relationships/externalLink" Target="externalLinks/externalLink111.xml"/><Relationship Id="rId216" Type="http://schemas.openxmlformats.org/officeDocument/2006/relationships/externalLink" Target="externalLinks/externalLink146.xml"/><Relationship Id="rId237" Type="http://schemas.openxmlformats.org/officeDocument/2006/relationships/externalLink" Target="externalLinks/externalLink167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externalLink" Target="externalLinks/externalLink48.xml"/><Relationship Id="rId139" Type="http://schemas.openxmlformats.org/officeDocument/2006/relationships/externalLink" Target="externalLinks/externalLink69.xml"/><Relationship Id="rId85" Type="http://schemas.openxmlformats.org/officeDocument/2006/relationships/externalLink" Target="externalLinks/externalLink15.xml"/><Relationship Id="rId150" Type="http://schemas.openxmlformats.org/officeDocument/2006/relationships/externalLink" Target="externalLinks/externalLink80.xml"/><Relationship Id="rId171" Type="http://schemas.openxmlformats.org/officeDocument/2006/relationships/externalLink" Target="externalLinks/externalLink101.xml"/><Relationship Id="rId192" Type="http://schemas.openxmlformats.org/officeDocument/2006/relationships/externalLink" Target="externalLinks/externalLink122.xml"/><Relationship Id="rId206" Type="http://schemas.openxmlformats.org/officeDocument/2006/relationships/externalLink" Target="externalLinks/externalLink136.xml"/><Relationship Id="rId227" Type="http://schemas.openxmlformats.org/officeDocument/2006/relationships/externalLink" Target="externalLinks/externalLink157.xml"/><Relationship Id="rId201" Type="http://schemas.openxmlformats.org/officeDocument/2006/relationships/externalLink" Target="externalLinks/externalLink131.xml"/><Relationship Id="rId222" Type="http://schemas.openxmlformats.org/officeDocument/2006/relationships/externalLink" Target="externalLinks/externalLink152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externalLink" Target="externalLinks/externalLink33.xml"/><Relationship Id="rId108" Type="http://schemas.openxmlformats.org/officeDocument/2006/relationships/externalLink" Target="externalLinks/externalLink38.xml"/><Relationship Id="rId124" Type="http://schemas.openxmlformats.org/officeDocument/2006/relationships/externalLink" Target="externalLinks/externalLink54.xml"/><Relationship Id="rId129" Type="http://schemas.openxmlformats.org/officeDocument/2006/relationships/externalLink" Target="externalLinks/externalLink5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externalLink" Target="externalLinks/externalLink5.xml"/><Relationship Id="rId91" Type="http://schemas.openxmlformats.org/officeDocument/2006/relationships/externalLink" Target="externalLinks/externalLink21.xml"/><Relationship Id="rId96" Type="http://schemas.openxmlformats.org/officeDocument/2006/relationships/externalLink" Target="externalLinks/externalLink26.xml"/><Relationship Id="rId140" Type="http://schemas.openxmlformats.org/officeDocument/2006/relationships/externalLink" Target="externalLinks/externalLink70.xml"/><Relationship Id="rId145" Type="http://schemas.openxmlformats.org/officeDocument/2006/relationships/externalLink" Target="externalLinks/externalLink75.xml"/><Relationship Id="rId161" Type="http://schemas.openxmlformats.org/officeDocument/2006/relationships/externalLink" Target="externalLinks/externalLink91.xml"/><Relationship Id="rId166" Type="http://schemas.openxmlformats.org/officeDocument/2006/relationships/externalLink" Target="externalLinks/externalLink96.xml"/><Relationship Id="rId182" Type="http://schemas.openxmlformats.org/officeDocument/2006/relationships/externalLink" Target="externalLinks/externalLink112.xml"/><Relationship Id="rId187" Type="http://schemas.openxmlformats.org/officeDocument/2006/relationships/externalLink" Target="externalLinks/externalLink117.xml"/><Relationship Id="rId217" Type="http://schemas.openxmlformats.org/officeDocument/2006/relationships/externalLink" Target="externalLinks/externalLink14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externalLink" Target="externalLinks/externalLink142.xml"/><Relationship Id="rId233" Type="http://schemas.openxmlformats.org/officeDocument/2006/relationships/externalLink" Target="externalLinks/externalLink163.xml"/><Relationship Id="rId238" Type="http://schemas.openxmlformats.org/officeDocument/2006/relationships/externalLink" Target="externalLinks/externalLink168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externalLink" Target="externalLinks/externalLink44.xml"/><Relationship Id="rId119" Type="http://schemas.openxmlformats.org/officeDocument/2006/relationships/externalLink" Target="externalLinks/externalLink4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externalLink" Target="externalLinks/externalLink11.xml"/><Relationship Id="rId86" Type="http://schemas.openxmlformats.org/officeDocument/2006/relationships/externalLink" Target="externalLinks/externalLink16.xml"/><Relationship Id="rId130" Type="http://schemas.openxmlformats.org/officeDocument/2006/relationships/externalLink" Target="externalLinks/externalLink60.xml"/><Relationship Id="rId135" Type="http://schemas.openxmlformats.org/officeDocument/2006/relationships/externalLink" Target="externalLinks/externalLink65.xml"/><Relationship Id="rId151" Type="http://schemas.openxmlformats.org/officeDocument/2006/relationships/externalLink" Target="externalLinks/externalLink81.xml"/><Relationship Id="rId156" Type="http://schemas.openxmlformats.org/officeDocument/2006/relationships/externalLink" Target="externalLinks/externalLink86.xml"/><Relationship Id="rId177" Type="http://schemas.openxmlformats.org/officeDocument/2006/relationships/externalLink" Target="externalLinks/externalLink107.xml"/><Relationship Id="rId198" Type="http://schemas.openxmlformats.org/officeDocument/2006/relationships/externalLink" Target="externalLinks/externalLink128.xml"/><Relationship Id="rId172" Type="http://schemas.openxmlformats.org/officeDocument/2006/relationships/externalLink" Target="externalLinks/externalLink102.xml"/><Relationship Id="rId193" Type="http://schemas.openxmlformats.org/officeDocument/2006/relationships/externalLink" Target="externalLinks/externalLink123.xml"/><Relationship Id="rId202" Type="http://schemas.openxmlformats.org/officeDocument/2006/relationships/externalLink" Target="externalLinks/externalLink132.xml"/><Relationship Id="rId207" Type="http://schemas.openxmlformats.org/officeDocument/2006/relationships/externalLink" Target="externalLinks/externalLink137.xml"/><Relationship Id="rId223" Type="http://schemas.openxmlformats.org/officeDocument/2006/relationships/externalLink" Target="externalLinks/externalLink153.xml"/><Relationship Id="rId228" Type="http://schemas.openxmlformats.org/officeDocument/2006/relationships/externalLink" Target="externalLinks/externalLink15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6.xml"/><Relationship Id="rId97" Type="http://schemas.openxmlformats.org/officeDocument/2006/relationships/externalLink" Target="externalLinks/externalLink27.xml"/><Relationship Id="rId104" Type="http://schemas.openxmlformats.org/officeDocument/2006/relationships/externalLink" Target="externalLinks/externalLink34.xml"/><Relationship Id="rId120" Type="http://schemas.openxmlformats.org/officeDocument/2006/relationships/externalLink" Target="externalLinks/externalLink50.xml"/><Relationship Id="rId125" Type="http://schemas.openxmlformats.org/officeDocument/2006/relationships/externalLink" Target="externalLinks/externalLink55.xml"/><Relationship Id="rId141" Type="http://schemas.openxmlformats.org/officeDocument/2006/relationships/externalLink" Target="externalLinks/externalLink71.xml"/><Relationship Id="rId146" Type="http://schemas.openxmlformats.org/officeDocument/2006/relationships/externalLink" Target="externalLinks/externalLink76.xml"/><Relationship Id="rId167" Type="http://schemas.openxmlformats.org/officeDocument/2006/relationships/externalLink" Target="externalLinks/externalLink97.xml"/><Relationship Id="rId188" Type="http://schemas.openxmlformats.org/officeDocument/2006/relationships/externalLink" Target="externalLinks/externalLink118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Relationship Id="rId92" Type="http://schemas.openxmlformats.org/officeDocument/2006/relationships/externalLink" Target="externalLinks/externalLink22.xml"/><Relationship Id="rId162" Type="http://schemas.openxmlformats.org/officeDocument/2006/relationships/externalLink" Target="externalLinks/externalLink92.xml"/><Relationship Id="rId183" Type="http://schemas.openxmlformats.org/officeDocument/2006/relationships/externalLink" Target="externalLinks/externalLink113.xml"/><Relationship Id="rId213" Type="http://schemas.openxmlformats.org/officeDocument/2006/relationships/externalLink" Target="externalLinks/externalLink143.xml"/><Relationship Id="rId218" Type="http://schemas.openxmlformats.org/officeDocument/2006/relationships/externalLink" Target="externalLinks/externalLink148.xml"/><Relationship Id="rId234" Type="http://schemas.openxmlformats.org/officeDocument/2006/relationships/externalLink" Target="externalLinks/externalLink164.xml"/><Relationship Id="rId239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externalLink" Target="externalLinks/externalLink17.xml"/><Relationship Id="rId110" Type="http://schemas.openxmlformats.org/officeDocument/2006/relationships/externalLink" Target="externalLinks/externalLink40.xml"/><Relationship Id="rId115" Type="http://schemas.openxmlformats.org/officeDocument/2006/relationships/externalLink" Target="externalLinks/externalLink45.xml"/><Relationship Id="rId131" Type="http://schemas.openxmlformats.org/officeDocument/2006/relationships/externalLink" Target="externalLinks/externalLink61.xml"/><Relationship Id="rId136" Type="http://schemas.openxmlformats.org/officeDocument/2006/relationships/externalLink" Target="externalLinks/externalLink66.xml"/><Relationship Id="rId157" Type="http://schemas.openxmlformats.org/officeDocument/2006/relationships/externalLink" Target="externalLinks/externalLink87.xml"/><Relationship Id="rId178" Type="http://schemas.openxmlformats.org/officeDocument/2006/relationships/externalLink" Target="externalLinks/externalLink108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12.xml"/><Relationship Id="rId152" Type="http://schemas.openxmlformats.org/officeDocument/2006/relationships/externalLink" Target="externalLinks/externalLink82.xml"/><Relationship Id="rId173" Type="http://schemas.openxmlformats.org/officeDocument/2006/relationships/externalLink" Target="externalLinks/externalLink103.xml"/><Relationship Id="rId194" Type="http://schemas.openxmlformats.org/officeDocument/2006/relationships/externalLink" Target="externalLinks/externalLink124.xml"/><Relationship Id="rId199" Type="http://schemas.openxmlformats.org/officeDocument/2006/relationships/externalLink" Target="externalLinks/externalLink129.xml"/><Relationship Id="rId203" Type="http://schemas.openxmlformats.org/officeDocument/2006/relationships/externalLink" Target="externalLinks/externalLink133.xml"/><Relationship Id="rId208" Type="http://schemas.openxmlformats.org/officeDocument/2006/relationships/externalLink" Target="externalLinks/externalLink138.xml"/><Relationship Id="rId229" Type="http://schemas.openxmlformats.org/officeDocument/2006/relationships/externalLink" Target="externalLinks/externalLink159.xml"/><Relationship Id="rId19" Type="http://schemas.openxmlformats.org/officeDocument/2006/relationships/worksheet" Target="worksheets/sheet19.xml"/><Relationship Id="rId224" Type="http://schemas.openxmlformats.org/officeDocument/2006/relationships/externalLink" Target="externalLinks/externalLink154.xml"/><Relationship Id="rId240" Type="http://schemas.openxmlformats.org/officeDocument/2006/relationships/styles" Target="styles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externalLink" Target="externalLinks/externalLink7.xml"/><Relationship Id="rId100" Type="http://schemas.openxmlformats.org/officeDocument/2006/relationships/externalLink" Target="externalLinks/externalLink30.xml"/><Relationship Id="rId105" Type="http://schemas.openxmlformats.org/officeDocument/2006/relationships/externalLink" Target="externalLinks/externalLink35.xml"/><Relationship Id="rId126" Type="http://schemas.openxmlformats.org/officeDocument/2006/relationships/externalLink" Target="externalLinks/externalLink56.xml"/><Relationship Id="rId147" Type="http://schemas.openxmlformats.org/officeDocument/2006/relationships/externalLink" Target="externalLinks/externalLink77.xml"/><Relationship Id="rId168" Type="http://schemas.openxmlformats.org/officeDocument/2006/relationships/externalLink" Target="externalLinks/externalLink9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2.xml"/><Relationship Id="rId93" Type="http://schemas.openxmlformats.org/officeDocument/2006/relationships/externalLink" Target="externalLinks/externalLink23.xml"/><Relationship Id="rId98" Type="http://schemas.openxmlformats.org/officeDocument/2006/relationships/externalLink" Target="externalLinks/externalLink28.xml"/><Relationship Id="rId121" Type="http://schemas.openxmlformats.org/officeDocument/2006/relationships/externalLink" Target="externalLinks/externalLink51.xml"/><Relationship Id="rId142" Type="http://schemas.openxmlformats.org/officeDocument/2006/relationships/externalLink" Target="externalLinks/externalLink72.xml"/><Relationship Id="rId163" Type="http://schemas.openxmlformats.org/officeDocument/2006/relationships/externalLink" Target="externalLinks/externalLink93.xml"/><Relationship Id="rId184" Type="http://schemas.openxmlformats.org/officeDocument/2006/relationships/externalLink" Target="externalLinks/externalLink114.xml"/><Relationship Id="rId189" Type="http://schemas.openxmlformats.org/officeDocument/2006/relationships/externalLink" Target="externalLinks/externalLink119.xml"/><Relationship Id="rId219" Type="http://schemas.openxmlformats.org/officeDocument/2006/relationships/externalLink" Target="externalLinks/externalLink149.xml"/><Relationship Id="rId3" Type="http://schemas.openxmlformats.org/officeDocument/2006/relationships/worksheet" Target="worksheets/sheet3.xml"/><Relationship Id="rId214" Type="http://schemas.openxmlformats.org/officeDocument/2006/relationships/externalLink" Target="externalLinks/externalLink144.xml"/><Relationship Id="rId230" Type="http://schemas.openxmlformats.org/officeDocument/2006/relationships/externalLink" Target="externalLinks/externalLink160.xml"/><Relationship Id="rId235" Type="http://schemas.openxmlformats.org/officeDocument/2006/relationships/externalLink" Target="externalLinks/externalLink165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externalLink" Target="externalLinks/externalLink46.xml"/><Relationship Id="rId137" Type="http://schemas.openxmlformats.org/officeDocument/2006/relationships/externalLink" Target="externalLinks/externalLink67.xml"/><Relationship Id="rId158" Type="http://schemas.openxmlformats.org/officeDocument/2006/relationships/externalLink" Target="externalLinks/externalLink8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externalLink" Target="externalLinks/externalLink13.xml"/><Relationship Id="rId88" Type="http://schemas.openxmlformats.org/officeDocument/2006/relationships/externalLink" Target="externalLinks/externalLink18.xml"/><Relationship Id="rId111" Type="http://schemas.openxmlformats.org/officeDocument/2006/relationships/externalLink" Target="externalLinks/externalLink41.xml"/><Relationship Id="rId132" Type="http://schemas.openxmlformats.org/officeDocument/2006/relationships/externalLink" Target="externalLinks/externalLink62.xml"/><Relationship Id="rId153" Type="http://schemas.openxmlformats.org/officeDocument/2006/relationships/externalLink" Target="externalLinks/externalLink83.xml"/><Relationship Id="rId174" Type="http://schemas.openxmlformats.org/officeDocument/2006/relationships/externalLink" Target="externalLinks/externalLink104.xml"/><Relationship Id="rId179" Type="http://schemas.openxmlformats.org/officeDocument/2006/relationships/externalLink" Target="externalLinks/externalLink109.xml"/><Relationship Id="rId195" Type="http://schemas.openxmlformats.org/officeDocument/2006/relationships/externalLink" Target="externalLinks/externalLink125.xml"/><Relationship Id="rId209" Type="http://schemas.openxmlformats.org/officeDocument/2006/relationships/externalLink" Target="externalLinks/externalLink139.xml"/><Relationship Id="rId190" Type="http://schemas.openxmlformats.org/officeDocument/2006/relationships/externalLink" Target="externalLinks/externalLink120.xml"/><Relationship Id="rId204" Type="http://schemas.openxmlformats.org/officeDocument/2006/relationships/externalLink" Target="externalLinks/externalLink134.xml"/><Relationship Id="rId220" Type="http://schemas.openxmlformats.org/officeDocument/2006/relationships/externalLink" Target="externalLinks/externalLink150.xml"/><Relationship Id="rId225" Type="http://schemas.openxmlformats.org/officeDocument/2006/relationships/externalLink" Target="externalLinks/externalLink155.xml"/><Relationship Id="rId241" Type="http://schemas.openxmlformats.org/officeDocument/2006/relationships/sharedStrings" Target="sharedString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36.xml"/><Relationship Id="rId127" Type="http://schemas.openxmlformats.org/officeDocument/2006/relationships/externalLink" Target="externalLinks/externalLink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externalLink" Target="externalLinks/externalLink3.xml"/><Relationship Id="rId78" Type="http://schemas.openxmlformats.org/officeDocument/2006/relationships/externalLink" Target="externalLinks/externalLink8.xml"/><Relationship Id="rId94" Type="http://schemas.openxmlformats.org/officeDocument/2006/relationships/externalLink" Target="externalLinks/externalLink24.xml"/><Relationship Id="rId99" Type="http://schemas.openxmlformats.org/officeDocument/2006/relationships/externalLink" Target="externalLinks/externalLink29.xml"/><Relationship Id="rId101" Type="http://schemas.openxmlformats.org/officeDocument/2006/relationships/externalLink" Target="externalLinks/externalLink31.xml"/><Relationship Id="rId122" Type="http://schemas.openxmlformats.org/officeDocument/2006/relationships/externalLink" Target="externalLinks/externalLink52.xml"/><Relationship Id="rId143" Type="http://schemas.openxmlformats.org/officeDocument/2006/relationships/externalLink" Target="externalLinks/externalLink73.xml"/><Relationship Id="rId148" Type="http://schemas.openxmlformats.org/officeDocument/2006/relationships/externalLink" Target="externalLinks/externalLink78.xml"/><Relationship Id="rId164" Type="http://schemas.openxmlformats.org/officeDocument/2006/relationships/externalLink" Target="externalLinks/externalLink94.xml"/><Relationship Id="rId169" Type="http://schemas.openxmlformats.org/officeDocument/2006/relationships/externalLink" Target="externalLinks/externalLink99.xml"/><Relationship Id="rId185" Type="http://schemas.openxmlformats.org/officeDocument/2006/relationships/externalLink" Target="externalLinks/externalLink11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externalLink" Target="externalLinks/externalLink110.xml"/><Relationship Id="rId210" Type="http://schemas.openxmlformats.org/officeDocument/2006/relationships/externalLink" Target="externalLinks/externalLink140.xml"/><Relationship Id="rId215" Type="http://schemas.openxmlformats.org/officeDocument/2006/relationships/externalLink" Target="externalLinks/externalLink145.xml"/><Relationship Id="rId236" Type="http://schemas.openxmlformats.org/officeDocument/2006/relationships/externalLink" Target="externalLinks/externalLink166.xml"/><Relationship Id="rId26" Type="http://schemas.openxmlformats.org/officeDocument/2006/relationships/worksheet" Target="worksheets/sheet26.xml"/><Relationship Id="rId231" Type="http://schemas.openxmlformats.org/officeDocument/2006/relationships/externalLink" Target="externalLinks/externalLink161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externalLink" Target="externalLinks/externalLink19.xml"/><Relationship Id="rId112" Type="http://schemas.openxmlformats.org/officeDocument/2006/relationships/externalLink" Target="externalLinks/externalLink42.xml"/><Relationship Id="rId133" Type="http://schemas.openxmlformats.org/officeDocument/2006/relationships/externalLink" Target="externalLinks/externalLink63.xml"/><Relationship Id="rId154" Type="http://schemas.openxmlformats.org/officeDocument/2006/relationships/externalLink" Target="externalLinks/externalLink84.xml"/><Relationship Id="rId175" Type="http://schemas.openxmlformats.org/officeDocument/2006/relationships/externalLink" Target="externalLinks/externalLink105.xml"/><Relationship Id="rId196" Type="http://schemas.openxmlformats.org/officeDocument/2006/relationships/externalLink" Target="externalLinks/externalLink126.xml"/><Relationship Id="rId200" Type="http://schemas.openxmlformats.org/officeDocument/2006/relationships/externalLink" Target="externalLinks/externalLink130.xml"/><Relationship Id="rId16" Type="http://schemas.openxmlformats.org/officeDocument/2006/relationships/worksheet" Target="worksheets/sheet16.xml"/><Relationship Id="rId221" Type="http://schemas.openxmlformats.org/officeDocument/2006/relationships/externalLink" Target="externalLinks/externalLink151.xml"/><Relationship Id="rId242" Type="http://schemas.openxmlformats.org/officeDocument/2006/relationships/calcChain" Target="calcChain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externalLink" Target="externalLinks/externalLink9.xml"/><Relationship Id="rId102" Type="http://schemas.openxmlformats.org/officeDocument/2006/relationships/externalLink" Target="externalLinks/externalLink32.xml"/><Relationship Id="rId123" Type="http://schemas.openxmlformats.org/officeDocument/2006/relationships/externalLink" Target="externalLinks/externalLink53.xml"/><Relationship Id="rId144" Type="http://schemas.openxmlformats.org/officeDocument/2006/relationships/externalLink" Target="externalLinks/externalLink74.xml"/><Relationship Id="rId90" Type="http://schemas.openxmlformats.org/officeDocument/2006/relationships/externalLink" Target="externalLinks/externalLink20.xml"/><Relationship Id="rId165" Type="http://schemas.openxmlformats.org/officeDocument/2006/relationships/externalLink" Target="externalLinks/externalLink95.xml"/><Relationship Id="rId186" Type="http://schemas.openxmlformats.org/officeDocument/2006/relationships/externalLink" Target="externalLinks/externalLink116.xml"/><Relationship Id="rId211" Type="http://schemas.openxmlformats.org/officeDocument/2006/relationships/externalLink" Target="externalLinks/externalLink141.xml"/><Relationship Id="rId232" Type="http://schemas.openxmlformats.org/officeDocument/2006/relationships/externalLink" Target="externalLinks/externalLink162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externalLink" Target="externalLinks/externalLink43.xml"/><Relationship Id="rId134" Type="http://schemas.openxmlformats.org/officeDocument/2006/relationships/externalLink" Target="externalLinks/externalLink64.xml"/><Relationship Id="rId80" Type="http://schemas.openxmlformats.org/officeDocument/2006/relationships/externalLink" Target="externalLinks/externalLink10.xml"/><Relationship Id="rId155" Type="http://schemas.openxmlformats.org/officeDocument/2006/relationships/externalLink" Target="externalLinks/externalLink85.xml"/><Relationship Id="rId176" Type="http://schemas.openxmlformats.org/officeDocument/2006/relationships/externalLink" Target="externalLinks/externalLink106.xml"/><Relationship Id="rId197" Type="http://schemas.openxmlformats.org/officeDocument/2006/relationships/externalLink" Target="externalLinks/externalLink12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1.png"/><Relationship Id="rId18" Type="http://schemas.openxmlformats.org/officeDocument/2006/relationships/image" Target="../media/image26.jpeg"/><Relationship Id="rId26" Type="http://schemas.openxmlformats.org/officeDocument/2006/relationships/image" Target="../media/image34.png"/><Relationship Id="rId3" Type="http://schemas.openxmlformats.org/officeDocument/2006/relationships/image" Target="../media/image11.png"/><Relationship Id="rId21" Type="http://schemas.openxmlformats.org/officeDocument/2006/relationships/image" Target="../media/image29.jpeg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3.png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8.jpe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jpeg"/><Relationship Id="rId24" Type="http://schemas.openxmlformats.org/officeDocument/2006/relationships/image" Target="../media/image32.png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1.png"/><Relationship Id="rId28" Type="http://schemas.openxmlformats.org/officeDocument/2006/relationships/image" Target="../media/image36.jpeg"/><Relationship Id="rId10" Type="http://schemas.openxmlformats.org/officeDocument/2006/relationships/image" Target="../media/image18.jpeg"/><Relationship Id="rId19" Type="http://schemas.openxmlformats.org/officeDocument/2006/relationships/image" Target="../media/image27.jpeg"/><Relationship Id="rId4" Type="http://schemas.openxmlformats.org/officeDocument/2006/relationships/image" Target="../media/image12.jpeg"/><Relationship Id="rId9" Type="http://schemas.openxmlformats.org/officeDocument/2006/relationships/image" Target="../media/image17.jpeg"/><Relationship Id="rId14" Type="http://schemas.openxmlformats.org/officeDocument/2006/relationships/image" Target="../media/image22.png"/><Relationship Id="rId22" Type="http://schemas.openxmlformats.org/officeDocument/2006/relationships/image" Target="../media/image30.jpeg"/><Relationship Id="rId27" Type="http://schemas.openxmlformats.org/officeDocument/2006/relationships/image" Target="../media/image35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44.png"/><Relationship Id="rId3" Type="http://schemas.openxmlformats.org/officeDocument/2006/relationships/image" Target="../media/image39.jpeg"/><Relationship Id="rId7" Type="http://schemas.openxmlformats.org/officeDocument/2006/relationships/image" Target="../media/image43.png"/><Relationship Id="rId12" Type="http://schemas.openxmlformats.org/officeDocument/2006/relationships/image" Target="../media/image48.png"/><Relationship Id="rId2" Type="http://schemas.openxmlformats.org/officeDocument/2006/relationships/image" Target="../media/image38.jpeg"/><Relationship Id="rId1" Type="http://schemas.openxmlformats.org/officeDocument/2006/relationships/image" Target="../media/image37.png"/><Relationship Id="rId6" Type="http://schemas.openxmlformats.org/officeDocument/2006/relationships/image" Target="../media/image42.png"/><Relationship Id="rId11" Type="http://schemas.openxmlformats.org/officeDocument/2006/relationships/image" Target="../media/image47.jpeg"/><Relationship Id="rId5" Type="http://schemas.openxmlformats.org/officeDocument/2006/relationships/image" Target="../media/image41.jpeg"/><Relationship Id="rId10" Type="http://schemas.openxmlformats.org/officeDocument/2006/relationships/image" Target="../media/image46.jpeg"/><Relationship Id="rId4" Type="http://schemas.openxmlformats.org/officeDocument/2006/relationships/image" Target="../media/image40.jpeg"/><Relationship Id="rId9" Type="http://schemas.openxmlformats.org/officeDocument/2006/relationships/image" Target="../media/image45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476250</xdr:colOff>
      <xdr:row>46</xdr:row>
      <xdr:rowOff>323850</xdr:rowOff>
    </xdr:from>
    <xdr:to>
      <xdr:col>8</xdr:col>
      <xdr:colOff>352425</xdr:colOff>
      <xdr:row>48</xdr:row>
      <xdr:rowOff>57150</xdr:rowOff>
    </xdr:to>
    <xdr:pic>
      <xdr:nvPicPr>
        <xdr:cNvPr id="142686" name="Picture 17">
          <a:extLst>
            <a:ext uri="{FF2B5EF4-FFF2-40B4-BE49-F238E27FC236}">
              <a16:creationId xmlns:a16="http://schemas.microsoft.com/office/drawing/2014/main" id="{00000000-0008-0000-0100-00005E2D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5019675"/>
          <a:ext cx="6286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476250</xdr:colOff>
      <xdr:row>16</xdr:row>
      <xdr:rowOff>76200</xdr:rowOff>
    </xdr:from>
    <xdr:to>
      <xdr:col>4</xdr:col>
      <xdr:colOff>428625</xdr:colOff>
      <xdr:row>18</xdr:row>
      <xdr:rowOff>142875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D76CA462-6BD1-4F77-A2D7-A7AE1274F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4125" y="4524375"/>
          <a:ext cx="666750" cy="666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46</xdr:row>
      <xdr:rowOff>285750</xdr:rowOff>
    </xdr:from>
    <xdr:to>
      <xdr:col>7</xdr:col>
      <xdr:colOff>161925</xdr:colOff>
      <xdr:row>48</xdr:row>
      <xdr:rowOff>133350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6A280B67-BDAD-4E38-9237-E8E323547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4981575"/>
          <a:ext cx="666750" cy="666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11</xdr:row>
      <xdr:rowOff>0</xdr:rowOff>
    </xdr:from>
    <xdr:to>
      <xdr:col>6</xdr:col>
      <xdr:colOff>475650</xdr:colOff>
      <xdr:row>28</xdr:row>
      <xdr:rowOff>18600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5970D820-A9B7-3199-CA73-37791B761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2114550"/>
          <a:ext cx="3733200" cy="2799900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11</xdr:row>
      <xdr:rowOff>0</xdr:rowOff>
    </xdr:from>
    <xdr:to>
      <xdr:col>13</xdr:col>
      <xdr:colOff>494700</xdr:colOff>
      <xdr:row>28</xdr:row>
      <xdr:rowOff>18600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3AC7770C-5221-3F4A-5D63-2C8C97B77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2114550"/>
          <a:ext cx="3733200" cy="2799900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46</xdr:row>
      <xdr:rowOff>0</xdr:rowOff>
    </xdr:from>
    <xdr:to>
      <xdr:col>6</xdr:col>
      <xdr:colOff>475650</xdr:colOff>
      <xdr:row>63</xdr:row>
      <xdr:rowOff>18600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9B192072-CB13-6C6A-83DF-F54CC6E020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8248650"/>
          <a:ext cx="3733200" cy="2799900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46</xdr:row>
      <xdr:rowOff>0</xdr:rowOff>
    </xdr:from>
    <xdr:to>
      <xdr:col>13</xdr:col>
      <xdr:colOff>494700</xdr:colOff>
      <xdr:row>63</xdr:row>
      <xdr:rowOff>18600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E2ABD1DF-97D4-6817-196D-E705E5B68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8248650"/>
          <a:ext cx="3733200" cy="2799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11</xdr:row>
      <xdr:rowOff>0</xdr:rowOff>
    </xdr:from>
    <xdr:to>
      <xdr:col>6</xdr:col>
      <xdr:colOff>494700</xdr:colOff>
      <xdr:row>28</xdr:row>
      <xdr:rowOff>18600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7605D068-3F74-4784-ABAE-730297F5C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2114550"/>
          <a:ext cx="3733200" cy="2799900"/>
        </a:xfrm>
        <a:prstGeom prst="rect">
          <a:avLst/>
        </a:prstGeom>
      </xdr:spPr>
    </xdr:pic>
    <xdr:clientData/>
  </xdr:twoCellAnchor>
  <xdr:twoCellAnchor editAs="oneCell">
    <xdr:from>
      <xdr:col>8</xdr:col>
      <xdr:colOff>171450</xdr:colOff>
      <xdr:row>11</xdr:row>
      <xdr:rowOff>0</xdr:rowOff>
    </xdr:from>
    <xdr:to>
      <xdr:col>13</xdr:col>
      <xdr:colOff>475650</xdr:colOff>
      <xdr:row>28</xdr:row>
      <xdr:rowOff>18600</xdr:rowOff>
    </xdr:to>
    <xdr:pic>
      <xdr:nvPicPr>
        <xdr:cNvPr id="4" name="그림 3">
          <a:extLst>
            <a:ext uri="{FF2B5EF4-FFF2-40B4-BE49-F238E27FC236}">
              <a16:creationId xmlns:a16="http://schemas.microsoft.com/office/drawing/2014/main" id="{45F29D0A-5C07-03DB-7D9D-272339B138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7350" y="2114550"/>
          <a:ext cx="3733200" cy="27999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82</xdr:col>
      <xdr:colOff>0</xdr:colOff>
      <xdr:row>0</xdr:row>
      <xdr:rowOff>0</xdr:rowOff>
    </xdr:from>
    <xdr:to>
      <xdr:col>82</xdr:col>
      <xdr:colOff>0</xdr:colOff>
      <xdr:row>0</xdr:row>
      <xdr:rowOff>0</xdr:rowOff>
    </xdr:to>
    <xdr:sp macro="" textlink="">
      <xdr:nvSpPr>
        <xdr:cNvPr id="157912" name="Line 1">
          <a:extLst>
            <a:ext uri="{FF2B5EF4-FFF2-40B4-BE49-F238E27FC236}">
              <a16:creationId xmlns:a16="http://schemas.microsoft.com/office/drawing/2014/main" id="{00000000-0008-0000-0800-0000D8680200}"/>
            </a:ext>
          </a:extLst>
        </xdr:cNvPr>
        <xdr:cNvSpPr>
          <a:spLocks noChangeShapeType="1"/>
        </xdr:cNvSpPr>
      </xdr:nvSpPr>
      <xdr:spPr bwMode="auto">
        <a:xfrm>
          <a:off x="13058775" y="0"/>
          <a:ext cx="0" cy="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0</xdr:colOff>
      <xdr:row>10</xdr:row>
      <xdr:rowOff>0</xdr:rowOff>
    </xdr:from>
    <xdr:to>
      <xdr:col>82</xdr:col>
      <xdr:colOff>0</xdr:colOff>
      <xdr:row>10</xdr:row>
      <xdr:rowOff>0</xdr:rowOff>
    </xdr:to>
    <xdr:sp macro="" textlink="">
      <xdr:nvSpPr>
        <xdr:cNvPr id="157913" name="Line 12">
          <a:extLst>
            <a:ext uri="{FF2B5EF4-FFF2-40B4-BE49-F238E27FC236}">
              <a16:creationId xmlns:a16="http://schemas.microsoft.com/office/drawing/2014/main" id="{00000000-0008-0000-0800-0000D9680200}"/>
            </a:ext>
          </a:extLst>
        </xdr:cNvPr>
        <xdr:cNvSpPr>
          <a:spLocks noChangeShapeType="1"/>
        </xdr:cNvSpPr>
      </xdr:nvSpPr>
      <xdr:spPr bwMode="auto">
        <a:xfrm>
          <a:off x="13058775" y="4619625"/>
          <a:ext cx="0" cy="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87</xdr:col>
      <xdr:colOff>304800</xdr:colOff>
      <xdr:row>59</xdr:row>
      <xdr:rowOff>66675</xdr:rowOff>
    </xdr:from>
    <xdr:to>
      <xdr:col>89</xdr:col>
      <xdr:colOff>133350</xdr:colOff>
      <xdr:row>59</xdr:row>
      <xdr:rowOff>66675</xdr:rowOff>
    </xdr:to>
    <xdr:sp macro="" textlink="">
      <xdr:nvSpPr>
        <xdr:cNvPr id="157914" name="Line 20">
          <a:extLst>
            <a:ext uri="{FF2B5EF4-FFF2-40B4-BE49-F238E27FC236}">
              <a16:creationId xmlns:a16="http://schemas.microsoft.com/office/drawing/2014/main" id="{00000000-0008-0000-0800-0000DA680200}"/>
            </a:ext>
          </a:extLst>
        </xdr:cNvPr>
        <xdr:cNvSpPr>
          <a:spLocks noChangeShapeType="1"/>
        </xdr:cNvSpPr>
      </xdr:nvSpPr>
      <xdr:spPr bwMode="auto">
        <a:xfrm flipV="1">
          <a:off x="18116550" y="14182725"/>
          <a:ext cx="1352550" cy="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89</xdr:col>
      <xdr:colOff>57150</xdr:colOff>
      <xdr:row>44</xdr:row>
      <xdr:rowOff>0</xdr:rowOff>
    </xdr:from>
    <xdr:to>
      <xdr:col>90</xdr:col>
      <xdr:colOff>95250</xdr:colOff>
      <xdr:row>44</xdr:row>
      <xdr:rowOff>0</xdr:rowOff>
    </xdr:to>
    <xdr:sp macro="" textlink="">
      <xdr:nvSpPr>
        <xdr:cNvPr id="157915" name="Line 22">
          <a:extLst>
            <a:ext uri="{FF2B5EF4-FFF2-40B4-BE49-F238E27FC236}">
              <a16:creationId xmlns:a16="http://schemas.microsoft.com/office/drawing/2014/main" id="{00000000-0008-0000-0800-0000DB680200}"/>
            </a:ext>
          </a:extLst>
        </xdr:cNvPr>
        <xdr:cNvSpPr>
          <a:spLocks noChangeShapeType="1"/>
        </xdr:cNvSpPr>
      </xdr:nvSpPr>
      <xdr:spPr bwMode="auto">
        <a:xfrm flipV="1">
          <a:off x="19392900" y="11544300"/>
          <a:ext cx="800100" cy="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0</xdr:colOff>
      <xdr:row>7</xdr:row>
      <xdr:rowOff>0</xdr:rowOff>
    </xdr:from>
    <xdr:to>
      <xdr:col>82</xdr:col>
      <xdr:colOff>0</xdr:colOff>
      <xdr:row>7</xdr:row>
      <xdr:rowOff>0</xdr:rowOff>
    </xdr:to>
    <xdr:sp macro="" textlink="">
      <xdr:nvSpPr>
        <xdr:cNvPr id="157916" name="Line 23">
          <a:extLst>
            <a:ext uri="{FF2B5EF4-FFF2-40B4-BE49-F238E27FC236}">
              <a16:creationId xmlns:a16="http://schemas.microsoft.com/office/drawing/2014/main" id="{00000000-0008-0000-0800-0000DC680200}"/>
            </a:ext>
          </a:extLst>
        </xdr:cNvPr>
        <xdr:cNvSpPr>
          <a:spLocks noChangeShapeType="1"/>
        </xdr:cNvSpPr>
      </xdr:nvSpPr>
      <xdr:spPr bwMode="auto">
        <a:xfrm>
          <a:off x="13058775" y="3105150"/>
          <a:ext cx="0" cy="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88</xdr:col>
      <xdr:colOff>295275</xdr:colOff>
      <xdr:row>34</xdr:row>
      <xdr:rowOff>161925</xdr:rowOff>
    </xdr:from>
    <xdr:to>
      <xdr:col>88</xdr:col>
      <xdr:colOff>752475</xdr:colOff>
      <xdr:row>34</xdr:row>
      <xdr:rowOff>161925</xdr:rowOff>
    </xdr:to>
    <xdr:sp macro="" textlink="">
      <xdr:nvSpPr>
        <xdr:cNvPr id="157917" name="Line 26">
          <a:extLst>
            <a:ext uri="{FF2B5EF4-FFF2-40B4-BE49-F238E27FC236}">
              <a16:creationId xmlns:a16="http://schemas.microsoft.com/office/drawing/2014/main" id="{00000000-0008-0000-0800-0000DD680200}"/>
            </a:ext>
          </a:extLst>
        </xdr:cNvPr>
        <xdr:cNvSpPr>
          <a:spLocks noChangeShapeType="1"/>
        </xdr:cNvSpPr>
      </xdr:nvSpPr>
      <xdr:spPr bwMode="auto">
        <a:xfrm>
          <a:off x="18869025" y="9991725"/>
          <a:ext cx="457200" cy="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90</xdr:col>
      <xdr:colOff>419100</xdr:colOff>
      <xdr:row>29</xdr:row>
      <xdr:rowOff>66675</xdr:rowOff>
    </xdr:from>
    <xdr:to>
      <xdr:col>91</xdr:col>
      <xdr:colOff>38100</xdr:colOff>
      <xdr:row>29</xdr:row>
      <xdr:rowOff>66675</xdr:rowOff>
    </xdr:to>
    <xdr:cxnSp macro="">
      <xdr:nvCxnSpPr>
        <xdr:cNvPr id="157918" name="AutoShape 33">
          <a:extLst>
            <a:ext uri="{FF2B5EF4-FFF2-40B4-BE49-F238E27FC236}">
              <a16:creationId xmlns:a16="http://schemas.microsoft.com/office/drawing/2014/main" id="{00000000-0008-0000-0800-0000DE680200}"/>
            </a:ext>
          </a:extLst>
        </xdr:cNvPr>
        <xdr:cNvCxnSpPr>
          <a:cxnSpLocks noChangeShapeType="1"/>
        </xdr:cNvCxnSpPr>
      </xdr:nvCxnSpPr>
      <xdr:spPr bwMode="auto">
        <a:xfrm>
          <a:off x="20516850" y="9039225"/>
          <a:ext cx="38100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82</xdr:col>
      <xdr:colOff>0</xdr:colOff>
      <xdr:row>8</xdr:row>
      <xdr:rowOff>0</xdr:rowOff>
    </xdr:from>
    <xdr:to>
      <xdr:col>82</xdr:col>
      <xdr:colOff>0</xdr:colOff>
      <xdr:row>8</xdr:row>
      <xdr:rowOff>0</xdr:rowOff>
    </xdr:to>
    <xdr:sp macro="" textlink="">
      <xdr:nvSpPr>
        <xdr:cNvPr id="157919" name="Line 12">
          <a:extLst>
            <a:ext uri="{FF2B5EF4-FFF2-40B4-BE49-F238E27FC236}">
              <a16:creationId xmlns:a16="http://schemas.microsoft.com/office/drawing/2014/main" id="{00000000-0008-0000-0800-0000DF680200}"/>
            </a:ext>
          </a:extLst>
        </xdr:cNvPr>
        <xdr:cNvSpPr>
          <a:spLocks noChangeShapeType="1"/>
        </xdr:cNvSpPr>
      </xdr:nvSpPr>
      <xdr:spPr bwMode="auto">
        <a:xfrm>
          <a:off x="13058775" y="3609975"/>
          <a:ext cx="0" cy="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342898</xdr:colOff>
      <xdr:row>262</xdr:row>
      <xdr:rowOff>95251</xdr:rowOff>
    </xdr:from>
    <xdr:to>
      <xdr:col>11</xdr:col>
      <xdr:colOff>600898</xdr:colOff>
      <xdr:row>272</xdr:row>
      <xdr:rowOff>142875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BE8297CA-AF87-46E9-88D5-36FD7FF11A4B}"/>
            </a:ext>
          </a:extLst>
        </xdr:cNvPr>
        <xdr:cNvSpPr/>
      </xdr:nvSpPr>
      <xdr:spPr bwMode="auto">
        <a:xfrm>
          <a:off x="342898" y="32327851"/>
          <a:ext cx="8640000" cy="1762124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풀베기 작업 중 주변의 벌집을 발견하지 못하고 작업하던 중 벌에 목과 등을 쏘인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재해임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시작 전 작업구역에 대한 사전점검 및 독충 피해를 막기 위해 살충제 등을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살포하여야 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벌 쏘임을 방지할 수 있는 방충모를 쓰고 신체 부위가 놀출되지 않는 작업복 착용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342898</xdr:colOff>
      <xdr:row>272</xdr:row>
      <xdr:rowOff>142876</xdr:rowOff>
    </xdr:from>
    <xdr:to>
      <xdr:col>11</xdr:col>
      <xdr:colOff>600898</xdr:colOff>
      <xdr:row>283</xdr:row>
      <xdr:rowOff>19050</xdr:rowOff>
    </xdr:to>
    <xdr:sp macro="" textlink="">
      <xdr:nvSpPr>
        <xdr:cNvPr id="3" name="직사각형 2">
          <a:extLst>
            <a:ext uri="{FF2B5EF4-FFF2-40B4-BE49-F238E27FC236}">
              <a16:creationId xmlns:a16="http://schemas.microsoft.com/office/drawing/2014/main" id="{648A4F57-B502-4A78-A2A9-1A7811004110}"/>
            </a:ext>
          </a:extLst>
        </xdr:cNvPr>
        <xdr:cNvSpPr/>
      </xdr:nvSpPr>
      <xdr:spPr bwMode="auto">
        <a:xfrm>
          <a:off x="342898" y="34089976"/>
          <a:ext cx="8640000" cy="1762124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도르래 설치를 위해 나무에 오르던 중 좌측 손을 뱀에게 물린 재해임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나무에 오를 경우 사전 점검을 하고 비가 올 경우 뱀이 나뭇가지 등에 올라가 있는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경우가 많으므로 주의하여야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342898</xdr:colOff>
      <xdr:row>283</xdr:row>
      <xdr:rowOff>19051</xdr:rowOff>
    </xdr:from>
    <xdr:to>
      <xdr:col>11</xdr:col>
      <xdr:colOff>600898</xdr:colOff>
      <xdr:row>293</xdr:row>
      <xdr:rowOff>66675</xdr:rowOff>
    </xdr:to>
    <xdr:sp macro="" textlink="">
      <xdr:nvSpPr>
        <xdr:cNvPr id="4" name="직사각형 3">
          <a:extLst>
            <a:ext uri="{FF2B5EF4-FFF2-40B4-BE49-F238E27FC236}">
              <a16:creationId xmlns:a16="http://schemas.microsoft.com/office/drawing/2014/main" id="{C1930426-C339-4900-8574-85F29750EC05}"/>
            </a:ext>
          </a:extLst>
        </xdr:cNvPr>
        <xdr:cNvSpPr/>
      </xdr:nvSpPr>
      <xdr:spPr bwMode="auto">
        <a:xfrm>
          <a:off x="342898" y="35852101"/>
          <a:ext cx="8640000" cy="1762124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작업장 근처 나무 밑에서 휴식 중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벌도목이 재해자</a:t>
          </a:r>
          <a:r>
            <a:rPr lang="ko-KR" altLang="en-US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쪽으로 넘어지면서 재해자를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덮쳐 사망한 재해임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전 벌도목을 넘길 방향을 설정한 후 작업반경 내에 있는 작업자에게 알리거나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대피시켜야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342898</xdr:colOff>
      <xdr:row>203</xdr:row>
      <xdr:rowOff>76201</xdr:rowOff>
    </xdr:from>
    <xdr:to>
      <xdr:col>11</xdr:col>
      <xdr:colOff>600898</xdr:colOff>
      <xdr:row>211</xdr:row>
      <xdr:rowOff>18601</xdr:rowOff>
    </xdr:to>
    <xdr:sp macro="" textlink="">
      <xdr:nvSpPr>
        <xdr:cNvPr id="5" name="직사각형 4">
          <a:extLst>
            <a:ext uri="{FF2B5EF4-FFF2-40B4-BE49-F238E27FC236}">
              <a16:creationId xmlns:a16="http://schemas.microsoft.com/office/drawing/2014/main" id="{BEF1806D-E6D0-487B-BA77-9372B7A1708C}"/>
            </a:ext>
          </a:extLst>
        </xdr:cNvPr>
        <xdr:cNvSpPr/>
      </xdr:nvSpPr>
      <xdr:spPr bwMode="auto">
        <a:xfrm>
          <a:off x="342898" y="25374600"/>
          <a:ext cx="8640000" cy="0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예불기로 풀베기 작업 중 급경사지에서 미끄러지면서 예불기 날에 발을 다친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재해임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급경사지에서 작업 시 몸을 고정하여야 하며 예불기 보다는 낫과 같은 소형도구를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이용하여 작업을 실시하여야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342898</xdr:colOff>
      <xdr:row>195</xdr:row>
      <xdr:rowOff>133351</xdr:rowOff>
    </xdr:from>
    <xdr:to>
      <xdr:col>11</xdr:col>
      <xdr:colOff>600898</xdr:colOff>
      <xdr:row>203</xdr:row>
      <xdr:rowOff>75751</xdr:rowOff>
    </xdr:to>
    <xdr:sp macro="" textlink="">
      <xdr:nvSpPr>
        <xdr:cNvPr id="6" name="직사각형 5">
          <a:extLst>
            <a:ext uri="{FF2B5EF4-FFF2-40B4-BE49-F238E27FC236}">
              <a16:creationId xmlns:a16="http://schemas.microsoft.com/office/drawing/2014/main" id="{5DA64B65-DCC8-48A6-A058-D6D3BC895101}"/>
            </a:ext>
          </a:extLst>
        </xdr:cNvPr>
        <xdr:cNvSpPr/>
      </xdr:nvSpPr>
      <xdr:spPr bwMode="auto">
        <a:xfrm>
          <a:off x="342898" y="25374600"/>
          <a:ext cx="8640000" cy="0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예불기로 풀베기 작업 하던 중 날이 돌에 부딪치면서 파손된 날이 재해자 쪽으로 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날아와 부상을 입은 재해임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 날이 장애물에 부딪쳐 파손되면서 비래할 위헝미 있으므로 보안경 등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개인 보호구를 착용하여야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342899</xdr:colOff>
      <xdr:row>4</xdr:row>
      <xdr:rowOff>66675</xdr:rowOff>
    </xdr:from>
    <xdr:to>
      <xdr:col>8</xdr:col>
      <xdr:colOff>186899</xdr:colOff>
      <xdr:row>12</xdr:row>
      <xdr:rowOff>99075</xdr:rowOff>
    </xdr:to>
    <xdr:sp macro="" textlink="">
      <xdr:nvSpPr>
        <xdr:cNvPr id="7" name="직사각형 6">
          <a:extLst>
            <a:ext uri="{FF2B5EF4-FFF2-40B4-BE49-F238E27FC236}">
              <a16:creationId xmlns:a16="http://schemas.microsoft.com/office/drawing/2014/main" id="{77190358-E3B3-4A1F-9BC6-17E10B29E148}"/>
            </a:ext>
          </a:extLst>
        </xdr:cNvPr>
        <xdr:cNvSpPr/>
      </xdr:nvSpPr>
      <xdr:spPr bwMode="auto">
        <a:xfrm>
          <a:off x="342899" y="752475"/>
          <a:ext cx="5940000" cy="1404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① 개인안전보호구 착용을 철저히 한다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②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시작 전 안전교육을 철저히 받는다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③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시작 전 안전작업 요령을 숙지한다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④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작업에 임하면 작업에만 집중한다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⑤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시 안전거리를 확보한다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9524</xdr:colOff>
      <xdr:row>3</xdr:row>
      <xdr:rowOff>76200</xdr:rowOff>
    </xdr:from>
    <xdr:to>
      <xdr:col>4</xdr:col>
      <xdr:colOff>243524</xdr:colOff>
      <xdr:row>5</xdr:row>
      <xdr:rowOff>28575</xdr:rowOff>
    </xdr:to>
    <xdr:sp macro="" textlink="">
      <xdr:nvSpPr>
        <xdr:cNvPr id="8" name="직사각형 7">
          <a:extLst>
            <a:ext uri="{FF2B5EF4-FFF2-40B4-BE49-F238E27FC236}">
              <a16:creationId xmlns:a16="http://schemas.microsoft.com/office/drawing/2014/main" id="{0AAB1890-57CF-42EB-B777-66FEFD0EAC1C}"/>
            </a:ext>
          </a:extLst>
        </xdr:cNvPr>
        <xdr:cNvSpPr/>
      </xdr:nvSpPr>
      <xdr:spPr bwMode="auto">
        <a:xfrm>
          <a:off x="771524" y="590550"/>
          <a:ext cx="2520000" cy="295275"/>
        </a:xfrm>
        <a:prstGeom prst="rect">
          <a:avLst/>
        </a:prstGeom>
        <a:solidFill>
          <a:srgbClr val="CCFFCC"/>
        </a:solidFill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ko-KR" altLang="en-US" sz="1200" b="1">
              <a:latin typeface="돋움" pitchFamily="50" charset="-127"/>
              <a:ea typeface="돋움" pitchFamily="50" charset="-127"/>
            </a:rPr>
            <a:t> 근로자  산림작업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5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대  안전수칙</a:t>
          </a:r>
        </a:p>
      </xdr:txBody>
    </xdr:sp>
    <xdr:clientData/>
  </xdr:twoCellAnchor>
  <xdr:twoCellAnchor>
    <xdr:from>
      <xdr:col>0</xdr:col>
      <xdr:colOff>361950</xdr:colOff>
      <xdr:row>14</xdr:row>
      <xdr:rowOff>161925</xdr:rowOff>
    </xdr:from>
    <xdr:to>
      <xdr:col>8</xdr:col>
      <xdr:colOff>205950</xdr:colOff>
      <xdr:row>24</xdr:row>
      <xdr:rowOff>85725</xdr:rowOff>
    </xdr:to>
    <xdr:sp macro="" textlink="">
      <xdr:nvSpPr>
        <xdr:cNvPr id="9" name="직사각형 8">
          <a:extLst>
            <a:ext uri="{FF2B5EF4-FFF2-40B4-BE49-F238E27FC236}">
              <a16:creationId xmlns:a16="http://schemas.microsoft.com/office/drawing/2014/main" id="{588B3374-0D24-4FE8-8780-C9C0B1167058}"/>
            </a:ext>
          </a:extLst>
        </xdr:cNvPr>
        <xdr:cNvSpPr/>
      </xdr:nvSpPr>
      <xdr:spPr bwMode="auto">
        <a:xfrm>
          <a:off x="361950" y="2562225"/>
          <a:ext cx="5940000" cy="16383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① 작업 시작 전과 수시로 안전교육을 실시한다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②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개인안전보호구를 근로자에게 지급하고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안전보호구를 착용하지 않은 자는 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작업현장에 출입하게 하지 않는다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③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안전사고에 대비하기 위해 현장책임자를 반드시 상주시킨다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④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근로자를 내 가족같이 생각한다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⑤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비상연락체계를 항시 유지한다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561974</xdr:colOff>
      <xdr:row>14</xdr:row>
      <xdr:rowOff>0</xdr:rowOff>
    </xdr:from>
    <xdr:to>
      <xdr:col>4</xdr:col>
      <xdr:colOff>33974</xdr:colOff>
      <xdr:row>15</xdr:row>
      <xdr:rowOff>123825</xdr:rowOff>
    </xdr:to>
    <xdr:sp macro="" textlink="">
      <xdr:nvSpPr>
        <xdr:cNvPr id="10" name="직사각형 9">
          <a:extLst>
            <a:ext uri="{FF2B5EF4-FFF2-40B4-BE49-F238E27FC236}">
              <a16:creationId xmlns:a16="http://schemas.microsoft.com/office/drawing/2014/main" id="{BD4AB3ED-F582-4836-8393-F361A7549DD2}"/>
            </a:ext>
          </a:extLst>
        </xdr:cNvPr>
        <xdr:cNvSpPr/>
      </xdr:nvSpPr>
      <xdr:spPr bwMode="auto">
        <a:xfrm>
          <a:off x="561974" y="2400300"/>
          <a:ext cx="2520000" cy="295275"/>
        </a:xfrm>
        <a:prstGeom prst="rect">
          <a:avLst/>
        </a:prstGeom>
        <a:solidFill>
          <a:srgbClr val="CCFFCC"/>
        </a:solidFill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ko-KR" altLang="en-US" sz="1200" b="1">
              <a:latin typeface="돋움" pitchFamily="50" charset="-127"/>
              <a:ea typeface="돋움" pitchFamily="50" charset="-127"/>
            </a:rPr>
            <a:t> 사업주  안전관리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5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대  안전수칙</a:t>
          </a:r>
        </a:p>
      </xdr:txBody>
    </xdr:sp>
    <xdr:clientData/>
  </xdr:twoCellAnchor>
  <xdr:twoCellAnchor>
    <xdr:from>
      <xdr:col>0</xdr:col>
      <xdr:colOff>352425</xdr:colOff>
      <xdr:row>26</xdr:row>
      <xdr:rowOff>114300</xdr:rowOff>
    </xdr:from>
    <xdr:to>
      <xdr:col>8</xdr:col>
      <xdr:colOff>196425</xdr:colOff>
      <xdr:row>34</xdr:row>
      <xdr:rowOff>146700</xdr:rowOff>
    </xdr:to>
    <xdr:sp macro="" textlink="">
      <xdr:nvSpPr>
        <xdr:cNvPr id="11" name="직사각형 10">
          <a:extLst>
            <a:ext uri="{FF2B5EF4-FFF2-40B4-BE49-F238E27FC236}">
              <a16:creationId xmlns:a16="http://schemas.microsoft.com/office/drawing/2014/main" id="{F78E971B-1FA5-41DA-8982-8F6FE8A7B960}"/>
            </a:ext>
          </a:extLst>
        </xdr:cNvPr>
        <xdr:cNvSpPr/>
      </xdr:nvSpPr>
      <xdr:spPr bwMode="auto">
        <a:xfrm>
          <a:off x="352425" y="4572000"/>
          <a:ext cx="5940000" cy="1404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① 안전보호구를 착용하지 않고 사업장 출입을 하지 않게 한다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②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안전보호구를 착용하지 않은 채로 사업장 출입을 하지 않는다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③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안전수칙을 준수하지 않는 사업주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근로자를 묵인하지 않는다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④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안전관리 이행계획 이행여부를 철저히 확인한다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⑤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사업추진 시 안전을 최우선하고 무리하게 작업하지 않게 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552449</xdr:colOff>
      <xdr:row>25</xdr:row>
      <xdr:rowOff>123825</xdr:rowOff>
    </xdr:from>
    <xdr:to>
      <xdr:col>4</xdr:col>
      <xdr:colOff>24449</xdr:colOff>
      <xdr:row>27</xdr:row>
      <xdr:rowOff>76200</xdr:rowOff>
    </xdr:to>
    <xdr:sp macro="" textlink="">
      <xdr:nvSpPr>
        <xdr:cNvPr id="12" name="직사각형 11">
          <a:extLst>
            <a:ext uri="{FF2B5EF4-FFF2-40B4-BE49-F238E27FC236}">
              <a16:creationId xmlns:a16="http://schemas.microsoft.com/office/drawing/2014/main" id="{D2AF5A82-1774-47AB-A7D0-C4BE329B9E58}"/>
            </a:ext>
          </a:extLst>
        </xdr:cNvPr>
        <xdr:cNvSpPr/>
      </xdr:nvSpPr>
      <xdr:spPr bwMode="auto">
        <a:xfrm>
          <a:off x="552449" y="4410075"/>
          <a:ext cx="2520000" cy="295275"/>
        </a:xfrm>
        <a:prstGeom prst="rect">
          <a:avLst/>
        </a:prstGeom>
        <a:solidFill>
          <a:srgbClr val="CCFFCC"/>
        </a:solidFill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ko-KR" altLang="en-US" sz="1200" b="1">
              <a:latin typeface="돋움" pitchFamily="50" charset="-127"/>
              <a:ea typeface="돋움" pitchFamily="50" charset="-127"/>
            </a:rPr>
            <a:t> 감독관  안전관리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5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대  안전수칙</a:t>
          </a:r>
        </a:p>
      </xdr:txBody>
    </xdr:sp>
    <xdr:clientData/>
  </xdr:twoCellAnchor>
  <xdr:twoCellAnchor>
    <xdr:from>
      <xdr:col>1</xdr:col>
      <xdr:colOff>638175</xdr:colOff>
      <xdr:row>0</xdr:row>
      <xdr:rowOff>57150</xdr:rowOff>
    </xdr:from>
    <xdr:to>
      <xdr:col>8</xdr:col>
      <xdr:colOff>200025</xdr:colOff>
      <xdr:row>2</xdr:row>
      <xdr:rowOff>9525</xdr:rowOff>
    </xdr:to>
    <xdr:sp macro="" textlink="">
      <xdr:nvSpPr>
        <xdr:cNvPr id="13" name="직사각형 12">
          <a:extLst>
            <a:ext uri="{FF2B5EF4-FFF2-40B4-BE49-F238E27FC236}">
              <a16:creationId xmlns:a16="http://schemas.microsoft.com/office/drawing/2014/main" id="{0838EA7D-AD56-48C8-B596-E9787610E91A}"/>
            </a:ext>
          </a:extLst>
        </xdr:cNvPr>
        <xdr:cNvSpPr/>
      </xdr:nvSpPr>
      <xdr:spPr bwMode="auto">
        <a:xfrm>
          <a:off x="1400175" y="57150"/>
          <a:ext cx="4895850" cy="295275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latin typeface="돋움" pitchFamily="50" charset="-127"/>
              <a:ea typeface="돋움" pitchFamily="50" charset="-127"/>
            </a:rPr>
            <a:t> 산림사업  </a:t>
          </a:r>
          <a:r>
            <a:rPr lang="en-US" altLang="ko-KR" sz="1400" b="1">
              <a:latin typeface="돋움" pitchFamily="50" charset="-127"/>
              <a:ea typeface="돋움" pitchFamily="50" charset="-127"/>
            </a:rPr>
            <a:t>5</a:t>
          </a:r>
          <a:r>
            <a:rPr lang="ko-KR" altLang="en-US" sz="1400" b="1">
              <a:latin typeface="돋움" pitchFamily="50" charset="-127"/>
              <a:ea typeface="돋움" pitchFamily="50" charset="-127"/>
            </a:rPr>
            <a:t>대  안전수칙</a:t>
          </a:r>
        </a:p>
      </xdr:txBody>
    </xdr:sp>
    <xdr:clientData/>
  </xdr:twoCellAnchor>
  <xdr:twoCellAnchor>
    <xdr:from>
      <xdr:col>8</xdr:col>
      <xdr:colOff>609601</xdr:colOff>
      <xdr:row>15</xdr:row>
      <xdr:rowOff>114300</xdr:rowOff>
    </xdr:from>
    <xdr:to>
      <xdr:col>11</xdr:col>
      <xdr:colOff>24600</xdr:colOff>
      <xdr:row>24</xdr:row>
      <xdr:rowOff>11250</xdr:rowOff>
    </xdr:to>
    <xdr:pic>
      <xdr:nvPicPr>
        <xdr:cNvPr id="14" name="그림 13">
          <a:extLst>
            <a:ext uri="{FF2B5EF4-FFF2-40B4-BE49-F238E27FC236}">
              <a16:creationId xmlns:a16="http://schemas.microsoft.com/office/drawing/2014/main" id="{12AC8FB5-E36B-4897-9374-3A233D180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1" y="2686050"/>
          <a:ext cx="1700999" cy="1440000"/>
        </a:xfrm>
        <a:prstGeom prst="rect">
          <a:avLst/>
        </a:prstGeom>
      </xdr:spPr>
    </xdr:pic>
    <xdr:clientData/>
  </xdr:twoCellAnchor>
  <xdr:twoCellAnchor>
    <xdr:from>
      <xdr:col>8</xdr:col>
      <xdr:colOff>619125</xdr:colOff>
      <xdr:row>26</xdr:row>
      <xdr:rowOff>95250</xdr:rowOff>
    </xdr:from>
    <xdr:to>
      <xdr:col>11</xdr:col>
      <xdr:colOff>84973</xdr:colOff>
      <xdr:row>34</xdr:row>
      <xdr:rowOff>163650</xdr:rowOff>
    </xdr:to>
    <xdr:pic>
      <xdr:nvPicPr>
        <xdr:cNvPr id="15" name="그림 14">
          <a:extLst>
            <a:ext uri="{FF2B5EF4-FFF2-40B4-BE49-F238E27FC236}">
              <a16:creationId xmlns:a16="http://schemas.microsoft.com/office/drawing/2014/main" id="{D77462C4-995F-4036-ACB3-155E0AC27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15125" y="4552950"/>
          <a:ext cx="1751848" cy="1440000"/>
        </a:xfrm>
        <a:prstGeom prst="rect">
          <a:avLst/>
        </a:prstGeom>
      </xdr:spPr>
    </xdr:pic>
    <xdr:clientData/>
  </xdr:twoCellAnchor>
  <xdr:twoCellAnchor>
    <xdr:from>
      <xdr:col>8</xdr:col>
      <xdr:colOff>619124</xdr:colOff>
      <xdr:row>4</xdr:row>
      <xdr:rowOff>85725</xdr:rowOff>
    </xdr:from>
    <xdr:to>
      <xdr:col>10</xdr:col>
      <xdr:colOff>486218</xdr:colOff>
      <xdr:row>12</xdr:row>
      <xdr:rowOff>154125</xdr:rowOff>
    </xdr:to>
    <xdr:pic>
      <xdr:nvPicPr>
        <xdr:cNvPr id="16" name="그림 15">
          <a:extLst>
            <a:ext uri="{FF2B5EF4-FFF2-40B4-BE49-F238E27FC236}">
              <a16:creationId xmlns:a16="http://schemas.microsoft.com/office/drawing/2014/main" id="{99D628A3-4908-4F49-9E00-D112EF91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715124" y="771525"/>
          <a:ext cx="1391094" cy="1440000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352425</xdr:colOff>
      <xdr:row>0</xdr:row>
      <xdr:rowOff>66675</xdr:rowOff>
    </xdr:from>
    <xdr:to>
      <xdr:col>1</xdr:col>
      <xdr:colOff>381000</xdr:colOff>
      <xdr:row>2</xdr:row>
      <xdr:rowOff>19050</xdr:rowOff>
    </xdr:to>
    <xdr:sp macro="" textlink="">
      <xdr:nvSpPr>
        <xdr:cNvPr id="17" name="직사각형 16">
          <a:extLst>
            <a:ext uri="{FF2B5EF4-FFF2-40B4-BE49-F238E27FC236}">
              <a16:creationId xmlns:a16="http://schemas.microsoft.com/office/drawing/2014/main" id="{B241A813-7CB6-4C75-BB40-D407C36E4D19}"/>
            </a:ext>
          </a:extLst>
        </xdr:cNvPr>
        <xdr:cNvSpPr/>
      </xdr:nvSpPr>
      <xdr:spPr bwMode="auto">
        <a:xfrm>
          <a:off x="352425" y="66675"/>
          <a:ext cx="790575" cy="295275"/>
        </a:xfrm>
        <a:prstGeom prst="rect">
          <a:avLst/>
        </a:prstGeom>
        <a:solidFill>
          <a:schemeClr val="tx2">
            <a:lumMod val="75000"/>
          </a:schemeClr>
        </a:solidFill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 안전 </a:t>
          </a:r>
          <a:r>
            <a:rPr lang="en-US" altLang="ko-KR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1</a:t>
          </a:r>
          <a:endParaRPr lang="ko-KR" altLang="en-US" sz="1400" b="1">
            <a:solidFill>
              <a:schemeClr val="bg1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647700</xdr:colOff>
      <xdr:row>37</xdr:row>
      <xdr:rowOff>38100</xdr:rowOff>
    </xdr:from>
    <xdr:to>
      <xdr:col>8</xdr:col>
      <xdr:colOff>209550</xdr:colOff>
      <xdr:row>38</xdr:row>
      <xdr:rowOff>161925</xdr:rowOff>
    </xdr:to>
    <xdr:sp macro="" textlink="">
      <xdr:nvSpPr>
        <xdr:cNvPr id="18" name="직사각형 17">
          <a:extLst>
            <a:ext uri="{FF2B5EF4-FFF2-40B4-BE49-F238E27FC236}">
              <a16:creationId xmlns:a16="http://schemas.microsoft.com/office/drawing/2014/main" id="{242B61BB-68BC-4F67-9ABD-0C4AA845533D}"/>
            </a:ext>
          </a:extLst>
        </xdr:cNvPr>
        <xdr:cNvSpPr/>
      </xdr:nvSpPr>
      <xdr:spPr bwMode="auto">
        <a:xfrm>
          <a:off x="1409700" y="6381750"/>
          <a:ext cx="4895850" cy="295275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latin typeface="돋움" pitchFamily="50" charset="-127"/>
              <a:ea typeface="돋움" pitchFamily="50" charset="-127"/>
            </a:rPr>
            <a:t> 산림사업</a:t>
          </a:r>
          <a:r>
            <a:rPr lang="ko-KR" altLang="en-US" sz="1400" b="1" baseline="0">
              <a:latin typeface="돋움" pitchFamily="50" charset="-127"/>
              <a:ea typeface="돋움" pitchFamily="50" charset="-127"/>
            </a:rPr>
            <a:t>  안전작업  요령</a:t>
          </a:r>
          <a:endParaRPr lang="ko-KR" altLang="en-US" sz="1400" b="1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361950</xdr:colOff>
      <xdr:row>37</xdr:row>
      <xdr:rowOff>47625</xdr:rowOff>
    </xdr:from>
    <xdr:to>
      <xdr:col>1</xdr:col>
      <xdr:colOff>390525</xdr:colOff>
      <xdr:row>39</xdr:row>
      <xdr:rowOff>0</xdr:rowOff>
    </xdr:to>
    <xdr:sp macro="" textlink="">
      <xdr:nvSpPr>
        <xdr:cNvPr id="19" name="직사각형 18">
          <a:extLst>
            <a:ext uri="{FF2B5EF4-FFF2-40B4-BE49-F238E27FC236}">
              <a16:creationId xmlns:a16="http://schemas.microsoft.com/office/drawing/2014/main" id="{501C52D5-CCE0-47E5-9231-1D7184721507}"/>
            </a:ext>
          </a:extLst>
        </xdr:cNvPr>
        <xdr:cNvSpPr/>
      </xdr:nvSpPr>
      <xdr:spPr bwMode="auto">
        <a:xfrm>
          <a:off x="361950" y="6391275"/>
          <a:ext cx="790575" cy="295275"/>
        </a:xfrm>
        <a:prstGeom prst="rect">
          <a:avLst/>
        </a:prstGeom>
        <a:solidFill>
          <a:schemeClr val="tx2">
            <a:lumMod val="75000"/>
          </a:schemeClr>
        </a:solidFill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 안전 </a:t>
          </a:r>
          <a:r>
            <a:rPr lang="en-US" altLang="ko-KR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2</a:t>
          </a:r>
          <a:endParaRPr lang="ko-KR" altLang="en-US" sz="1400" b="1">
            <a:solidFill>
              <a:schemeClr val="bg1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371475</xdr:colOff>
      <xdr:row>40</xdr:row>
      <xdr:rowOff>66675</xdr:rowOff>
    </xdr:from>
    <xdr:to>
      <xdr:col>1</xdr:col>
      <xdr:colOff>19050</xdr:colOff>
      <xdr:row>42</xdr:row>
      <xdr:rowOff>19050</xdr:rowOff>
    </xdr:to>
    <xdr:sp macro="" textlink="">
      <xdr:nvSpPr>
        <xdr:cNvPr id="20" name="직사각형 19">
          <a:extLst>
            <a:ext uri="{FF2B5EF4-FFF2-40B4-BE49-F238E27FC236}">
              <a16:creationId xmlns:a16="http://schemas.microsoft.com/office/drawing/2014/main" id="{2CC8B959-DE84-43F6-B660-547C8E3344BC}"/>
            </a:ext>
          </a:extLst>
        </xdr:cNvPr>
        <xdr:cNvSpPr/>
      </xdr:nvSpPr>
      <xdr:spPr bwMode="auto">
        <a:xfrm>
          <a:off x="371475" y="6924675"/>
          <a:ext cx="409575" cy="295275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n-US" altLang="ko-KR" sz="1400" b="1">
              <a:solidFill>
                <a:sysClr val="windowText" lastClr="000000"/>
              </a:solidFill>
              <a:latin typeface="돋움" pitchFamily="50" charset="-127"/>
              <a:ea typeface="돋움" pitchFamily="50" charset="-127"/>
            </a:rPr>
            <a:t>1</a:t>
          </a:r>
          <a:endParaRPr lang="ko-KR" altLang="en-US" sz="1400" b="1">
            <a:solidFill>
              <a:sysClr val="windowText" lastClr="000000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209550</xdr:colOff>
      <xdr:row>40</xdr:row>
      <xdr:rowOff>57150</xdr:rowOff>
    </xdr:from>
    <xdr:to>
      <xdr:col>5</xdr:col>
      <xdr:colOff>41550</xdr:colOff>
      <xdr:row>42</xdr:row>
      <xdr:rowOff>9450</xdr:rowOff>
    </xdr:to>
    <xdr:sp macro="" textlink="">
      <xdr:nvSpPr>
        <xdr:cNvPr id="21" name="오각형 21">
          <a:extLst>
            <a:ext uri="{FF2B5EF4-FFF2-40B4-BE49-F238E27FC236}">
              <a16:creationId xmlns:a16="http://schemas.microsoft.com/office/drawing/2014/main" id="{DD9F047A-F4C5-487C-8805-5DC25E205841}"/>
            </a:ext>
          </a:extLst>
        </xdr:cNvPr>
        <xdr:cNvSpPr/>
      </xdr:nvSpPr>
      <xdr:spPr bwMode="auto">
        <a:xfrm>
          <a:off x="971550" y="6915150"/>
          <a:ext cx="2880000" cy="295200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300" b="1"/>
            <a:t> 개인용  보호구의  기능</a:t>
          </a:r>
        </a:p>
      </xdr:txBody>
    </xdr:sp>
    <xdr:clientData/>
  </xdr:twoCellAnchor>
  <xdr:twoCellAnchor>
    <xdr:from>
      <xdr:col>0</xdr:col>
      <xdr:colOff>352423</xdr:colOff>
      <xdr:row>43</xdr:row>
      <xdr:rowOff>19050</xdr:rowOff>
    </xdr:from>
    <xdr:to>
      <xdr:col>11</xdr:col>
      <xdr:colOff>610423</xdr:colOff>
      <xdr:row>51</xdr:row>
      <xdr:rowOff>87450</xdr:rowOff>
    </xdr:to>
    <xdr:sp macro="" textlink="">
      <xdr:nvSpPr>
        <xdr:cNvPr id="22" name="직사각형 21">
          <a:extLst>
            <a:ext uri="{FF2B5EF4-FFF2-40B4-BE49-F238E27FC236}">
              <a16:creationId xmlns:a16="http://schemas.microsoft.com/office/drawing/2014/main" id="{BC826FED-6443-49CA-874D-038838FFF19D}"/>
            </a:ext>
          </a:extLst>
        </xdr:cNvPr>
        <xdr:cNvSpPr/>
      </xdr:nvSpPr>
      <xdr:spPr bwMode="auto">
        <a:xfrm>
          <a:off x="352423" y="7391400"/>
          <a:ext cx="8640000" cy="144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○ 안 전  모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벌목작업시 나뭇가지 낙하 위험을 방지하기 위해 착용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보 안  경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및 예초기 작업시 등 눈을 보호하기 위해 착용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귀 마  개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작업시 발생하는 소음에 장시간 노출되면 난청이 발생할 수 있으므로 스폰지 형태의 귀마개 사용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보호장갑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및 예초기 작업시 진동장해가 발생되므로 방진장갑 착용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 전  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미끄러짐 또는 물체를 떨어뜨리거나 도끼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낫 등과 같이 날카로운 것에 대한 찔림방지용 안전화 착용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371475</xdr:colOff>
      <xdr:row>74</xdr:row>
      <xdr:rowOff>47625</xdr:rowOff>
    </xdr:from>
    <xdr:to>
      <xdr:col>1</xdr:col>
      <xdr:colOff>19050</xdr:colOff>
      <xdr:row>76</xdr:row>
      <xdr:rowOff>0</xdr:rowOff>
    </xdr:to>
    <xdr:sp macro="" textlink="">
      <xdr:nvSpPr>
        <xdr:cNvPr id="23" name="직사각형 22">
          <a:extLst>
            <a:ext uri="{FF2B5EF4-FFF2-40B4-BE49-F238E27FC236}">
              <a16:creationId xmlns:a16="http://schemas.microsoft.com/office/drawing/2014/main" id="{07682F08-BE79-4B05-9A46-23C78076F9DF}"/>
            </a:ext>
          </a:extLst>
        </xdr:cNvPr>
        <xdr:cNvSpPr/>
      </xdr:nvSpPr>
      <xdr:spPr bwMode="auto">
        <a:xfrm>
          <a:off x="371475" y="12734925"/>
          <a:ext cx="409575" cy="295275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n-US" altLang="ko-KR" sz="1400" b="1">
              <a:solidFill>
                <a:sysClr val="windowText" lastClr="000000"/>
              </a:solidFill>
              <a:latin typeface="돋움" pitchFamily="50" charset="-127"/>
              <a:ea typeface="돋움" pitchFamily="50" charset="-127"/>
            </a:rPr>
            <a:t>2</a:t>
          </a:r>
          <a:endParaRPr lang="ko-KR" altLang="en-US" sz="1400" b="1">
            <a:solidFill>
              <a:sysClr val="windowText" lastClr="000000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209550</xdr:colOff>
      <xdr:row>74</xdr:row>
      <xdr:rowOff>38100</xdr:rowOff>
    </xdr:from>
    <xdr:to>
      <xdr:col>5</xdr:col>
      <xdr:colOff>41550</xdr:colOff>
      <xdr:row>75</xdr:row>
      <xdr:rowOff>161850</xdr:rowOff>
    </xdr:to>
    <xdr:sp macro="" textlink="">
      <xdr:nvSpPr>
        <xdr:cNvPr id="24" name="오각형 24">
          <a:extLst>
            <a:ext uri="{FF2B5EF4-FFF2-40B4-BE49-F238E27FC236}">
              <a16:creationId xmlns:a16="http://schemas.microsoft.com/office/drawing/2014/main" id="{837C0D6B-528D-459A-B809-8BB0732AADDD}"/>
            </a:ext>
          </a:extLst>
        </xdr:cNvPr>
        <xdr:cNvSpPr/>
      </xdr:nvSpPr>
      <xdr:spPr bwMode="auto">
        <a:xfrm>
          <a:off x="971550" y="12725400"/>
          <a:ext cx="2880000" cy="295200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300" b="1"/>
            <a:t> 기계톱의  안전한  사용방법</a:t>
          </a:r>
        </a:p>
      </xdr:txBody>
    </xdr:sp>
    <xdr:clientData/>
  </xdr:twoCellAnchor>
  <xdr:twoCellAnchor>
    <xdr:from>
      <xdr:col>0</xdr:col>
      <xdr:colOff>352423</xdr:colOff>
      <xdr:row>77</xdr:row>
      <xdr:rowOff>0</xdr:rowOff>
    </xdr:from>
    <xdr:to>
      <xdr:col>11</xdr:col>
      <xdr:colOff>610423</xdr:colOff>
      <xdr:row>83</xdr:row>
      <xdr:rowOff>51300</xdr:rowOff>
    </xdr:to>
    <xdr:sp macro="" textlink="">
      <xdr:nvSpPr>
        <xdr:cNvPr id="25" name="직사각형 24">
          <a:extLst>
            <a:ext uri="{FF2B5EF4-FFF2-40B4-BE49-F238E27FC236}">
              <a16:creationId xmlns:a16="http://schemas.microsoft.com/office/drawing/2014/main" id="{EC60D18F-8039-4749-852C-7DE6B1724A20}"/>
            </a:ext>
          </a:extLst>
        </xdr:cNvPr>
        <xdr:cNvSpPr/>
      </xdr:nvSpPr>
      <xdr:spPr bwMode="auto">
        <a:xfrm>
          <a:off x="352423" y="13201650"/>
          <a:ext cx="8640000" cy="108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위험요인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안내판 끝부분이 단단한 물체에 접촉하면 톱체인이 반발력에 의해 작업자쪽으로 튀어 오를 위험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킥백현상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톱체인이 끊어져 튀어 오를 위험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경사진 장소에서 기계톱 작업중 넘어지면서 기계톱에 닿을 위험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85</xdr:row>
      <xdr:rowOff>47625</xdr:rowOff>
    </xdr:from>
    <xdr:to>
      <xdr:col>11</xdr:col>
      <xdr:colOff>610423</xdr:colOff>
      <xdr:row>91</xdr:row>
      <xdr:rowOff>98925</xdr:rowOff>
    </xdr:to>
    <xdr:sp macro="" textlink="">
      <xdr:nvSpPr>
        <xdr:cNvPr id="26" name="직사각형 25">
          <a:extLst>
            <a:ext uri="{FF2B5EF4-FFF2-40B4-BE49-F238E27FC236}">
              <a16:creationId xmlns:a16="http://schemas.microsoft.com/office/drawing/2014/main" id="{10894D9E-7C30-400F-904E-1311B2F4B117}"/>
            </a:ext>
          </a:extLst>
        </xdr:cNvPr>
        <xdr:cNvSpPr/>
      </xdr:nvSpPr>
      <xdr:spPr bwMode="auto">
        <a:xfrm>
          <a:off x="352423" y="14620875"/>
          <a:ext cx="8640000" cy="1080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                  </a:t>
          </a:r>
          <a:r>
            <a:rPr lang="en-US" altLang="ko-KR" sz="1200" baseline="0">
              <a:latin typeface="돋움" pitchFamily="50" charset="-127"/>
              <a:ea typeface="돋움" pitchFamily="50" charset="-127"/>
            </a:rPr>
            <a:t>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※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킥백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(Kick</a:t>
          </a:r>
          <a:r>
            <a:rPr lang="en-US" altLang="ko-KR" sz="1200" baseline="0">
              <a:latin typeface="돋움" pitchFamily="50" charset="-127"/>
              <a:ea typeface="돋움" pitchFamily="50" charset="-127"/>
            </a:rPr>
            <a:t> Back)</a:t>
          </a:r>
          <a:r>
            <a:rPr lang="ko-KR" altLang="en-US" sz="1200" baseline="0">
              <a:latin typeface="돋움" pitchFamily="50" charset="-127"/>
              <a:ea typeface="돋움" pitchFamily="50" charset="-127"/>
            </a:rPr>
            <a:t>현상이란</a:t>
          </a:r>
          <a:r>
            <a:rPr lang="en-US" altLang="ko-KR" sz="1200" baseline="0">
              <a:latin typeface="돋움" pitchFamily="50" charset="-127"/>
              <a:ea typeface="돋움" pitchFamily="50" charset="-127"/>
            </a:rPr>
            <a:t>?</a:t>
          </a: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회전하는 톱체인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가이드바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r>
            <a:rPr lang="en-US" altLang="ko-KR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끝의 상단 부분이 어떤 물체에 닿아서</a:t>
          </a:r>
          <a:r>
            <a:rPr lang="en-US" altLang="ko-KR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</a:t>
          </a:r>
        </a:p>
        <a:p>
          <a:pPr algn="l"/>
          <a:r>
            <a:rPr lang="en-US" altLang="ko-KR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  </a:t>
          </a:r>
          <a:r>
            <a:rPr lang="ko-KR" altLang="en-US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체인 톱이</a:t>
          </a:r>
          <a:r>
            <a:rPr lang="en-US" altLang="ko-KR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작업자 쪽으로 튀는 현상을 말함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-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킥백현상은 접촉속도나 접촉물의 강도 등에 따라 치명적인 재해를 유발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93</xdr:row>
      <xdr:rowOff>161925</xdr:rowOff>
    </xdr:from>
    <xdr:to>
      <xdr:col>11</xdr:col>
      <xdr:colOff>610423</xdr:colOff>
      <xdr:row>102</xdr:row>
      <xdr:rowOff>58875</xdr:rowOff>
    </xdr:to>
    <xdr:sp macro="" textlink="">
      <xdr:nvSpPr>
        <xdr:cNvPr id="27" name="직사각형 26">
          <a:extLst>
            <a:ext uri="{FF2B5EF4-FFF2-40B4-BE49-F238E27FC236}">
              <a16:creationId xmlns:a16="http://schemas.microsoft.com/office/drawing/2014/main" id="{B7378BAC-E787-4C2E-8476-673FC370E1CA}"/>
            </a:ext>
          </a:extLst>
        </xdr:cNvPr>
        <xdr:cNvSpPr/>
      </xdr:nvSpPr>
      <xdr:spPr bwMode="auto">
        <a:xfrm>
          <a:off x="352423" y="16106775"/>
          <a:ext cx="8640000" cy="144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안전장치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체인브레이크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기계톱이 튀거나 충격을 받았을 때 작동되며 브레이크 밴드가 스프로켓을 잡아 회전하는 체인을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급정지 시킴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(0.1~0.15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초 이내 정지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○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체인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잡이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체인이 끊어져 뒤로 날라가는 것을 방지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○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후방보호가드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가지치기 작업시 가지가 튀어 손을 다치는 것을 보호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○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 스로틀레버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우발적인 톱체인의 작동위험을 방지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○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체인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보호집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운반시 톱날에 의한 작업자 부상 방지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104</xdr:row>
      <xdr:rowOff>47625</xdr:rowOff>
    </xdr:from>
    <xdr:to>
      <xdr:col>11</xdr:col>
      <xdr:colOff>610423</xdr:colOff>
      <xdr:row>110</xdr:row>
      <xdr:rowOff>98925</xdr:rowOff>
    </xdr:to>
    <xdr:sp macro="" textlink="">
      <xdr:nvSpPr>
        <xdr:cNvPr id="28" name="직사각형 27">
          <a:extLst>
            <a:ext uri="{FF2B5EF4-FFF2-40B4-BE49-F238E27FC236}">
              <a16:creationId xmlns:a16="http://schemas.microsoft.com/office/drawing/2014/main" id="{95133989-B1C4-43B2-B5F8-EAC14E32999C}"/>
            </a:ext>
          </a:extLst>
        </xdr:cNvPr>
        <xdr:cNvSpPr/>
      </xdr:nvSpPr>
      <xdr:spPr bwMode="auto">
        <a:xfrm>
          <a:off x="352423" y="17878425"/>
          <a:ext cx="8640000" cy="108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기계톱 작업안전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○ 전원을 켤 때 톱날 주위에 사람 또는 장해물이 없는 곳에서 시동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연료 주입 시 다른 기계톱과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3m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이상 이격거리 유지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연속운전은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10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분 이상 운전하지 않고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작업자의 어깨높이를 넘지 않도록 주의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절단 작업 중 톱날을 빼낼 때에는 비툴지 않음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112</xdr:row>
      <xdr:rowOff>9525</xdr:rowOff>
    </xdr:from>
    <xdr:to>
      <xdr:col>11</xdr:col>
      <xdr:colOff>610423</xdr:colOff>
      <xdr:row>114</xdr:row>
      <xdr:rowOff>38100</xdr:rowOff>
    </xdr:to>
    <xdr:sp macro="" textlink="">
      <xdr:nvSpPr>
        <xdr:cNvPr id="29" name="직사각형 28">
          <a:extLst>
            <a:ext uri="{FF2B5EF4-FFF2-40B4-BE49-F238E27FC236}">
              <a16:creationId xmlns:a16="http://schemas.microsoft.com/office/drawing/2014/main" id="{B77B050D-9E57-4D2C-B787-C3E0B70256B5}"/>
            </a:ext>
          </a:extLst>
        </xdr:cNvPr>
        <xdr:cNvSpPr/>
      </xdr:nvSpPr>
      <xdr:spPr bwMode="auto">
        <a:xfrm>
          <a:off x="352423" y="19211925"/>
          <a:ext cx="8640000" cy="371475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재해사례 및 예방대책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</xdr:txBody>
    </xdr:sp>
    <xdr:clientData/>
  </xdr:twoCellAnchor>
  <xdr:twoCellAnchor>
    <xdr:from>
      <xdr:col>0</xdr:col>
      <xdr:colOff>352423</xdr:colOff>
      <xdr:row>114</xdr:row>
      <xdr:rowOff>152399</xdr:rowOff>
    </xdr:from>
    <xdr:to>
      <xdr:col>6</xdr:col>
      <xdr:colOff>100423</xdr:colOff>
      <xdr:row>127</xdr:row>
      <xdr:rowOff>11549</xdr:rowOff>
    </xdr:to>
    <xdr:sp macro="" textlink="">
      <xdr:nvSpPr>
        <xdr:cNvPr id="30" name="직사각형 29">
          <a:extLst>
            <a:ext uri="{FF2B5EF4-FFF2-40B4-BE49-F238E27FC236}">
              <a16:creationId xmlns:a16="http://schemas.microsoft.com/office/drawing/2014/main" id="{D484AD99-D666-430F-B91B-50E362E54319}"/>
            </a:ext>
          </a:extLst>
        </xdr:cNvPr>
        <xdr:cNvSpPr/>
      </xdr:nvSpPr>
      <xdr:spPr bwMode="auto">
        <a:xfrm>
          <a:off x="352423" y="19697699"/>
          <a:ext cx="4320000" cy="2088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개요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벌목작업 중 벌도목이 잣나무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조림지로 넘어지려 하자 잣나무를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보호하기 위해 벌도목을 반대방향으로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넘기는 순간 재해자 쪽으로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넘어지면서 부상을 입은 재해임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○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벌도목을 넘길 방향에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장애물을 제거하여야 하며 작업자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이외는 작업반경내에 출입을 금지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시켜야함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6</xdr:col>
      <xdr:colOff>104773</xdr:colOff>
      <xdr:row>114</xdr:row>
      <xdr:rowOff>152399</xdr:rowOff>
    </xdr:from>
    <xdr:to>
      <xdr:col>11</xdr:col>
      <xdr:colOff>614773</xdr:colOff>
      <xdr:row>127</xdr:row>
      <xdr:rowOff>11549</xdr:rowOff>
    </xdr:to>
    <xdr:sp macro="" textlink="">
      <xdr:nvSpPr>
        <xdr:cNvPr id="31" name="직사각형 30">
          <a:extLst>
            <a:ext uri="{FF2B5EF4-FFF2-40B4-BE49-F238E27FC236}">
              <a16:creationId xmlns:a16="http://schemas.microsoft.com/office/drawing/2014/main" id="{D766A840-82DB-4182-A57B-99439E83027F}"/>
            </a:ext>
          </a:extLst>
        </xdr:cNvPr>
        <xdr:cNvSpPr/>
      </xdr:nvSpPr>
      <xdr:spPr bwMode="auto">
        <a:xfrm>
          <a:off x="4676773" y="19697699"/>
          <a:ext cx="4320000" cy="2088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개요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벌목작업 중 기계톱이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벌도목에 끼어 톱을 빼내기 위해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동료작업자가 나무를 밀어 주는 순간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           기계톱이 튀면서 재해자 좌측 다리에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기계톱이 닿아 부상을 입은 재해임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○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날이 나무에 끼였을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때에는 지렛대를 이용하여 빼내도록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하고 큰나무 절단 시 톱날이 나무에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끼이지 않도록 절단면에 쐐기를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삽입하여 작업을 하여야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6</xdr:col>
      <xdr:colOff>123825</xdr:colOff>
      <xdr:row>117</xdr:row>
      <xdr:rowOff>0</xdr:rowOff>
    </xdr:from>
    <xdr:to>
      <xdr:col>8</xdr:col>
      <xdr:colOff>47625</xdr:colOff>
      <xdr:row>124</xdr:row>
      <xdr:rowOff>85725</xdr:rowOff>
    </xdr:to>
    <xdr:pic>
      <xdr:nvPicPr>
        <xdr:cNvPr id="32" name="_x223298240" descr="EMB0000182c1348">
          <a:extLst>
            <a:ext uri="{FF2B5EF4-FFF2-40B4-BE49-F238E27FC236}">
              <a16:creationId xmlns:a16="http://schemas.microsoft.com/office/drawing/2014/main" id="{13F27F6B-C519-43A4-95CB-7E0193AA6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95825" y="20059650"/>
          <a:ext cx="1447800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352423</xdr:colOff>
      <xdr:row>127</xdr:row>
      <xdr:rowOff>9524</xdr:rowOff>
    </xdr:from>
    <xdr:to>
      <xdr:col>6</xdr:col>
      <xdr:colOff>100423</xdr:colOff>
      <xdr:row>136</xdr:row>
      <xdr:rowOff>86474</xdr:rowOff>
    </xdr:to>
    <xdr:sp macro="" textlink="">
      <xdr:nvSpPr>
        <xdr:cNvPr id="33" name="직사각형 32">
          <a:extLst>
            <a:ext uri="{FF2B5EF4-FFF2-40B4-BE49-F238E27FC236}">
              <a16:creationId xmlns:a16="http://schemas.microsoft.com/office/drawing/2014/main" id="{E5F4F450-A75A-4FD7-BC66-202C20102FB1}"/>
            </a:ext>
          </a:extLst>
        </xdr:cNvPr>
        <xdr:cNvSpPr/>
      </xdr:nvSpPr>
      <xdr:spPr bwMode="auto">
        <a:xfrm>
          <a:off x="352423" y="21783674"/>
          <a:ext cx="4320000" cy="1620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개요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벌목작업 중 상부에서 벌도된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나무가 굴러와 재해자를 덮쳐 부상을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당한 재해임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○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벌목작업 시 벌도방향 주변에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다른 작업자가 있는지 반드시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확인하고 작업을 실시하여야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6</xdr:col>
      <xdr:colOff>104773</xdr:colOff>
      <xdr:row>127</xdr:row>
      <xdr:rowOff>9524</xdr:rowOff>
    </xdr:from>
    <xdr:to>
      <xdr:col>11</xdr:col>
      <xdr:colOff>614773</xdr:colOff>
      <xdr:row>136</xdr:row>
      <xdr:rowOff>86474</xdr:rowOff>
    </xdr:to>
    <xdr:sp macro="" textlink="">
      <xdr:nvSpPr>
        <xdr:cNvPr id="34" name="직사각형 33">
          <a:extLst>
            <a:ext uri="{FF2B5EF4-FFF2-40B4-BE49-F238E27FC236}">
              <a16:creationId xmlns:a16="http://schemas.microsoft.com/office/drawing/2014/main" id="{AB300BB9-675C-43F2-8372-6B008AF04432}"/>
            </a:ext>
          </a:extLst>
        </xdr:cNvPr>
        <xdr:cNvSpPr/>
      </xdr:nvSpPr>
      <xdr:spPr bwMode="auto">
        <a:xfrm>
          <a:off x="4676773" y="21783674"/>
          <a:ext cx="4320000" cy="1620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개요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간벌작업 중 제거 대상목이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덩굴에 의해 예상치 못한 방향으로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넘어지면서 재해자를 덮쳐 사망한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재해임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○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간벌작업 시 대상목 주변의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덩굴을 제거하고 비상 대피로를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확보한 후에 작업을 실시하여야함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136</xdr:row>
      <xdr:rowOff>85724</xdr:rowOff>
    </xdr:from>
    <xdr:to>
      <xdr:col>6</xdr:col>
      <xdr:colOff>100423</xdr:colOff>
      <xdr:row>146</xdr:row>
      <xdr:rowOff>171224</xdr:rowOff>
    </xdr:to>
    <xdr:sp macro="" textlink="">
      <xdr:nvSpPr>
        <xdr:cNvPr id="35" name="직사각형 34">
          <a:extLst>
            <a:ext uri="{FF2B5EF4-FFF2-40B4-BE49-F238E27FC236}">
              <a16:creationId xmlns:a16="http://schemas.microsoft.com/office/drawing/2014/main" id="{4B602046-5874-4691-8201-24AF327C60DB}"/>
            </a:ext>
          </a:extLst>
        </xdr:cNvPr>
        <xdr:cNvSpPr/>
      </xdr:nvSpPr>
      <xdr:spPr bwMode="auto">
        <a:xfrm>
          <a:off x="352423" y="23402924"/>
          <a:ext cx="4320000" cy="1800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개요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작업종료 후 인원점검을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         하던 중 재해자가 실종된 사실을 알고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찾던 중 근처 하천에서 익사된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재해자를 발견함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관리감독자는 수시로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작업인원을 확인하고 작업장 이탈시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관리감독자에게 알린 후 이탈하여야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6</xdr:col>
      <xdr:colOff>104773</xdr:colOff>
      <xdr:row>136</xdr:row>
      <xdr:rowOff>85724</xdr:rowOff>
    </xdr:from>
    <xdr:to>
      <xdr:col>11</xdr:col>
      <xdr:colOff>614773</xdr:colOff>
      <xdr:row>146</xdr:row>
      <xdr:rowOff>171224</xdr:rowOff>
    </xdr:to>
    <xdr:sp macro="" textlink="">
      <xdr:nvSpPr>
        <xdr:cNvPr id="36" name="직사각형 35">
          <a:extLst>
            <a:ext uri="{FF2B5EF4-FFF2-40B4-BE49-F238E27FC236}">
              <a16:creationId xmlns:a16="http://schemas.microsoft.com/office/drawing/2014/main" id="{C6731EB2-7E70-47DF-A00A-7F6D616371B2}"/>
            </a:ext>
          </a:extLst>
        </xdr:cNvPr>
        <xdr:cNvSpPr/>
      </xdr:nvSpPr>
      <xdr:spPr bwMode="auto">
        <a:xfrm>
          <a:off x="4676773" y="23402924"/>
          <a:ext cx="4320000" cy="1800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개요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길이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1.8m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벌도목을 재해자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혼자서 어깨에 메고 운반하다가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미끄러져 허리를 다친 재해임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○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벌도목 운반 시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인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조로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운반하며 작업통로 등을 확보하여야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380998</xdr:colOff>
      <xdr:row>128</xdr:row>
      <xdr:rowOff>114299</xdr:rowOff>
    </xdr:from>
    <xdr:to>
      <xdr:col>2</xdr:col>
      <xdr:colOff>257173</xdr:colOff>
      <xdr:row>135</xdr:row>
      <xdr:rowOff>66674</xdr:rowOff>
    </xdr:to>
    <xdr:pic>
      <xdr:nvPicPr>
        <xdr:cNvPr id="37" name="그림 36">
          <a:extLst>
            <a:ext uri="{FF2B5EF4-FFF2-40B4-BE49-F238E27FC236}">
              <a16:creationId xmlns:a16="http://schemas.microsoft.com/office/drawing/2014/main" id="{18BA7CA7-0EF0-4CE6-8D4C-97064A4C0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0998" y="22059899"/>
          <a:ext cx="1400175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133348</xdr:colOff>
      <xdr:row>128</xdr:row>
      <xdr:rowOff>85724</xdr:rowOff>
    </xdr:from>
    <xdr:to>
      <xdr:col>7</xdr:col>
      <xdr:colOff>695323</xdr:colOff>
      <xdr:row>135</xdr:row>
      <xdr:rowOff>123824</xdr:rowOff>
    </xdr:to>
    <xdr:pic>
      <xdr:nvPicPr>
        <xdr:cNvPr id="38" name="그림 37">
          <a:extLst>
            <a:ext uri="{FF2B5EF4-FFF2-40B4-BE49-F238E27FC236}">
              <a16:creationId xmlns:a16="http://schemas.microsoft.com/office/drawing/2014/main" id="{CEF4379E-DE36-4C5C-8A2B-1E485B20F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05348" y="22031324"/>
          <a:ext cx="1323975" cy="123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409573</xdr:colOff>
      <xdr:row>138</xdr:row>
      <xdr:rowOff>9524</xdr:rowOff>
    </xdr:from>
    <xdr:to>
      <xdr:col>2</xdr:col>
      <xdr:colOff>257173</xdr:colOff>
      <xdr:row>145</xdr:row>
      <xdr:rowOff>9524</xdr:rowOff>
    </xdr:to>
    <xdr:pic>
      <xdr:nvPicPr>
        <xdr:cNvPr id="39" name="그림 38">
          <a:extLst>
            <a:ext uri="{FF2B5EF4-FFF2-40B4-BE49-F238E27FC236}">
              <a16:creationId xmlns:a16="http://schemas.microsoft.com/office/drawing/2014/main" id="{0EA5E20E-1DAA-43E7-958B-479D523B9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9573" y="23669624"/>
          <a:ext cx="1371600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161925</xdr:colOff>
      <xdr:row>138</xdr:row>
      <xdr:rowOff>95250</xdr:rowOff>
    </xdr:from>
    <xdr:to>
      <xdr:col>8</xdr:col>
      <xdr:colOff>28575</xdr:colOff>
      <xdr:row>145</xdr:row>
      <xdr:rowOff>76200</xdr:rowOff>
    </xdr:to>
    <xdr:pic>
      <xdr:nvPicPr>
        <xdr:cNvPr id="40" name="그림 39">
          <a:extLst>
            <a:ext uri="{FF2B5EF4-FFF2-40B4-BE49-F238E27FC236}">
              <a16:creationId xmlns:a16="http://schemas.microsoft.com/office/drawing/2014/main" id="{6C5B7A40-95F8-47E2-8131-1CB66BF00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33925" y="23755350"/>
          <a:ext cx="1390650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371475</xdr:colOff>
      <xdr:row>148</xdr:row>
      <xdr:rowOff>76200</xdr:rowOff>
    </xdr:from>
    <xdr:to>
      <xdr:col>1</xdr:col>
      <xdr:colOff>19050</xdr:colOff>
      <xdr:row>150</xdr:row>
      <xdr:rowOff>28575</xdr:rowOff>
    </xdr:to>
    <xdr:sp macro="" textlink="">
      <xdr:nvSpPr>
        <xdr:cNvPr id="41" name="직사각형 40">
          <a:extLst>
            <a:ext uri="{FF2B5EF4-FFF2-40B4-BE49-F238E27FC236}">
              <a16:creationId xmlns:a16="http://schemas.microsoft.com/office/drawing/2014/main" id="{5A74183D-5DEC-4647-9694-5D428998965A}"/>
            </a:ext>
          </a:extLst>
        </xdr:cNvPr>
        <xdr:cNvSpPr/>
      </xdr:nvSpPr>
      <xdr:spPr bwMode="auto">
        <a:xfrm>
          <a:off x="371475" y="25374600"/>
          <a:ext cx="409575" cy="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n-US" altLang="ko-KR" sz="1400" b="1">
              <a:solidFill>
                <a:sysClr val="windowText" lastClr="000000"/>
              </a:solidFill>
              <a:latin typeface="돋움" pitchFamily="50" charset="-127"/>
              <a:ea typeface="돋움" pitchFamily="50" charset="-127"/>
            </a:rPr>
            <a:t>3</a:t>
          </a:r>
          <a:endParaRPr lang="ko-KR" altLang="en-US" sz="1400" b="1">
            <a:solidFill>
              <a:sysClr val="windowText" lastClr="000000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209550</xdr:colOff>
      <xdr:row>148</xdr:row>
      <xdr:rowOff>66675</xdr:rowOff>
    </xdr:from>
    <xdr:to>
      <xdr:col>5</xdr:col>
      <xdr:colOff>41550</xdr:colOff>
      <xdr:row>150</xdr:row>
      <xdr:rowOff>18975</xdr:rowOff>
    </xdr:to>
    <xdr:sp macro="" textlink="">
      <xdr:nvSpPr>
        <xdr:cNvPr id="42" name="오각형 42">
          <a:extLst>
            <a:ext uri="{FF2B5EF4-FFF2-40B4-BE49-F238E27FC236}">
              <a16:creationId xmlns:a16="http://schemas.microsoft.com/office/drawing/2014/main" id="{ABF60ABA-F723-4681-9D50-CDB57B8F8756}"/>
            </a:ext>
          </a:extLst>
        </xdr:cNvPr>
        <xdr:cNvSpPr/>
      </xdr:nvSpPr>
      <xdr:spPr bwMode="auto">
        <a:xfrm>
          <a:off x="971550" y="25374600"/>
          <a:ext cx="2880000" cy="0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300" b="1"/>
            <a:t> 예불기의 안전한 사용방법</a:t>
          </a:r>
        </a:p>
      </xdr:txBody>
    </xdr:sp>
    <xdr:clientData/>
  </xdr:twoCellAnchor>
  <xdr:twoCellAnchor>
    <xdr:from>
      <xdr:col>0</xdr:col>
      <xdr:colOff>352423</xdr:colOff>
      <xdr:row>151</xdr:row>
      <xdr:rowOff>28575</xdr:rowOff>
    </xdr:from>
    <xdr:to>
      <xdr:col>11</xdr:col>
      <xdr:colOff>610423</xdr:colOff>
      <xdr:row>158</xdr:row>
      <xdr:rowOff>66675</xdr:rowOff>
    </xdr:to>
    <xdr:sp macro="" textlink="">
      <xdr:nvSpPr>
        <xdr:cNvPr id="43" name="직사각형 42">
          <a:extLst>
            <a:ext uri="{FF2B5EF4-FFF2-40B4-BE49-F238E27FC236}">
              <a16:creationId xmlns:a16="http://schemas.microsoft.com/office/drawing/2014/main" id="{FC64C7F0-2376-4D2E-9265-E0ED53651F04}"/>
            </a:ext>
          </a:extLst>
        </xdr:cNvPr>
        <xdr:cNvSpPr/>
      </xdr:nvSpPr>
      <xdr:spPr bwMode="auto">
        <a:xfrm>
          <a:off x="352423" y="2537460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위험요인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작업자가 미끄러지면서 예불기 날로 동료에게 부상을 입힐 위험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날이 돌에 부딪쳐 돌에 맞을 위험 및 날이 파손되면서 비래할 위험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예초기 날이 나뭇가지에 부딪쳐 나뭇가지에 얼굴을 다칠 위험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160</xdr:row>
      <xdr:rowOff>66675</xdr:rowOff>
    </xdr:from>
    <xdr:to>
      <xdr:col>11</xdr:col>
      <xdr:colOff>610423</xdr:colOff>
      <xdr:row>166</xdr:row>
      <xdr:rowOff>47625</xdr:rowOff>
    </xdr:to>
    <xdr:sp macro="" textlink="">
      <xdr:nvSpPr>
        <xdr:cNvPr id="44" name="직사각형 43">
          <a:extLst>
            <a:ext uri="{FF2B5EF4-FFF2-40B4-BE49-F238E27FC236}">
              <a16:creationId xmlns:a16="http://schemas.microsoft.com/office/drawing/2014/main" id="{F1D7F99D-79AD-4723-8F4E-6B9859A23365}"/>
            </a:ext>
          </a:extLst>
        </xdr:cNvPr>
        <xdr:cNvSpPr/>
      </xdr:nvSpPr>
      <xdr:spPr bwMode="auto">
        <a:xfrm>
          <a:off x="352423" y="2537460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예불기 방호장치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안전덮개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 날 파손시 작업자쪽으로 튀어오르는 파편조각을 막아줌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날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덮개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 운반시  날 접촉에 의한 작업자 상해 방지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171</xdr:row>
      <xdr:rowOff>152400</xdr:rowOff>
    </xdr:from>
    <xdr:to>
      <xdr:col>11</xdr:col>
      <xdr:colOff>610423</xdr:colOff>
      <xdr:row>184</xdr:row>
      <xdr:rowOff>66675</xdr:rowOff>
    </xdr:to>
    <xdr:sp macro="" textlink="">
      <xdr:nvSpPr>
        <xdr:cNvPr id="45" name="직사각형 44">
          <a:extLst>
            <a:ext uri="{FF2B5EF4-FFF2-40B4-BE49-F238E27FC236}">
              <a16:creationId xmlns:a16="http://schemas.microsoft.com/office/drawing/2014/main" id="{5AB731B3-7F51-4441-9D5D-057F2159916E}"/>
            </a:ext>
          </a:extLst>
        </xdr:cNvPr>
        <xdr:cNvSpPr/>
      </xdr:nvSpPr>
      <xdr:spPr bwMode="auto">
        <a:xfrm>
          <a:off x="352423" y="2537460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예불기 작업안전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경사지에서 넘어지지 않도록 발 위치를 수시로 확인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돌이나 둥근 것 등 미끄러운 것을 밟지 않도록 주의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 폭은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1.5m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정도로 하고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칼날 폭은 중앙보다 약간 아래방향으로 경사면 방향에 서서 오른쪽에서 왼쪽으로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2~3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회로 나누어 예초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칼날 회전방향과 반대방향 예초 금지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칼날이 덩굴에 휘감기지 않도록 주의하고 덩굴 윗부분을 먼저 작업한 후 아래 부분 작업 실시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예초작업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5m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이내를 위험구역으로 하고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그 구역 내에 다른 작업자 출입 금지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통나무 등을 예초기로 절단할 경우 절단부 지름이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8cm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이하의 것만 절단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6</xdr:col>
      <xdr:colOff>723902</xdr:colOff>
      <xdr:row>152</xdr:row>
      <xdr:rowOff>114300</xdr:rowOff>
    </xdr:from>
    <xdr:to>
      <xdr:col>9</xdr:col>
      <xdr:colOff>295276</xdr:colOff>
      <xdr:row>160</xdr:row>
      <xdr:rowOff>123825</xdr:rowOff>
    </xdr:to>
    <xdr:pic>
      <xdr:nvPicPr>
        <xdr:cNvPr id="46" name="_x225463816" descr="EMB0000182c1351">
          <a:extLst>
            <a:ext uri="{FF2B5EF4-FFF2-40B4-BE49-F238E27FC236}">
              <a16:creationId xmlns:a16="http://schemas.microsoft.com/office/drawing/2014/main" id="{64145373-46CF-46D7-A0FA-05B8273C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295902" y="25374600"/>
          <a:ext cx="1857374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95249</xdr:colOff>
      <xdr:row>152</xdr:row>
      <xdr:rowOff>66675</xdr:rowOff>
    </xdr:from>
    <xdr:to>
      <xdr:col>11</xdr:col>
      <xdr:colOff>400050</xdr:colOff>
      <xdr:row>160</xdr:row>
      <xdr:rowOff>57150</xdr:rowOff>
    </xdr:to>
    <xdr:pic>
      <xdr:nvPicPr>
        <xdr:cNvPr id="47" name="_x225463016" descr="EMB0000182c1354">
          <a:extLst>
            <a:ext uri="{FF2B5EF4-FFF2-40B4-BE49-F238E27FC236}">
              <a16:creationId xmlns:a16="http://schemas.microsoft.com/office/drawing/2014/main" id="{CD558AE9-3BF1-48A8-9421-9F8506B22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953249" y="25374600"/>
          <a:ext cx="1828801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190501</xdr:colOff>
      <xdr:row>164</xdr:row>
      <xdr:rowOff>104775</xdr:rowOff>
    </xdr:from>
    <xdr:to>
      <xdr:col>10</xdr:col>
      <xdr:colOff>723900</xdr:colOff>
      <xdr:row>176</xdr:row>
      <xdr:rowOff>28575</xdr:rowOff>
    </xdr:to>
    <xdr:pic>
      <xdr:nvPicPr>
        <xdr:cNvPr id="48" name="_x225463336" descr="EMB0000182c1357">
          <a:extLst>
            <a:ext uri="{FF2B5EF4-FFF2-40B4-BE49-F238E27FC236}">
              <a16:creationId xmlns:a16="http://schemas.microsoft.com/office/drawing/2014/main" id="{7C726BDD-5891-481C-9C81-70F602826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524501" y="25374600"/>
          <a:ext cx="2819399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352423</xdr:colOff>
      <xdr:row>185</xdr:row>
      <xdr:rowOff>85725</xdr:rowOff>
    </xdr:from>
    <xdr:to>
      <xdr:col>11</xdr:col>
      <xdr:colOff>610423</xdr:colOff>
      <xdr:row>187</xdr:row>
      <xdr:rowOff>113625</xdr:rowOff>
    </xdr:to>
    <xdr:sp macro="" textlink="">
      <xdr:nvSpPr>
        <xdr:cNvPr id="49" name="직사각형 48">
          <a:extLst>
            <a:ext uri="{FF2B5EF4-FFF2-40B4-BE49-F238E27FC236}">
              <a16:creationId xmlns:a16="http://schemas.microsoft.com/office/drawing/2014/main" id="{3A5F73F9-4FAF-46B4-A0D7-051574995B37}"/>
            </a:ext>
          </a:extLst>
        </xdr:cNvPr>
        <xdr:cNvSpPr/>
      </xdr:nvSpPr>
      <xdr:spPr bwMode="auto">
        <a:xfrm>
          <a:off x="352423" y="2537460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재해사례  및  예방대책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</xdr:txBody>
    </xdr:sp>
    <xdr:clientData/>
  </xdr:twoCellAnchor>
  <xdr:twoCellAnchor>
    <xdr:from>
      <xdr:col>0</xdr:col>
      <xdr:colOff>342898</xdr:colOff>
      <xdr:row>188</xdr:row>
      <xdr:rowOff>19051</xdr:rowOff>
    </xdr:from>
    <xdr:to>
      <xdr:col>11</xdr:col>
      <xdr:colOff>600898</xdr:colOff>
      <xdr:row>195</xdr:row>
      <xdr:rowOff>132901</xdr:rowOff>
    </xdr:to>
    <xdr:sp macro="" textlink="">
      <xdr:nvSpPr>
        <xdr:cNvPr id="50" name="직사각형 49">
          <a:extLst>
            <a:ext uri="{FF2B5EF4-FFF2-40B4-BE49-F238E27FC236}">
              <a16:creationId xmlns:a16="http://schemas.microsoft.com/office/drawing/2014/main" id="{6CD77474-5E14-4555-B645-6B178F66B38A}"/>
            </a:ext>
          </a:extLst>
        </xdr:cNvPr>
        <xdr:cNvSpPr/>
      </xdr:nvSpPr>
      <xdr:spPr bwMode="auto">
        <a:xfrm>
          <a:off x="342898" y="25374600"/>
          <a:ext cx="8640000" cy="0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예불기로 풀베기 작업 중 작업자가 비에 젖은 풀잎을 밟는 순간 미끄러지면서 날이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동료작업의 좌측 무릎에 닿으면서 부상을 입은 재해임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 작업반경내에 타 작업자 접근금지 및 우천 후 풀베기 작업 시 바닥이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미끄러우므로 주의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466725</xdr:colOff>
      <xdr:row>188</xdr:row>
      <xdr:rowOff>38100</xdr:rowOff>
    </xdr:from>
    <xdr:to>
      <xdr:col>2</xdr:col>
      <xdr:colOff>382725</xdr:colOff>
      <xdr:row>195</xdr:row>
      <xdr:rowOff>117950</xdr:rowOff>
    </xdr:to>
    <xdr:pic>
      <xdr:nvPicPr>
        <xdr:cNvPr id="51" name="그림 50">
          <a:extLst>
            <a:ext uri="{FF2B5EF4-FFF2-40B4-BE49-F238E27FC236}">
              <a16:creationId xmlns:a16="http://schemas.microsoft.com/office/drawing/2014/main" id="{DB3CCAFF-C935-4AF3-80CD-AEE806D81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6725" y="25374600"/>
          <a:ext cx="14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428627</xdr:colOff>
      <xdr:row>195</xdr:row>
      <xdr:rowOff>142875</xdr:rowOff>
    </xdr:from>
    <xdr:to>
      <xdr:col>2</xdr:col>
      <xdr:colOff>422311</xdr:colOff>
      <xdr:row>203</xdr:row>
      <xdr:rowOff>52875</xdr:rowOff>
    </xdr:to>
    <xdr:pic>
      <xdr:nvPicPr>
        <xdr:cNvPr id="52" name="그림 51">
          <a:extLst>
            <a:ext uri="{FF2B5EF4-FFF2-40B4-BE49-F238E27FC236}">
              <a16:creationId xmlns:a16="http://schemas.microsoft.com/office/drawing/2014/main" id="{D18DA784-C104-48BA-B776-B971847F5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8627" y="25374600"/>
          <a:ext cx="1517684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438150</xdr:colOff>
      <xdr:row>203</xdr:row>
      <xdr:rowOff>95249</xdr:rowOff>
    </xdr:from>
    <xdr:to>
      <xdr:col>2</xdr:col>
      <xdr:colOff>354150</xdr:colOff>
      <xdr:row>211</xdr:row>
      <xdr:rowOff>5249</xdr:rowOff>
    </xdr:to>
    <xdr:pic>
      <xdr:nvPicPr>
        <xdr:cNvPr id="53" name="그림 52">
          <a:extLst>
            <a:ext uri="{FF2B5EF4-FFF2-40B4-BE49-F238E27FC236}">
              <a16:creationId xmlns:a16="http://schemas.microsoft.com/office/drawing/2014/main" id="{08B8DC51-0673-4E20-B270-FFA03D21B7E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8150" y="25374600"/>
          <a:ext cx="14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342898</xdr:colOff>
      <xdr:row>211</xdr:row>
      <xdr:rowOff>18602</xdr:rowOff>
    </xdr:from>
    <xdr:to>
      <xdr:col>11</xdr:col>
      <xdr:colOff>600898</xdr:colOff>
      <xdr:row>221</xdr:row>
      <xdr:rowOff>9525</xdr:rowOff>
    </xdr:to>
    <xdr:sp macro="" textlink="">
      <xdr:nvSpPr>
        <xdr:cNvPr id="54" name="직사각형 53">
          <a:extLst>
            <a:ext uri="{FF2B5EF4-FFF2-40B4-BE49-F238E27FC236}">
              <a16:creationId xmlns:a16="http://schemas.microsoft.com/office/drawing/2014/main" id="{A28976DC-9151-45F4-B756-ABFD78C4247A}"/>
            </a:ext>
          </a:extLst>
        </xdr:cNvPr>
        <xdr:cNvSpPr/>
      </xdr:nvSpPr>
      <xdr:spPr bwMode="auto">
        <a:xfrm>
          <a:off x="342898" y="25374600"/>
          <a:ext cx="8640000" cy="0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b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</a:b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&lt;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 이동시 안전거리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&gt;             &lt;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작업시 이동방법과 날의 각도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&gt;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371475</xdr:colOff>
      <xdr:row>222</xdr:row>
      <xdr:rowOff>114300</xdr:rowOff>
    </xdr:from>
    <xdr:to>
      <xdr:col>1</xdr:col>
      <xdr:colOff>19050</xdr:colOff>
      <xdr:row>224</xdr:row>
      <xdr:rowOff>66675</xdr:rowOff>
    </xdr:to>
    <xdr:sp macro="" textlink="">
      <xdr:nvSpPr>
        <xdr:cNvPr id="55" name="직사각형 54">
          <a:extLst>
            <a:ext uri="{FF2B5EF4-FFF2-40B4-BE49-F238E27FC236}">
              <a16:creationId xmlns:a16="http://schemas.microsoft.com/office/drawing/2014/main" id="{B291BB42-825B-4B4D-806D-58844F95B149}"/>
            </a:ext>
          </a:extLst>
        </xdr:cNvPr>
        <xdr:cNvSpPr/>
      </xdr:nvSpPr>
      <xdr:spPr bwMode="auto">
        <a:xfrm>
          <a:off x="371475" y="25488900"/>
          <a:ext cx="409575" cy="295275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n-US" altLang="ko-KR" sz="1400" b="1">
              <a:solidFill>
                <a:sysClr val="windowText" lastClr="000000"/>
              </a:solidFill>
              <a:latin typeface="돋움" pitchFamily="50" charset="-127"/>
              <a:ea typeface="돋움" pitchFamily="50" charset="-127"/>
            </a:rPr>
            <a:t>3</a:t>
          </a:r>
          <a:endParaRPr lang="ko-KR" altLang="en-US" sz="1400" b="1">
            <a:solidFill>
              <a:sysClr val="windowText" lastClr="000000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209550</xdr:colOff>
      <xdr:row>222</xdr:row>
      <xdr:rowOff>104775</xdr:rowOff>
    </xdr:from>
    <xdr:to>
      <xdr:col>5</xdr:col>
      <xdr:colOff>41550</xdr:colOff>
      <xdr:row>224</xdr:row>
      <xdr:rowOff>57075</xdr:rowOff>
    </xdr:to>
    <xdr:sp macro="" textlink="">
      <xdr:nvSpPr>
        <xdr:cNvPr id="56" name="오각형 56">
          <a:extLst>
            <a:ext uri="{FF2B5EF4-FFF2-40B4-BE49-F238E27FC236}">
              <a16:creationId xmlns:a16="http://schemas.microsoft.com/office/drawing/2014/main" id="{9575D18D-92C7-4F93-8E32-A15D0F5283B6}"/>
            </a:ext>
          </a:extLst>
        </xdr:cNvPr>
        <xdr:cNvSpPr/>
      </xdr:nvSpPr>
      <xdr:spPr bwMode="auto">
        <a:xfrm>
          <a:off x="971550" y="25479375"/>
          <a:ext cx="2880000" cy="295200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300" b="1"/>
            <a:t> 기타  장비</a:t>
          </a:r>
        </a:p>
      </xdr:txBody>
    </xdr:sp>
    <xdr:clientData/>
  </xdr:twoCellAnchor>
  <xdr:twoCellAnchor>
    <xdr:from>
      <xdr:col>0</xdr:col>
      <xdr:colOff>352423</xdr:colOff>
      <xdr:row>225</xdr:row>
      <xdr:rowOff>66675</xdr:rowOff>
    </xdr:from>
    <xdr:to>
      <xdr:col>11</xdr:col>
      <xdr:colOff>610423</xdr:colOff>
      <xdr:row>231</xdr:row>
      <xdr:rowOff>117975</xdr:rowOff>
    </xdr:to>
    <xdr:sp macro="" textlink="">
      <xdr:nvSpPr>
        <xdr:cNvPr id="57" name="직사각형 56">
          <a:extLst>
            <a:ext uri="{FF2B5EF4-FFF2-40B4-BE49-F238E27FC236}">
              <a16:creationId xmlns:a16="http://schemas.microsoft.com/office/drawing/2014/main" id="{78E610B0-A04B-400F-B082-B7861134BF71}"/>
            </a:ext>
          </a:extLst>
        </xdr:cNvPr>
        <xdr:cNvSpPr/>
      </xdr:nvSpPr>
      <xdr:spPr bwMode="auto">
        <a:xfrm>
          <a:off x="352423" y="25955625"/>
          <a:ext cx="8640000" cy="108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손  톱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손톱자루가 안전한가 수시로 확인 점검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작업자간 안전거리를 유지하고 미끄러지지 않도록 주의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손가락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손등의 찰과상에 주의하고 작업자세는 한쪽 발을 약간 굽히고 다리를 벌려 허리에 부담을 덜 줌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232</xdr:row>
      <xdr:rowOff>19050</xdr:rowOff>
    </xdr:from>
    <xdr:to>
      <xdr:col>11</xdr:col>
      <xdr:colOff>610423</xdr:colOff>
      <xdr:row>237</xdr:row>
      <xdr:rowOff>9525</xdr:rowOff>
    </xdr:to>
    <xdr:sp macro="" textlink="">
      <xdr:nvSpPr>
        <xdr:cNvPr id="58" name="직사각형 57">
          <a:extLst>
            <a:ext uri="{FF2B5EF4-FFF2-40B4-BE49-F238E27FC236}">
              <a16:creationId xmlns:a16="http://schemas.microsoft.com/office/drawing/2014/main" id="{4290CC2B-FCD6-4810-8784-3FD282619FF9}"/>
            </a:ext>
          </a:extLst>
        </xdr:cNvPr>
        <xdr:cNvSpPr/>
      </xdr:nvSpPr>
      <xdr:spPr bwMode="auto">
        <a:xfrm>
          <a:off x="352423" y="27108150"/>
          <a:ext cx="8640000" cy="847725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고지절단기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나뭇가지 낙하에 의한 안면부 상해 위험이 있으므로 안면보호구 착용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작업자간 안전거리를 유지하고 항상 미끄러지지 않도록 주의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237</xdr:row>
      <xdr:rowOff>161925</xdr:rowOff>
    </xdr:from>
    <xdr:to>
      <xdr:col>11</xdr:col>
      <xdr:colOff>610423</xdr:colOff>
      <xdr:row>244</xdr:row>
      <xdr:rowOff>41775</xdr:rowOff>
    </xdr:to>
    <xdr:sp macro="" textlink="">
      <xdr:nvSpPr>
        <xdr:cNvPr id="59" name="직사각형 58">
          <a:extLst>
            <a:ext uri="{FF2B5EF4-FFF2-40B4-BE49-F238E27FC236}">
              <a16:creationId xmlns:a16="http://schemas.microsoft.com/office/drawing/2014/main" id="{813E58D4-F11B-43DD-B995-8F5D09C489D1}"/>
            </a:ext>
          </a:extLst>
        </xdr:cNvPr>
        <xdr:cNvSpPr/>
      </xdr:nvSpPr>
      <xdr:spPr bwMode="auto">
        <a:xfrm>
          <a:off x="352423" y="28108275"/>
          <a:ext cx="8640000" cy="108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무육  낫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이동시 낫날에 의한 자상을 막기 위해 커버를 씌운 후 이동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작업자간 안전거리를 유지하고 항상 미끄러지지 않도록 주의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가죽 및 면장갑을 사용한다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코팅장갑 사용금지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251</xdr:row>
      <xdr:rowOff>95250</xdr:rowOff>
    </xdr:from>
    <xdr:to>
      <xdr:col>11</xdr:col>
      <xdr:colOff>610423</xdr:colOff>
      <xdr:row>257</xdr:row>
      <xdr:rowOff>146550</xdr:rowOff>
    </xdr:to>
    <xdr:sp macro="" textlink="">
      <xdr:nvSpPr>
        <xdr:cNvPr id="60" name="직사각형 59">
          <a:extLst>
            <a:ext uri="{FF2B5EF4-FFF2-40B4-BE49-F238E27FC236}">
              <a16:creationId xmlns:a16="http://schemas.microsoft.com/office/drawing/2014/main" id="{368CF3BA-CE23-4B56-B1B6-673F6D8CB650}"/>
            </a:ext>
          </a:extLst>
        </xdr:cNvPr>
        <xdr:cNvSpPr/>
      </xdr:nvSpPr>
      <xdr:spPr bwMode="auto">
        <a:xfrm>
          <a:off x="352423" y="30441900"/>
          <a:ext cx="8640000" cy="108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&lt;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고지절단기 작업자세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&gt;         &lt;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낫 보호용캡 사용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&gt;            &lt;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벌도목 미는 방향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&gt;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259</xdr:row>
      <xdr:rowOff>66675</xdr:rowOff>
    </xdr:from>
    <xdr:to>
      <xdr:col>11</xdr:col>
      <xdr:colOff>610423</xdr:colOff>
      <xdr:row>261</xdr:row>
      <xdr:rowOff>94575</xdr:rowOff>
    </xdr:to>
    <xdr:sp macro="" textlink="">
      <xdr:nvSpPr>
        <xdr:cNvPr id="61" name="직사각형 60">
          <a:extLst>
            <a:ext uri="{FF2B5EF4-FFF2-40B4-BE49-F238E27FC236}">
              <a16:creationId xmlns:a16="http://schemas.microsoft.com/office/drawing/2014/main" id="{CA249701-469D-46E5-A710-A193D2AEA07F}"/>
            </a:ext>
          </a:extLst>
        </xdr:cNvPr>
        <xdr:cNvSpPr/>
      </xdr:nvSpPr>
      <xdr:spPr bwMode="auto">
        <a:xfrm>
          <a:off x="352423" y="31784925"/>
          <a:ext cx="8640000" cy="3708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재해사례  및  예방대책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</xdr:txBody>
    </xdr:sp>
    <xdr:clientData/>
  </xdr:twoCellAnchor>
  <xdr:twoCellAnchor>
    <xdr:from>
      <xdr:col>0</xdr:col>
      <xdr:colOff>390525</xdr:colOff>
      <xdr:row>263</xdr:row>
      <xdr:rowOff>9525</xdr:rowOff>
    </xdr:from>
    <xdr:to>
      <xdr:col>2</xdr:col>
      <xdr:colOff>702525</xdr:colOff>
      <xdr:row>272</xdr:row>
      <xdr:rowOff>86475</xdr:rowOff>
    </xdr:to>
    <xdr:pic>
      <xdr:nvPicPr>
        <xdr:cNvPr id="62" name="그림 61">
          <a:extLst>
            <a:ext uri="{FF2B5EF4-FFF2-40B4-BE49-F238E27FC236}">
              <a16:creationId xmlns:a16="http://schemas.microsoft.com/office/drawing/2014/main" id="{2828AB82-67C0-48FC-9418-B485D2A50A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0525" y="32413575"/>
          <a:ext cx="1836000" cy="1620000"/>
        </a:xfrm>
        <a:prstGeom prst="rect">
          <a:avLst/>
        </a:prstGeom>
      </xdr:spPr>
    </xdr:pic>
    <xdr:clientData/>
  </xdr:twoCellAnchor>
  <xdr:twoCellAnchor>
    <xdr:from>
      <xdr:col>0</xdr:col>
      <xdr:colOff>400051</xdr:colOff>
      <xdr:row>273</xdr:row>
      <xdr:rowOff>47626</xdr:rowOff>
    </xdr:from>
    <xdr:to>
      <xdr:col>2</xdr:col>
      <xdr:colOff>712051</xdr:colOff>
      <xdr:row>282</xdr:row>
      <xdr:rowOff>124576</xdr:rowOff>
    </xdr:to>
    <xdr:pic>
      <xdr:nvPicPr>
        <xdr:cNvPr id="63" name="그림 62">
          <a:extLst>
            <a:ext uri="{FF2B5EF4-FFF2-40B4-BE49-F238E27FC236}">
              <a16:creationId xmlns:a16="http://schemas.microsoft.com/office/drawing/2014/main" id="{76B02143-C4AF-4040-8705-13BE8E90BF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0051" y="34166176"/>
          <a:ext cx="1836000" cy="1620000"/>
        </a:xfrm>
        <a:prstGeom prst="rect">
          <a:avLst/>
        </a:prstGeom>
      </xdr:spPr>
    </xdr:pic>
    <xdr:clientData/>
  </xdr:twoCellAnchor>
  <xdr:twoCellAnchor>
    <xdr:from>
      <xdr:col>0</xdr:col>
      <xdr:colOff>400050</xdr:colOff>
      <xdr:row>283</xdr:row>
      <xdr:rowOff>95250</xdr:rowOff>
    </xdr:from>
    <xdr:to>
      <xdr:col>2</xdr:col>
      <xdr:colOff>712050</xdr:colOff>
      <xdr:row>293</xdr:row>
      <xdr:rowOff>750</xdr:rowOff>
    </xdr:to>
    <xdr:pic>
      <xdr:nvPicPr>
        <xdr:cNvPr id="64" name="그림 63">
          <a:extLst>
            <a:ext uri="{FF2B5EF4-FFF2-40B4-BE49-F238E27FC236}">
              <a16:creationId xmlns:a16="http://schemas.microsoft.com/office/drawing/2014/main" id="{12E61B88-6046-4E9F-9A8D-A5B7B55856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0050" y="35928300"/>
          <a:ext cx="1836000" cy="1620000"/>
        </a:xfrm>
        <a:prstGeom prst="rect">
          <a:avLst/>
        </a:prstGeom>
      </xdr:spPr>
    </xdr:pic>
    <xdr:clientData/>
  </xdr:twoCellAnchor>
  <xdr:twoCellAnchor>
    <xdr:from>
      <xdr:col>1</xdr:col>
      <xdr:colOff>647700</xdr:colOff>
      <xdr:row>296</xdr:row>
      <xdr:rowOff>57150</xdr:rowOff>
    </xdr:from>
    <xdr:to>
      <xdr:col>8</xdr:col>
      <xdr:colOff>209550</xdr:colOff>
      <xdr:row>298</xdr:row>
      <xdr:rowOff>9525</xdr:rowOff>
    </xdr:to>
    <xdr:sp macro="" textlink="">
      <xdr:nvSpPr>
        <xdr:cNvPr id="65" name="직사각형 64">
          <a:extLst>
            <a:ext uri="{FF2B5EF4-FFF2-40B4-BE49-F238E27FC236}">
              <a16:creationId xmlns:a16="http://schemas.microsoft.com/office/drawing/2014/main" id="{6700E719-541E-485E-8276-A01D02CDFA66}"/>
            </a:ext>
          </a:extLst>
        </xdr:cNvPr>
        <xdr:cNvSpPr/>
      </xdr:nvSpPr>
      <xdr:spPr bwMode="auto">
        <a:xfrm>
          <a:off x="1409700" y="38119050"/>
          <a:ext cx="4895850" cy="295275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latin typeface="돋움" pitchFamily="50" charset="-127"/>
              <a:ea typeface="돋움" pitchFamily="50" charset="-127"/>
            </a:rPr>
            <a:t>가을철  산림사업장  안전관리  요령</a:t>
          </a:r>
        </a:p>
      </xdr:txBody>
    </xdr:sp>
    <xdr:clientData/>
  </xdr:twoCellAnchor>
  <xdr:twoCellAnchor>
    <xdr:from>
      <xdr:col>0</xdr:col>
      <xdr:colOff>361950</xdr:colOff>
      <xdr:row>296</xdr:row>
      <xdr:rowOff>66675</xdr:rowOff>
    </xdr:from>
    <xdr:to>
      <xdr:col>1</xdr:col>
      <xdr:colOff>390525</xdr:colOff>
      <xdr:row>298</xdr:row>
      <xdr:rowOff>19050</xdr:rowOff>
    </xdr:to>
    <xdr:sp macro="" textlink="">
      <xdr:nvSpPr>
        <xdr:cNvPr id="66" name="직사각형 65">
          <a:extLst>
            <a:ext uri="{FF2B5EF4-FFF2-40B4-BE49-F238E27FC236}">
              <a16:creationId xmlns:a16="http://schemas.microsoft.com/office/drawing/2014/main" id="{2B152531-BDBE-4616-BB26-791EC5AAEC6E}"/>
            </a:ext>
          </a:extLst>
        </xdr:cNvPr>
        <xdr:cNvSpPr/>
      </xdr:nvSpPr>
      <xdr:spPr bwMode="auto">
        <a:xfrm>
          <a:off x="361950" y="38128575"/>
          <a:ext cx="790575" cy="295275"/>
        </a:xfrm>
        <a:prstGeom prst="rect">
          <a:avLst/>
        </a:prstGeom>
        <a:solidFill>
          <a:schemeClr val="tx2">
            <a:lumMod val="75000"/>
          </a:schemeClr>
        </a:solidFill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 안전 </a:t>
          </a:r>
          <a:r>
            <a:rPr lang="en-US" altLang="ko-KR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3</a:t>
          </a:r>
          <a:endParaRPr lang="ko-KR" altLang="en-US" sz="1400" b="1">
            <a:solidFill>
              <a:schemeClr val="bg1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371475</xdr:colOff>
      <xdr:row>299</xdr:row>
      <xdr:rowOff>85725</xdr:rowOff>
    </xdr:from>
    <xdr:to>
      <xdr:col>1</xdr:col>
      <xdr:colOff>19050</xdr:colOff>
      <xdr:row>301</xdr:row>
      <xdr:rowOff>38100</xdr:rowOff>
    </xdr:to>
    <xdr:sp macro="" textlink="">
      <xdr:nvSpPr>
        <xdr:cNvPr id="67" name="직사각형 66">
          <a:extLst>
            <a:ext uri="{FF2B5EF4-FFF2-40B4-BE49-F238E27FC236}">
              <a16:creationId xmlns:a16="http://schemas.microsoft.com/office/drawing/2014/main" id="{230F83AE-DA1F-4D06-8575-E07D67D1959D}"/>
            </a:ext>
          </a:extLst>
        </xdr:cNvPr>
        <xdr:cNvSpPr/>
      </xdr:nvSpPr>
      <xdr:spPr bwMode="auto">
        <a:xfrm>
          <a:off x="371475" y="38576250"/>
          <a:ext cx="409575" cy="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n-US" altLang="ko-KR" sz="1400" b="1">
              <a:solidFill>
                <a:sysClr val="windowText" lastClr="000000"/>
              </a:solidFill>
              <a:latin typeface="돋움" pitchFamily="50" charset="-127"/>
              <a:ea typeface="돋움" pitchFamily="50" charset="-127"/>
            </a:rPr>
            <a:t>1</a:t>
          </a:r>
          <a:endParaRPr lang="ko-KR" altLang="en-US" sz="1400" b="1">
            <a:solidFill>
              <a:sysClr val="windowText" lastClr="000000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209550</xdr:colOff>
      <xdr:row>299</xdr:row>
      <xdr:rowOff>76200</xdr:rowOff>
    </xdr:from>
    <xdr:to>
      <xdr:col>5</xdr:col>
      <xdr:colOff>41550</xdr:colOff>
      <xdr:row>301</xdr:row>
      <xdr:rowOff>28500</xdr:rowOff>
    </xdr:to>
    <xdr:sp macro="" textlink="">
      <xdr:nvSpPr>
        <xdr:cNvPr id="68" name="오각형 68">
          <a:extLst>
            <a:ext uri="{FF2B5EF4-FFF2-40B4-BE49-F238E27FC236}">
              <a16:creationId xmlns:a16="http://schemas.microsoft.com/office/drawing/2014/main" id="{EAF111C6-0D8A-4ED5-92D1-38884FB66D8D}"/>
            </a:ext>
          </a:extLst>
        </xdr:cNvPr>
        <xdr:cNvSpPr/>
      </xdr:nvSpPr>
      <xdr:spPr bwMode="auto">
        <a:xfrm>
          <a:off x="971550" y="38576250"/>
          <a:ext cx="2880000" cy="0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300" b="1"/>
            <a:t> 폭염발생  영향  및  대비  요령</a:t>
          </a:r>
        </a:p>
      </xdr:txBody>
    </xdr:sp>
    <xdr:clientData/>
  </xdr:twoCellAnchor>
  <xdr:twoCellAnchor>
    <xdr:from>
      <xdr:col>0</xdr:col>
      <xdr:colOff>342898</xdr:colOff>
      <xdr:row>302</xdr:row>
      <xdr:rowOff>85724</xdr:rowOff>
    </xdr:from>
    <xdr:to>
      <xdr:col>11</xdr:col>
      <xdr:colOff>600898</xdr:colOff>
      <xdr:row>331</xdr:row>
      <xdr:rowOff>171449</xdr:rowOff>
    </xdr:to>
    <xdr:sp macro="" textlink="">
      <xdr:nvSpPr>
        <xdr:cNvPr id="69" name="직사각형 68">
          <a:extLst>
            <a:ext uri="{FF2B5EF4-FFF2-40B4-BE49-F238E27FC236}">
              <a16:creationId xmlns:a16="http://schemas.microsoft.com/office/drawing/2014/main" id="{64CB4187-99C6-4D9F-9FBF-1CEAD7618B11}"/>
            </a:ext>
          </a:extLst>
        </xdr:cNvPr>
        <xdr:cNvSpPr/>
      </xdr:nvSpPr>
      <xdr:spPr bwMode="auto">
        <a:xfrm>
          <a:off x="342898" y="3857625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3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Ⅰ.  </a:t>
          </a:r>
          <a:r>
            <a:rPr lang="ko-KR" altLang="en-US" sz="13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폭염발생  개요</a:t>
          </a:r>
          <a:endParaRPr lang="en-US" altLang="ko-KR" sz="13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□ 폭염 특보 발표기준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기상청 매년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6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월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~ 9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월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30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일까지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4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개월간 운영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폭염주의보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일최고기온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33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이상이고 일최고열지수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(Heat Index) 32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이상인 상태가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 이상 지속이 예상될 때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폭염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경보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일최고기온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35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이상이고 일최고열지수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41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이상인 상태가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 이상 지속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될 것으로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예상될 때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※ 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열지수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날씨에 따른 인간의 열적 스트레스를 기온과 습도의 함수로 표현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체감온도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□ 폭염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이 안전보건에 미치는 영향</a:t>
          </a:r>
          <a:endParaRPr lang="ko-KR" altLang="ko-KR" sz="1200" b="1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개인에 미치는 영향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-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보통 습도에서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25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이상이면 무더위를 느끼며 장시간 야외활동 시 일사병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열 경련 등 질병발생 가능성 증대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-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밤 최저기온이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25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이상인 열대야에서는 불면증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불쾌감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피로감 증대 등의 증상 발생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사업장에 미치는 영향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-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불쾌지수가 높아져 우발적 사고 발생 가능성 증가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3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Ⅱ.  </a:t>
          </a:r>
          <a:r>
            <a:rPr lang="ko-KR" altLang="ko-KR" sz="13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폭염</a:t>
          </a:r>
          <a:r>
            <a:rPr lang="ko-KR" altLang="en-US" sz="13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대비  사업장  행동요령</a:t>
          </a:r>
          <a:endParaRPr lang="en-US" altLang="ko-KR" sz="13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【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사전  준비사항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】</a:t>
          </a:r>
        </a:p>
        <a:p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라디오나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TV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의 무더위 관련 기상상황에 매일 주목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사업장에서 가까운 병원의 연락처 확인과 사업장에 체온계를 비치하고 근로자의 열사병 등 증상을 체크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단수 등에 대비하여 미리 마실 물을 충분히 준비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냉방기기 사용은 실내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외 온도차를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5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℃내외로 유지하여 냉방병을 예방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건강 실내 냉방온도는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26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~28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℃가 적당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사업장으로 들어오는 직사관선을 최대한 차단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차량의 장거리 운행계획이 있다면 도로의 변형 등으로 교통사고 등이 발생할 수 있으므로 신중히 검토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342898</xdr:colOff>
      <xdr:row>334</xdr:row>
      <xdr:rowOff>57149</xdr:rowOff>
    </xdr:from>
    <xdr:to>
      <xdr:col>11</xdr:col>
      <xdr:colOff>600898</xdr:colOff>
      <xdr:row>358</xdr:row>
      <xdr:rowOff>76200</xdr:rowOff>
    </xdr:to>
    <xdr:sp macro="" textlink="">
      <xdr:nvSpPr>
        <xdr:cNvPr id="70" name="직사각형 69">
          <a:extLst>
            <a:ext uri="{FF2B5EF4-FFF2-40B4-BE49-F238E27FC236}">
              <a16:creationId xmlns:a16="http://schemas.microsoft.com/office/drawing/2014/main" id="{28749692-E0FC-41DB-AFFD-0A0434CFDBF9}"/>
            </a:ext>
          </a:extLst>
        </xdr:cNvPr>
        <xdr:cNvSpPr/>
      </xdr:nvSpPr>
      <xdr:spPr bwMode="auto">
        <a:xfrm>
          <a:off x="342898" y="3857625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【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폭염주의보 발령시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】</a:t>
          </a:r>
        </a:p>
        <a:p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야외행사 및 친목을 위한 스포츠 경기 등 각종 외부행사를 자제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점심시간 등을 이용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10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분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~15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분 정도의 낮잠으로 개인건강을 유지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직원들이 자유 복장으로 출근 및 근무하도록 근무환경을 개선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휴식시간은 장시간보다는 짧게 자주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실내 작업장에서는 자연환기가 될 수 있도록 창문이나 출입문을 열어 두고 밀폐지역은 피함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식중독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장티푸스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뇌염 등의 질병예방을 위해 현장사무실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숙소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식당 등의 청결관리 및 소독을 실시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중에는 매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15~20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분 간격으로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컵 정도의 시원한 물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염분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을 섭취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알코올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카페인이 있는 음료는 금물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endParaRPr lang="en-US" altLang="ko-KR" sz="1050">
            <a:effectLst/>
            <a:latin typeface="돋움" pitchFamily="50" charset="-127"/>
            <a:ea typeface="돋움" pitchFamily="50" charset="-127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뜨거운 액체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화염 등과 같은 열 방생원인을 피하고 방열막을 설치</a:t>
          </a:r>
          <a:endParaRPr lang="en-US" altLang="ko-KR" sz="1200">
            <a:effectLst/>
            <a:latin typeface="돋움" pitchFamily="50" charset="-127"/>
            <a:ea typeface="돋움" pitchFamily="50" charset="-127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발한작용을 저해하는 밀착된 의복의 착용을 피함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【 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사전  준비사항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】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각종 야외행사를 취소하고 활동을 금지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기온이 높은 시간대를 피해 탄력시간 근무제를 검토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실외 작업은 현장관리자의 책임하에 공사 중지를 신중히 검토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기온이 최고에 달하는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12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시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~16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시 사이에는 되도록 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내외 작업을 중지하고 휴식을 취함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야외에서 작업 할 경우에는 불필요하게 빠른 동작을 삼가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안전모 및 안전대 등의 착용에 소홀해지기 쉬우므로 작업시에는 각별히 주의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371475</xdr:colOff>
      <xdr:row>370</xdr:row>
      <xdr:rowOff>24344</xdr:rowOff>
    </xdr:from>
    <xdr:to>
      <xdr:col>1</xdr:col>
      <xdr:colOff>19050</xdr:colOff>
      <xdr:row>371</xdr:row>
      <xdr:rowOff>146053</xdr:rowOff>
    </xdr:to>
    <xdr:sp macro="" textlink="">
      <xdr:nvSpPr>
        <xdr:cNvPr id="71" name="직사각형 70">
          <a:extLst>
            <a:ext uri="{FF2B5EF4-FFF2-40B4-BE49-F238E27FC236}">
              <a16:creationId xmlns:a16="http://schemas.microsoft.com/office/drawing/2014/main" id="{EE33A98F-9844-460D-84FB-90F6B159AC93}"/>
            </a:ext>
          </a:extLst>
        </xdr:cNvPr>
        <xdr:cNvSpPr/>
      </xdr:nvSpPr>
      <xdr:spPr bwMode="auto">
        <a:xfrm>
          <a:off x="371475" y="38600594"/>
          <a:ext cx="409575" cy="293159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n-US" altLang="ko-KR" sz="1400" b="1">
              <a:solidFill>
                <a:sysClr val="windowText" lastClr="000000"/>
              </a:solidFill>
              <a:latin typeface="돋움" pitchFamily="50" charset="-127"/>
              <a:ea typeface="돋움" pitchFamily="50" charset="-127"/>
            </a:rPr>
            <a:t>1</a:t>
          </a:r>
          <a:endParaRPr lang="ko-KR" altLang="en-US" sz="1400" b="1">
            <a:solidFill>
              <a:sysClr val="windowText" lastClr="000000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342898</xdr:colOff>
      <xdr:row>372</xdr:row>
      <xdr:rowOff>34929</xdr:rowOff>
    </xdr:from>
    <xdr:to>
      <xdr:col>11</xdr:col>
      <xdr:colOff>600898</xdr:colOff>
      <xdr:row>403</xdr:row>
      <xdr:rowOff>80439</xdr:rowOff>
    </xdr:to>
    <xdr:sp macro="" textlink="">
      <xdr:nvSpPr>
        <xdr:cNvPr id="72" name="직사각형 71">
          <a:extLst>
            <a:ext uri="{FF2B5EF4-FFF2-40B4-BE49-F238E27FC236}">
              <a16:creationId xmlns:a16="http://schemas.microsoft.com/office/drawing/2014/main" id="{20CA4819-8A7F-4D5A-8A69-DA8543F12829}"/>
            </a:ext>
          </a:extLst>
        </xdr:cNvPr>
        <xdr:cNvSpPr/>
      </xdr:nvSpPr>
      <xdr:spPr bwMode="auto">
        <a:xfrm>
          <a:off x="342898" y="38954079"/>
          <a:ext cx="8640000" cy="536046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【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벌에  쏘였을  때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】</a:t>
          </a:r>
        </a:p>
        <a:p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벌침이 남았을 경우 바늘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칼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신용카드 등으로 밀어서 빼냄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→ 핀셋으로 집을 경우 벌침속의 독액을 짜내게 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통증과 부기를 가라 앉히기 위해 찬물 찜질을 실시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→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얼음찜질 등을 하면 독액 흡수를 줄임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스테로이드 연고나 암모니아수를 발라줌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→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독액이 산성이므로 암모니아수로 중화시킴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알레르기 과민 체질인 사람은 비상약을 휴대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두통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구토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호흡곤란 시에는 병원으로 이송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→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심하면 쇼크로 사망할 수도 있음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통증과 부기가 계속되면 병원에서 치료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【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뱀에</a:t>
          </a:r>
          <a:r>
            <a:rPr lang="ko-KR" altLang="en-US" sz="1200" b="1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물렸을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때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】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환자를 눕히고 안정시켜 움직이지 않게 함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팔에 물렸을 경우 반지와 시계를 제거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pPr eaLnBrk="1" fontAlgn="auto" latinLnBrk="0" hangingPunct="1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→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팔이 부어올라 조일 수 있음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가능하면 문 뱀의 종류를 알아 낼 것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물린지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15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분 이내이면 입으로 상처를 빨아 독을 제거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독액을 빨아내기 위해 물린 부위의 절개는 피함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pPr eaLnBrk="1" fontAlgn="auto" latinLnBrk="0" hangingPunct="1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→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신경과 혈관에 손상을 줄 수 있고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소독이 안된 경우 합병증 발생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물린 부위에서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5~10cm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정도 심장쪽 가까운 부위를 넓은 끈이나 손수건으로 묶음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물린 부위는 부목을 사용하여 고정하고 심장보다 아래에 둠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환자에게 먹거나 마실 것은 절대 주지 않음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술은 치명적임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신속히 병원으로 이송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8</xdr:col>
      <xdr:colOff>485775</xdr:colOff>
      <xdr:row>373</xdr:row>
      <xdr:rowOff>109015</xdr:rowOff>
    </xdr:from>
    <xdr:to>
      <xdr:col>11</xdr:col>
      <xdr:colOff>360543</xdr:colOff>
      <xdr:row>382</xdr:row>
      <xdr:rowOff>137590</xdr:rowOff>
    </xdr:to>
    <xdr:pic>
      <xdr:nvPicPr>
        <xdr:cNvPr id="73" name="_x189185104" descr="EMB00003ad02f0e">
          <a:extLst>
            <a:ext uri="{FF2B5EF4-FFF2-40B4-BE49-F238E27FC236}">
              <a16:creationId xmlns:a16="http://schemas.microsoft.com/office/drawing/2014/main" id="{9FA8B39C-1CED-4372-BA07-F2A1E4266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81775" y="39199615"/>
          <a:ext cx="2160768" cy="157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485775</xdr:colOff>
      <xdr:row>383</xdr:row>
      <xdr:rowOff>51865</xdr:rowOff>
    </xdr:from>
    <xdr:to>
      <xdr:col>11</xdr:col>
      <xdr:colOff>360543</xdr:colOff>
      <xdr:row>392</xdr:row>
      <xdr:rowOff>80440</xdr:rowOff>
    </xdr:to>
    <xdr:pic>
      <xdr:nvPicPr>
        <xdr:cNvPr id="74" name="_x189184144" descr="EMB00003ad02f11">
          <a:extLst>
            <a:ext uri="{FF2B5EF4-FFF2-40B4-BE49-F238E27FC236}">
              <a16:creationId xmlns:a16="http://schemas.microsoft.com/office/drawing/2014/main" id="{8F9A2E51-A16C-445C-A4AF-E56A7BBF5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81775" y="40856965"/>
          <a:ext cx="2160768" cy="157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485774</xdr:colOff>
      <xdr:row>392</xdr:row>
      <xdr:rowOff>166164</xdr:rowOff>
    </xdr:from>
    <xdr:to>
      <xdr:col>11</xdr:col>
      <xdr:colOff>359774</xdr:colOff>
      <xdr:row>402</xdr:row>
      <xdr:rowOff>26980</xdr:rowOff>
    </xdr:to>
    <xdr:pic>
      <xdr:nvPicPr>
        <xdr:cNvPr id="75" name="_x189184624" descr="EMB00003ad02f14">
          <a:extLst>
            <a:ext uri="{FF2B5EF4-FFF2-40B4-BE49-F238E27FC236}">
              <a16:creationId xmlns:a16="http://schemas.microsoft.com/office/drawing/2014/main" id="{D9844603-4C9D-4360-96BE-DE726C621D2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81774" y="42514314"/>
          <a:ext cx="2160000" cy="15753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342898</xdr:colOff>
      <xdr:row>408</xdr:row>
      <xdr:rowOff>95249</xdr:rowOff>
    </xdr:from>
    <xdr:to>
      <xdr:col>11</xdr:col>
      <xdr:colOff>600898</xdr:colOff>
      <xdr:row>430</xdr:row>
      <xdr:rowOff>123824</xdr:rowOff>
    </xdr:to>
    <xdr:sp macro="" textlink="">
      <xdr:nvSpPr>
        <xdr:cNvPr id="76" name="직사각형 75">
          <a:extLst>
            <a:ext uri="{FF2B5EF4-FFF2-40B4-BE49-F238E27FC236}">
              <a16:creationId xmlns:a16="http://schemas.microsoft.com/office/drawing/2014/main" id="{EDE50831-4A7C-470A-8A1F-7E65E0246BCF}"/>
            </a:ext>
          </a:extLst>
        </xdr:cNvPr>
        <xdr:cNvSpPr/>
      </xdr:nvSpPr>
      <xdr:spPr bwMode="auto">
        <a:xfrm>
          <a:off x="342898" y="4491990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【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일사병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열사병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열성경련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】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&lt; 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일사병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&gt;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직사관선에 장시간 노출되어 발생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도통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구역질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현기증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빈맥 등의 증상이 나타남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빨리 시원한 곳으로 옮겨 쉬게 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의복은 헐렁하게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물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식염수 등을 먹임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eaLnBrk="1" fontAlgn="auto" latinLnBrk="0" hangingPunct="1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&lt;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열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사병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&gt;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40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이상의 체온상승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붉은 얼굴색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빈맨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동공 확대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전신경련 등의 증상이 나타남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서늘한 곳에서 의복을 헐렁하게 늦춰주고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사지를 문질러서 혈액순환을 돕는 행위를 함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머리에 찬 물수건이나 얼음주머니를 대어 줌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의식이 회복되면 찬물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식염수나 이온음료를 먹임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eaLnBrk="1" fontAlgn="auto" latinLnBrk="0" hangingPunct="1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&lt;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열성 경련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&gt;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염분 보충 없이 물만 먹을 경우 열성피로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근육경련이 나타남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물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컵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(200cc)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에 소금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찻숟가락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(4g)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비율로 염분을 섭취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19050</xdr:colOff>
      <xdr:row>430</xdr:row>
      <xdr:rowOff>114299</xdr:rowOff>
    </xdr:from>
    <xdr:to>
      <xdr:col>3</xdr:col>
      <xdr:colOff>655050</xdr:colOff>
      <xdr:row>439</xdr:row>
      <xdr:rowOff>144449</xdr:rowOff>
    </xdr:to>
    <xdr:pic>
      <xdr:nvPicPr>
        <xdr:cNvPr id="77" name="_x189181984" descr="EMB00003ad02f17">
          <a:extLst>
            <a:ext uri="{FF2B5EF4-FFF2-40B4-BE49-F238E27FC236}">
              <a16:creationId xmlns:a16="http://schemas.microsoft.com/office/drawing/2014/main" id="{7A941C6F-8D3E-4DFD-BCA8-72E73FB1130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1050" y="44919900"/>
          <a:ext cx="216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266700</xdr:colOff>
      <xdr:row>430</xdr:row>
      <xdr:rowOff>133350</xdr:rowOff>
    </xdr:from>
    <xdr:to>
      <xdr:col>7</xdr:col>
      <xdr:colOff>140700</xdr:colOff>
      <xdr:row>439</xdr:row>
      <xdr:rowOff>163500</xdr:rowOff>
    </xdr:to>
    <xdr:pic>
      <xdr:nvPicPr>
        <xdr:cNvPr id="78" name="_x189182784" descr="EMB00003ad02f1a">
          <a:extLst>
            <a:ext uri="{FF2B5EF4-FFF2-40B4-BE49-F238E27FC236}">
              <a16:creationId xmlns:a16="http://schemas.microsoft.com/office/drawing/2014/main" id="{3C62F97E-CE00-48FA-BD5E-8970FE4DB53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14700" y="44919900"/>
          <a:ext cx="216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352423</xdr:colOff>
      <xdr:row>445</xdr:row>
      <xdr:rowOff>142875</xdr:rowOff>
    </xdr:from>
    <xdr:to>
      <xdr:col>11</xdr:col>
      <xdr:colOff>610423</xdr:colOff>
      <xdr:row>473</xdr:row>
      <xdr:rowOff>85727</xdr:rowOff>
    </xdr:to>
    <xdr:sp macro="" textlink="">
      <xdr:nvSpPr>
        <xdr:cNvPr id="79" name="직사각형 78">
          <a:extLst>
            <a:ext uri="{FF2B5EF4-FFF2-40B4-BE49-F238E27FC236}">
              <a16:creationId xmlns:a16="http://schemas.microsoft.com/office/drawing/2014/main" id="{557A8B74-6468-40F7-9BD9-C2B802158009}"/>
            </a:ext>
          </a:extLst>
        </xdr:cNvPr>
        <xdr:cNvSpPr/>
      </xdr:nvSpPr>
      <xdr:spPr bwMode="auto">
        <a:xfrm>
          <a:off x="352423" y="45748575"/>
          <a:ext cx="8640000" cy="4743452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□ 병 원 체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SFTS</a:t>
          </a:r>
          <a:r>
            <a:rPr lang="en-US" altLang="ko-KR" sz="1200" b="1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="1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바이러스</a:t>
          </a:r>
          <a:endParaRPr lang="en-US" altLang="ko-KR" sz="1200" b="1" baseline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 b="1" baseline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 b="1" baseline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□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추 정 매 개 체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작은소참진드기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□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전 파 방 식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매개체에 의한 전파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사람 간 전파 없음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□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잠복기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6~14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□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주요증상 및 임상경과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주증상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30~40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도 이상의 발열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구토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설사와 같은 소화기증상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기타증상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림프절종창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전신통증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신경계증상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의식장애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경련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혼수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다발성장기부전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□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환자의 역학적 특성</a:t>
          </a:r>
          <a:endParaRPr lang="ko-KR" altLang="ko-KR" sz="1200" b="1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감염군 특성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농업 또는 임업 종사자 다수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(80~97%)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계절적 특성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5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월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8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월에 집중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(4~11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월 진드기 활동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치명율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6% (2011~12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년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2,047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명 감염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129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명 사망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□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 방 법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진드기에 물리지 않도록 주의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참고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2)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</xdr:txBody>
    </xdr:sp>
    <xdr:clientData/>
  </xdr:twoCellAnchor>
  <xdr:twoCellAnchor>
    <xdr:from>
      <xdr:col>0</xdr:col>
      <xdr:colOff>381000</xdr:colOff>
      <xdr:row>475</xdr:row>
      <xdr:rowOff>88904</xdr:rowOff>
    </xdr:from>
    <xdr:to>
      <xdr:col>1</xdr:col>
      <xdr:colOff>28575</xdr:colOff>
      <xdr:row>477</xdr:row>
      <xdr:rowOff>41279</xdr:rowOff>
    </xdr:to>
    <xdr:sp macro="" textlink="">
      <xdr:nvSpPr>
        <xdr:cNvPr id="80" name="직사각형 79">
          <a:extLst>
            <a:ext uri="{FF2B5EF4-FFF2-40B4-BE49-F238E27FC236}">
              <a16:creationId xmlns:a16="http://schemas.microsoft.com/office/drawing/2014/main" id="{5D83C519-2E44-4AB0-832C-61F2197A34C4}"/>
            </a:ext>
          </a:extLst>
        </xdr:cNvPr>
        <xdr:cNvSpPr/>
      </xdr:nvSpPr>
      <xdr:spPr bwMode="auto">
        <a:xfrm>
          <a:off x="381000" y="50838104"/>
          <a:ext cx="409575" cy="295275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n-US" altLang="ko-KR" sz="1400" b="1">
              <a:solidFill>
                <a:sysClr val="windowText" lastClr="000000"/>
              </a:solidFill>
              <a:latin typeface="돋움" pitchFamily="50" charset="-127"/>
              <a:ea typeface="돋움" pitchFamily="50" charset="-127"/>
            </a:rPr>
            <a:t>2</a:t>
          </a:r>
          <a:endParaRPr lang="ko-KR" altLang="en-US" sz="1400" b="1">
            <a:solidFill>
              <a:sysClr val="windowText" lastClr="000000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219075</xdr:colOff>
      <xdr:row>475</xdr:row>
      <xdr:rowOff>79379</xdr:rowOff>
    </xdr:from>
    <xdr:to>
      <xdr:col>5</xdr:col>
      <xdr:colOff>51075</xdr:colOff>
      <xdr:row>477</xdr:row>
      <xdr:rowOff>33796</xdr:rowOff>
    </xdr:to>
    <xdr:sp macro="" textlink="">
      <xdr:nvSpPr>
        <xdr:cNvPr id="81" name="오각형 86">
          <a:extLst>
            <a:ext uri="{FF2B5EF4-FFF2-40B4-BE49-F238E27FC236}">
              <a16:creationId xmlns:a16="http://schemas.microsoft.com/office/drawing/2014/main" id="{B7CCB844-15A4-4FB5-B167-FE83E0D04A74}"/>
            </a:ext>
          </a:extLst>
        </xdr:cNvPr>
        <xdr:cNvSpPr/>
      </xdr:nvSpPr>
      <xdr:spPr bwMode="auto">
        <a:xfrm>
          <a:off x="981075" y="50828579"/>
          <a:ext cx="2880000" cy="297317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300" b="1"/>
            <a:t> 작은소참진드기  </a:t>
          </a:r>
          <a:r>
            <a:rPr lang="en-US" altLang="ko-KR" sz="1300" b="1"/>
            <a:t>Q&amp;A  </a:t>
          </a:r>
          <a:r>
            <a:rPr lang="ko-KR" altLang="en-US" sz="1300" b="1"/>
            <a:t>및  예방수칙</a:t>
          </a:r>
        </a:p>
      </xdr:txBody>
    </xdr:sp>
    <xdr:clientData/>
  </xdr:twoCellAnchor>
  <xdr:twoCellAnchor>
    <xdr:from>
      <xdr:col>0</xdr:col>
      <xdr:colOff>352423</xdr:colOff>
      <xdr:row>477</xdr:row>
      <xdr:rowOff>146054</xdr:rowOff>
    </xdr:from>
    <xdr:to>
      <xdr:col>11</xdr:col>
      <xdr:colOff>610423</xdr:colOff>
      <xdr:row>502</xdr:row>
      <xdr:rowOff>60329</xdr:rowOff>
    </xdr:to>
    <xdr:sp macro="" textlink="">
      <xdr:nvSpPr>
        <xdr:cNvPr id="82" name="직사각형 81">
          <a:extLst>
            <a:ext uri="{FF2B5EF4-FFF2-40B4-BE49-F238E27FC236}">
              <a16:creationId xmlns:a16="http://schemas.microsoft.com/office/drawing/2014/main" id="{EF8AC12E-38E8-4EE3-A9F3-D54274B4EB73}"/>
            </a:ext>
          </a:extLst>
        </xdr:cNvPr>
        <xdr:cNvSpPr/>
      </xdr:nvSpPr>
      <xdr:spPr bwMode="auto">
        <a:xfrm>
          <a:off x="352423" y="51238154"/>
          <a:ext cx="8640000" cy="4200525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1. Q&amp;A</a:t>
          </a:r>
        </a:p>
        <a:p>
          <a:pPr algn="l"/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400" b="1">
              <a:solidFill>
                <a:schemeClr val="tx2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중증열성혈소판감소증후군</a:t>
          </a:r>
          <a:r>
            <a:rPr lang="en-US" altLang="ko-KR" sz="1400" b="1">
              <a:solidFill>
                <a:schemeClr val="tx2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(SFTS)</a:t>
          </a:r>
          <a:r>
            <a:rPr lang="ko-KR" altLang="en-US" sz="1400" b="1">
              <a:solidFill>
                <a:schemeClr val="tx2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에 대한 </a:t>
          </a:r>
          <a:r>
            <a:rPr lang="en-US" altLang="ko-KR" sz="1400" b="1">
              <a:solidFill>
                <a:schemeClr val="tx2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Q&amp;A</a:t>
          </a:r>
        </a:p>
        <a:p>
          <a:pPr algn="l"/>
          <a:r>
            <a:rPr lang="en-US" altLang="ko-KR" sz="1050" b="1" baseline="0">
              <a:solidFill>
                <a:schemeClr val="bg1">
                  <a:lumMod val="65000"/>
                </a:schemeClr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Server Fever with Thrombocytopenia Syndrome</a:t>
          </a:r>
        </a:p>
        <a:p>
          <a:pPr algn="l"/>
          <a:endParaRPr lang="en-US" altLang="ko-KR" sz="1200" b="1" baseline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rgbClr val="FF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1. </a:t>
          </a:r>
          <a:r>
            <a:rPr lang="ko-KR" altLang="en-US" sz="1200" b="1">
              <a:solidFill>
                <a:srgbClr val="FF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치명률</a:t>
          </a:r>
          <a:endParaRPr lang="en-US" altLang="ko-KR" sz="1200" b="1">
            <a:solidFill>
              <a:srgbClr val="FF0000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최근에 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6%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정도로 확인되고 있습니다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eaLnBrk="1" fontAlgn="auto" latinLnBrk="0" hangingPunct="1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rgbClr val="FF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2. </a:t>
          </a:r>
          <a:r>
            <a:rPr lang="ko-KR" altLang="en-US" sz="1200" b="1">
              <a:solidFill>
                <a:srgbClr val="FF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작은소참진드기의 </a:t>
          </a:r>
          <a:r>
            <a:rPr lang="en-US" altLang="ko-KR" sz="1200" b="1">
              <a:solidFill>
                <a:srgbClr val="FF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SFTS </a:t>
          </a:r>
          <a:r>
            <a:rPr lang="ko-KR" altLang="en-US" sz="1200" b="1">
              <a:solidFill>
                <a:srgbClr val="FF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바이러스 감염율</a:t>
          </a:r>
          <a:r>
            <a:rPr lang="ko-KR" altLang="ko-KR" sz="1200" b="1">
              <a:solidFill>
                <a:srgbClr val="FF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치명률</a:t>
          </a:r>
          <a:endParaRPr lang="ko-KR" altLang="ko-KR" sz="1200">
            <a:solidFill>
              <a:srgbClr val="FF0000"/>
            </a:solidFill>
            <a:effectLst/>
            <a:latin typeface="돋움" pitchFamily="50" charset="-127"/>
            <a:ea typeface="돋움" pitchFamily="50" charset="-127"/>
          </a:endParaRPr>
        </a:p>
        <a:p>
          <a:pPr eaLnBrk="1" fontAlgn="auto" latinLnBrk="0" hangingPunct="1"/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질병관리본부와 국립보건연구원이 실시한 전국 진드기 채집조사결과에서 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SFTS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원인이 되는 작은소참진드기는</a:t>
          </a:r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eaLnBrk="1" fontAlgn="auto" latinLnBrk="0" hangingPunct="1"/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전국적으로 고르게 분포되어 있고 이 중 극히 일부인 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0.5%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이하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(100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마리 중 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마리 미만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에서 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SFTS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바이러스에</a:t>
          </a:r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eaLnBrk="1" fontAlgn="auto" latinLnBrk="0" hangingPunct="1"/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감염된 것으로 파악되고 있으며 바이러스 보유량이나 개인의 면역상태에 따라 감염확률은 더 낮아지기 때문에</a:t>
          </a:r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eaLnBrk="1" fontAlgn="auto" latinLnBrk="0" hangingPunct="1"/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진드기에 물린다고 해서 모두 감염되는 것은 아닙니다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eaLnBrk="1" fontAlgn="auto" latinLnBrk="0" hangingPunct="1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rgbClr val="FF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3. </a:t>
          </a:r>
          <a:r>
            <a:rPr lang="ko-KR" altLang="en-US" sz="1200" b="1">
              <a:solidFill>
                <a:srgbClr val="FF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치료제</a:t>
          </a:r>
          <a:endParaRPr lang="ko-KR" altLang="ko-KR" sz="1200">
            <a:solidFill>
              <a:srgbClr val="FF0000"/>
            </a:solidFill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이 바이러스만 죽이는 치료제가 없다는 것이 치료를 못한다는 것과 같은 의미는 아닙니다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en-US" altLang="ko-KR" sz="1200" b="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 b="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대부분의 환자는 증상에 따른 의료진의 내과적 치료를 받을 수 있으며</a:t>
          </a:r>
          <a:r>
            <a:rPr lang="en-US" altLang="ko-KR" sz="1200" b="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 b="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이러한 치료과정을 통해 대부분의 환자들은</a:t>
          </a:r>
          <a:endParaRPr lang="en-US" altLang="ko-KR" sz="1200" b="0" baseline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ko-KR" altLang="en-US" sz="1200" b="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이 바이러스를 이겨낼 수 있습니다</a:t>
          </a:r>
          <a:r>
            <a:rPr lang="en-US" altLang="ko-KR" sz="1200" b="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eaLnBrk="1" fontAlgn="auto" latinLnBrk="0" hangingPunct="1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rgbClr val="FF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4. </a:t>
          </a:r>
          <a:r>
            <a:rPr lang="ko-KR" altLang="en-US" sz="1200" b="1">
              <a:solidFill>
                <a:srgbClr val="FF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예방 수칙</a:t>
          </a:r>
          <a:endParaRPr lang="ko-KR" altLang="ko-KR" sz="1200">
            <a:solidFill>
              <a:srgbClr val="FF0000"/>
            </a:solidFill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</a:t>
          </a:r>
          <a:r>
            <a:rPr lang="ko-KR" altLang="en-US" sz="1200" b="0">
              <a:solidFill>
                <a:sysClr val="windowText" lastClr="00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야외활동시 긴 옷을 입습니다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</a:t>
          </a:r>
          <a:r>
            <a:rPr lang="ko-KR" altLang="ko-KR" sz="1200" b="0">
              <a:solidFill>
                <a:sysClr val="windowText" lastClr="00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기피제를 함께 사용하는</a:t>
          </a:r>
          <a:r>
            <a:rPr lang="ko-KR" altLang="en-US" sz="1200" b="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것이 도움이 될 수 있습니다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</a:t>
          </a:r>
          <a:r>
            <a:rPr lang="ko-KR" altLang="ko-KR" sz="1200" b="0">
              <a:solidFill>
                <a:sysClr val="windowText" lastClr="00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귀가시엔 반드시 겉옷을 벋어 털고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</a:t>
          </a:r>
          <a:r>
            <a:rPr lang="en-US" altLang="ko-KR" sz="1200" b="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="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꼭 세탁합니다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</a:t>
          </a:r>
          <a:r>
            <a:rPr lang="ko-KR" altLang="ko-KR" sz="1200" b="0">
              <a:solidFill>
                <a:sysClr val="windowText" lastClr="00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야외활동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후 샤워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목욕을 생활화해 늘 청결을 유지합니다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504</xdr:row>
      <xdr:rowOff>136529</xdr:rowOff>
    </xdr:from>
    <xdr:to>
      <xdr:col>8</xdr:col>
      <xdr:colOff>137583</xdr:colOff>
      <xdr:row>511</xdr:row>
      <xdr:rowOff>52916</xdr:rowOff>
    </xdr:to>
    <xdr:sp macro="" textlink="">
      <xdr:nvSpPr>
        <xdr:cNvPr id="83" name="직사각형 82">
          <a:extLst>
            <a:ext uri="{FF2B5EF4-FFF2-40B4-BE49-F238E27FC236}">
              <a16:creationId xmlns:a16="http://schemas.microsoft.com/office/drawing/2014/main" id="{F26A9A9A-639C-4BCD-B937-9E730842E0C1}"/>
            </a:ext>
          </a:extLst>
        </xdr:cNvPr>
        <xdr:cNvSpPr/>
      </xdr:nvSpPr>
      <xdr:spPr bwMode="auto">
        <a:xfrm>
          <a:off x="352423" y="55857779"/>
          <a:ext cx="5881160" cy="1116537"/>
        </a:xfrm>
        <a:prstGeom prst="rect">
          <a:avLst/>
        </a:prstGeom>
        <a:solidFill>
          <a:srgbClr val="FFCC99"/>
        </a:solidFill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-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피부노출을 최소화할 수 있는 긴 옷 착용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-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시 소매와 바지 끝을 단단히 여미고 토시와 장화 착용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-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풀밭 위에 직접 옷을 벗어 놓고 눕거나 잠을 자지 말고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사용한 돗자리 세척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-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풀숲에 앉아서 용변을 보지 말 것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-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</a:t>
          </a:r>
          <a:r>
            <a:rPr lang="ko-KR" altLang="en-US" sz="1200" b="1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및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야외활동 후 즉시 입었던 옷을 털고 세탁한 후 목욕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-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및 야외활동 시 기피제 사용이 일부 도움될 수 있음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</xdr:txBody>
    </xdr:sp>
    <xdr:clientData/>
  </xdr:twoCellAnchor>
  <xdr:twoCellAnchor>
    <xdr:from>
      <xdr:col>0</xdr:col>
      <xdr:colOff>352423</xdr:colOff>
      <xdr:row>502</xdr:row>
      <xdr:rowOff>146054</xdr:rowOff>
    </xdr:from>
    <xdr:to>
      <xdr:col>11</xdr:col>
      <xdr:colOff>610423</xdr:colOff>
      <xdr:row>504</xdr:row>
      <xdr:rowOff>98354</xdr:rowOff>
    </xdr:to>
    <xdr:sp macro="" textlink="">
      <xdr:nvSpPr>
        <xdr:cNvPr id="84" name="직사각형 83">
          <a:extLst>
            <a:ext uri="{FF2B5EF4-FFF2-40B4-BE49-F238E27FC236}">
              <a16:creationId xmlns:a16="http://schemas.microsoft.com/office/drawing/2014/main" id="{FD780E96-AF28-4E90-A173-4B44C699B866}"/>
            </a:ext>
          </a:extLst>
        </xdr:cNvPr>
        <xdr:cNvSpPr/>
      </xdr:nvSpPr>
      <xdr:spPr bwMode="auto">
        <a:xfrm>
          <a:off x="352423" y="55524404"/>
          <a:ext cx="8640000" cy="2952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2.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예방수칙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</xdr:txBody>
    </xdr:sp>
    <xdr:clientData/>
  </xdr:twoCellAnchor>
  <xdr:twoCellAnchor>
    <xdr:from>
      <xdr:col>0</xdr:col>
      <xdr:colOff>571494</xdr:colOff>
      <xdr:row>55</xdr:row>
      <xdr:rowOff>84668</xdr:rowOff>
    </xdr:from>
    <xdr:to>
      <xdr:col>11</xdr:col>
      <xdr:colOff>209544</xdr:colOff>
      <xdr:row>71</xdr:row>
      <xdr:rowOff>1059</xdr:rowOff>
    </xdr:to>
    <xdr:pic>
      <xdr:nvPicPr>
        <xdr:cNvPr id="85" name="그림 84">
          <a:extLst>
            <a:ext uri="{FF2B5EF4-FFF2-40B4-BE49-F238E27FC236}">
              <a16:creationId xmlns:a16="http://schemas.microsoft.com/office/drawing/2014/main" id="{E77D781D-3202-4EAB-A5DA-3AC2D74D8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94" y="9514418"/>
          <a:ext cx="8020050" cy="26595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550332</xdr:colOff>
      <xdr:row>86</xdr:row>
      <xdr:rowOff>0</xdr:rowOff>
    </xdr:from>
    <xdr:to>
      <xdr:col>3</xdr:col>
      <xdr:colOff>293157</xdr:colOff>
      <xdr:row>90</xdr:row>
      <xdr:rowOff>123825</xdr:rowOff>
    </xdr:to>
    <xdr:pic>
      <xdr:nvPicPr>
        <xdr:cNvPr id="86" name="그림 85">
          <a:extLst>
            <a:ext uri="{FF2B5EF4-FFF2-40B4-BE49-F238E27FC236}">
              <a16:creationId xmlns:a16="http://schemas.microsoft.com/office/drawing/2014/main" id="{851C6C74-45EE-47E7-A146-D7816D712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332" y="14744700"/>
          <a:ext cx="20288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423338</xdr:colOff>
      <xdr:row>118</xdr:row>
      <xdr:rowOff>21168</xdr:rowOff>
    </xdr:from>
    <xdr:to>
      <xdr:col>2</xdr:col>
      <xdr:colOff>175688</xdr:colOff>
      <xdr:row>124</xdr:row>
      <xdr:rowOff>4235</xdr:rowOff>
    </xdr:to>
    <xdr:pic>
      <xdr:nvPicPr>
        <xdr:cNvPr id="87" name="그림 86">
          <a:extLst>
            <a:ext uri="{FF2B5EF4-FFF2-40B4-BE49-F238E27FC236}">
              <a16:creationId xmlns:a16="http://schemas.microsoft.com/office/drawing/2014/main" id="{698E822F-F80C-42E0-838D-119977D31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8" y="20252268"/>
          <a:ext cx="1276350" cy="1011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52916</xdr:colOff>
      <xdr:row>212</xdr:row>
      <xdr:rowOff>2</xdr:rowOff>
    </xdr:from>
    <xdr:to>
      <xdr:col>9</xdr:col>
      <xdr:colOff>367241</xdr:colOff>
      <xdr:row>219</xdr:row>
      <xdr:rowOff>28577</xdr:rowOff>
    </xdr:to>
    <xdr:pic>
      <xdr:nvPicPr>
        <xdr:cNvPr id="88" name="그림 87">
          <a:extLst>
            <a:ext uri="{FF2B5EF4-FFF2-40B4-BE49-F238E27FC236}">
              <a16:creationId xmlns:a16="http://schemas.microsoft.com/office/drawing/2014/main" id="{2C609A5A-B401-4C50-B46B-D9DC9586A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8916" y="25374600"/>
          <a:ext cx="48863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328082</xdr:colOff>
      <xdr:row>245</xdr:row>
      <xdr:rowOff>137580</xdr:rowOff>
    </xdr:from>
    <xdr:to>
      <xdr:col>9</xdr:col>
      <xdr:colOff>309032</xdr:colOff>
      <xdr:row>255</xdr:row>
      <xdr:rowOff>63497</xdr:rowOff>
    </xdr:to>
    <xdr:pic>
      <xdr:nvPicPr>
        <xdr:cNvPr id="89" name="그림 88">
          <a:extLst>
            <a:ext uri="{FF2B5EF4-FFF2-40B4-BE49-F238E27FC236}">
              <a16:creationId xmlns:a16="http://schemas.microsoft.com/office/drawing/2014/main" id="{CE795F21-5CF5-4E28-944B-E981D4128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2082" y="29455530"/>
          <a:ext cx="5314950" cy="1640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523875</xdr:colOff>
      <xdr:row>477</xdr:row>
      <xdr:rowOff>155579</xdr:rowOff>
    </xdr:from>
    <xdr:to>
      <xdr:col>11</xdr:col>
      <xdr:colOff>619125</xdr:colOff>
      <xdr:row>487</xdr:row>
      <xdr:rowOff>60329</xdr:rowOff>
    </xdr:to>
    <xdr:pic>
      <xdr:nvPicPr>
        <xdr:cNvPr id="90" name="그림 89">
          <a:extLst>
            <a:ext uri="{FF2B5EF4-FFF2-40B4-BE49-F238E27FC236}">
              <a16:creationId xmlns:a16="http://schemas.microsoft.com/office/drawing/2014/main" id="{F17F383F-3754-4468-A35F-9383E6734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619875" y="51247679"/>
          <a:ext cx="2381250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342898</xdr:colOff>
      <xdr:row>262</xdr:row>
      <xdr:rowOff>95251</xdr:rowOff>
    </xdr:from>
    <xdr:to>
      <xdr:col>11</xdr:col>
      <xdr:colOff>600898</xdr:colOff>
      <xdr:row>272</xdr:row>
      <xdr:rowOff>142875</xdr:rowOff>
    </xdr:to>
    <xdr:sp macro="" textlink="">
      <xdr:nvSpPr>
        <xdr:cNvPr id="91" name="직사각형 90">
          <a:extLst>
            <a:ext uri="{FF2B5EF4-FFF2-40B4-BE49-F238E27FC236}">
              <a16:creationId xmlns:a16="http://schemas.microsoft.com/office/drawing/2014/main" id="{E4E486C6-B243-4A70-8149-1D97BE7AA91D}"/>
            </a:ext>
          </a:extLst>
        </xdr:cNvPr>
        <xdr:cNvSpPr/>
      </xdr:nvSpPr>
      <xdr:spPr bwMode="auto">
        <a:xfrm>
          <a:off x="342898" y="32327851"/>
          <a:ext cx="8640000" cy="1762124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풀베기 작업 중 주변의 벌집을 발견하지 못하고 작업하던 중 벌에 목과 등을 쏘인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재해임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시작 전 작업구역에 대한 사전점검 및 독충 피해를 막기 위해 살충제 등을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살포하여야 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벌 쏘임을 방지할 수 있는 방충모를 쓰고 신체 부위가 놀출되지 않는 작업복 착용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342898</xdr:colOff>
      <xdr:row>272</xdr:row>
      <xdr:rowOff>142876</xdr:rowOff>
    </xdr:from>
    <xdr:to>
      <xdr:col>11</xdr:col>
      <xdr:colOff>600898</xdr:colOff>
      <xdr:row>283</xdr:row>
      <xdr:rowOff>19050</xdr:rowOff>
    </xdr:to>
    <xdr:sp macro="" textlink="">
      <xdr:nvSpPr>
        <xdr:cNvPr id="92" name="직사각형 91">
          <a:extLst>
            <a:ext uri="{FF2B5EF4-FFF2-40B4-BE49-F238E27FC236}">
              <a16:creationId xmlns:a16="http://schemas.microsoft.com/office/drawing/2014/main" id="{1E5706ED-4EF9-4ED2-B67B-E315209AEB84}"/>
            </a:ext>
          </a:extLst>
        </xdr:cNvPr>
        <xdr:cNvSpPr/>
      </xdr:nvSpPr>
      <xdr:spPr bwMode="auto">
        <a:xfrm>
          <a:off x="342898" y="34089976"/>
          <a:ext cx="8640000" cy="1762124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도르래 설치를 위해 나무에 오르던 중 좌측 손을 뱀에게 물린 재해임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나무에 오를 경우 사전 점검을 하고 비가 올 경우 뱀이 나뭇가지 등에 올라가 있는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경우가 많으므로 주의하여야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342898</xdr:colOff>
      <xdr:row>203</xdr:row>
      <xdr:rowOff>76201</xdr:rowOff>
    </xdr:from>
    <xdr:to>
      <xdr:col>11</xdr:col>
      <xdr:colOff>600898</xdr:colOff>
      <xdr:row>211</xdr:row>
      <xdr:rowOff>18601</xdr:rowOff>
    </xdr:to>
    <xdr:sp macro="" textlink="">
      <xdr:nvSpPr>
        <xdr:cNvPr id="93" name="직사각형 92">
          <a:extLst>
            <a:ext uri="{FF2B5EF4-FFF2-40B4-BE49-F238E27FC236}">
              <a16:creationId xmlns:a16="http://schemas.microsoft.com/office/drawing/2014/main" id="{48FD5812-F0BD-4B62-BE16-CAC8A92CBB17}"/>
            </a:ext>
          </a:extLst>
        </xdr:cNvPr>
        <xdr:cNvSpPr/>
      </xdr:nvSpPr>
      <xdr:spPr bwMode="auto">
        <a:xfrm>
          <a:off x="342898" y="25374600"/>
          <a:ext cx="8640000" cy="0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예불기로 풀베기 작업 중 급경사지에서 미끄러지면서 예불기 날에 발을 다친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재해임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급경사지에서 작업 시 몸을 고정하여야 하며 예불기 보다는 낫과 같은 소형도구를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이용하여 작업을 실시하여야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342898</xdr:colOff>
      <xdr:row>195</xdr:row>
      <xdr:rowOff>133351</xdr:rowOff>
    </xdr:from>
    <xdr:to>
      <xdr:col>11</xdr:col>
      <xdr:colOff>600898</xdr:colOff>
      <xdr:row>203</xdr:row>
      <xdr:rowOff>75751</xdr:rowOff>
    </xdr:to>
    <xdr:sp macro="" textlink="">
      <xdr:nvSpPr>
        <xdr:cNvPr id="94" name="직사각형 93">
          <a:extLst>
            <a:ext uri="{FF2B5EF4-FFF2-40B4-BE49-F238E27FC236}">
              <a16:creationId xmlns:a16="http://schemas.microsoft.com/office/drawing/2014/main" id="{5DFCE667-BD77-4E69-8285-647A30911244}"/>
            </a:ext>
          </a:extLst>
        </xdr:cNvPr>
        <xdr:cNvSpPr/>
      </xdr:nvSpPr>
      <xdr:spPr bwMode="auto">
        <a:xfrm>
          <a:off x="342898" y="25374600"/>
          <a:ext cx="8640000" cy="0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예불기로 풀베기 작업 하던 중 날이 돌에 부딪치면서 파손된 날이 재해자 쪽으로 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날아와 부상을 입은 재해임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 날이 장애물에 부딪쳐 파손되면서 비래할 위헝미 있으므로 보안경 등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개인 보호구를 착용하여야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342899</xdr:colOff>
      <xdr:row>4</xdr:row>
      <xdr:rowOff>66675</xdr:rowOff>
    </xdr:from>
    <xdr:to>
      <xdr:col>8</xdr:col>
      <xdr:colOff>186899</xdr:colOff>
      <xdr:row>12</xdr:row>
      <xdr:rowOff>99075</xdr:rowOff>
    </xdr:to>
    <xdr:sp macro="" textlink="">
      <xdr:nvSpPr>
        <xdr:cNvPr id="95" name="직사각형 94">
          <a:extLst>
            <a:ext uri="{FF2B5EF4-FFF2-40B4-BE49-F238E27FC236}">
              <a16:creationId xmlns:a16="http://schemas.microsoft.com/office/drawing/2014/main" id="{B07A6D2B-9C87-4635-9C27-A77E9286D1D3}"/>
            </a:ext>
          </a:extLst>
        </xdr:cNvPr>
        <xdr:cNvSpPr/>
      </xdr:nvSpPr>
      <xdr:spPr bwMode="auto">
        <a:xfrm>
          <a:off x="342899" y="752475"/>
          <a:ext cx="5940000" cy="1404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① 개인안전보호구 착용을 철저히 한다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②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시작 전 안전교육을 철저히 받는다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③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시작 전 안전작업 요령을 숙지한다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④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작업에 임하면 작업에만 집중한다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⑤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시 안전거리를 확보한다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9524</xdr:colOff>
      <xdr:row>3</xdr:row>
      <xdr:rowOff>76200</xdr:rowOff>
    </xdr:from>
    <xdr:to>
      <xdr:col>4</xdr:col>
      <xdr:colOff>243524</xdr:colOff>
      <xdr:row>5</xdr:row>
      <xdr:rowOff>28575</xdr:rowOff>
    </xdr:to>
    <xdr:sp macro="" textlink="">
      <xdr:nvSpPr>
        <xdr:cNvPr id="96" name="직사각형 95">
          <a:extLst>
            <a:ext uri="{FF2B5EF4-FFF2-40B4-BE49-F238E27FC236}">
              <a16:creationId xmlns:a16="http://schemas.microsoft.com/office/drawing/2014/main" id="{0D43CA28-C427-4E6E-8BE4-4F95D0EEA906}"/>
            </a:ext>
          </a:extLst>
        </xdr:cNvPr>
        <xdr:cNvSpPr/>
      </xdr:nvSpPr>
      <xdr:spPr bwMode="auto">
        <a:xfrm>
          <a:off x="771524" y="590550"/>
          <a:ext cx="2520000" cy="295275"/>
        </a:xfrm>
        <a:prstGeom prst="rect">
          <a:avLst/>
        </a:prstGeom>
        <a:solidFill>
          <a:srgbClr val="CCFFCC"/>
        </a:solidFill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ko-KR" altLang="en-US" sz="1200" b="1">
              <a:latin typeface="돋움" pitchFamily="50" charset="-127"/>
              <a:ea typeface="돋움" pitchFamily="50" charset="-127"/>
            </a:rPr>
            <a:t> 근로자  산림작업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5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대  안전수칙</a:t>
          </a:r>
        </a:p>
      </xdr:txBody>
    </xdr:sp>
    <xdr:clientData/>
  </xdr:twoCellAnchor>
  <xdr:twoCellAnchor>
    <xdr:from>
      <xdr:col>0</xdr:col>
      <xdr:colOff>361950</xdr:colOff>
      <xdr:row>14</xdr:row>
      <xdr:rowOff>161925</xdr:rowOff>
    </xdr:from>
    <xdr:to>
      <xdr:col>8</xdr:col>
      <xdr:colOff>205950</xdr:colOff>
      <xdr:row>24</xdr:row>
      <xdr:rowOff>85725</xdr:rowOff>
    </xdr:to>
    <xdr:sp macro="" textlink="">
      <xdr:nvSpPr>
        <xdr:cNvPr id="97" name="직사각형 96">
          <a:extLst>
            <a:ext uri="{FF2B5EF4-FFF2-40B4-BE49-F238E27FC236}">
              <a16:creationId xmlns:a16="http://schemas.microsoft.com/office/drawing/2014/main" id="{81A3576B-BB54-4349-BC96-72B56F9A24D1}"/>
            </a:ext>
          </a:extLst>
        </xdr:cNvPr>
        <xdr:cNvSpPr/>
      </xdr:nvSpPr>
      <xdr:spPr bwMode="auto">
        <a:xfrm>
          <a:off x="361950" y="2562225"/>
          <a:ext cx="5940000" cy="16383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① 작업 시작 전과 수시로 안전교육을 실시한다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②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개인안전보호구를 근로자에게 지급하고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안전보호구를 착용하지 않은 자는 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작업현장에 출입하게 하지 않는다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③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안전사고에 대비하기 위해 현장책임자를 반드시 상주시킨다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④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근로자를 내 가족같이 생각한다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⑤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비상연락체계를 항시 유지한다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561974</xdr:colOff>
      <xdr:row>14</xdr:row>
      <xdr:rowOff>0</xdr:rowOff>
    </xdr:from>
    <xdr:to>
      <xdr:col>4</xdr:col>
      <xdr:colOff>33974</xdr:colOff>
      <xdr:row>15</xdr:row>
      <xdr:rowOff>123825</xdr:rowOff>
    </xdr:to>
    <xdr:sp macro="" textlink="">
      <xdr:nvSpPr>
        <xdr:cNvPr id="98" name="직사각형 97">
          <a:extLst>
            <a:ext uri="{FF2B5EF4-FFF2-40B4-BE49-F238E27FC236}">
              <a16:creationId xmlns:a16="http://schemas.microsoft.com/office/drawing/2014/main" id="{97393A5D-CB5B-4591-A182-C406C409C082}"/>
            </a:ext>
          </a:extLst>
        </xdr:cNvPr>
        <xdr:cNvSpPr/>
      </xdr:nvSpPr>
      <xdr:spPr bwMode="auto">
        <a:xfrm>
          <a:off x="561974" y="2400300"/>
          <a:ext cx="2520000" cy="295275"/>
        </a:xfrm>
        <a:prstGeom prst="rect">
          <a:avLst/>
        </a:prstGeom>
        <a:solidFill>
          <a:srgbClr val="CCFFCC"/>
        </a:solidFill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ko-KR" altLang="en-US" sz="1200" b="1">
              <a:latin typeface="돋움" pitchFamily="50" charset="-127"/>
              <a:ea typeface="돋움" pitchFamily="50" charset="-127"/>
            </a:rPr>
            <a:t> 사업주  안전관리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5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대  안전수칙</a:t>
          </a:r>
        </a:p>
      </xdr:txBody>
    </xdr:sp>
    <xdr:clientData/>
  </xdr:twoCellAnchor>
  <xdr:twoCellAnchor>
    <xdr:from>
      <xdr:col>0</xdr:col>
      <xdr:colOff>352425</xdr:colOff>
      <xdr:row>26</xdr:row>
      <xdr:rowOff>114300</xdr:rowOff>
    </xdr:from>
    <xdr:to>
      <xdr:col>8</xdr:col>
      <xdr:colOff>196425</xdr:colOff>
      <xdr:row>34</xdr:row>
      <xdr:rowOff>146700</xdr:rowOff>
    </xdr:to>
    <xdr:sp macro="" textlink="">
      <xdr:nvSpPr>
        <xdr:cNvPr id="99" name="직사각형 98">
          <a:extLst>
            <a:ext uri="{FF2B5EF4-FFF2-40B4-BE49-F238E27FC236}">
              <a16:creationId xmlns:a16="http://schemas.microsoft.com/office/drawing/2014/main" id="{F7ED801D-C838-4AF9-B798-B650EFAC5687}"/>
            </a:ext>
          </a:extLst>
        </xdr:cNvPr>
        <xdr:cNvSpPr/>
      </xdr:nvSpPr>
      <xdr:spPr bwMode="auto">
        <a:xfrm>
          <a:off x="352425" y="4572000"/>
          <a:ext cx="5940000" cy="1404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① 안전보호구를 착용하지 않고 사업장 출입을 하지 않게 한다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②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안전보호구를 착용하지 않은 채로 사업장 출입을 하지 않는다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③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안전수칙을 준수하지 않는 사업주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근로자를 묵인하지 않는다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④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안전관리 이행계획 이행여부를 철저히 확인한다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⑤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사업추진 시 안전을 최우선하고 무리하게 작업하지 않게 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552449</xdr:colOff>
      <xdr:row>25</xdr:row>
      <xdr:rowOff>123825</xdr:rowOff>
    </xdr:from>
    <xdr:to>
      <xdr:col>4</xdr:col>
      <xdr:colOff>24449</xdr:colOff>
      <xdr:row>27</xdr:row>
      <xdr:rowOff>76200</xdr:rowOff>
    </xdr:to>
    <xdr:sp macro="" textlink="">
      <xdr:nvSpPr>
        <xdr:cNvPr id="100" name="직사각형 99">
          <a:extLst>
            <a:ext uri="{FF2B5EF4-FFF2-40B4-BE49-F238E27FC236}">
              <a16:creationId xmlns:a16="http://schemas.microsoft.com/office/drawing/2014/main" id="{4E23457E-E6D4-41D6-A1E4-39E156A0C50F}"/>
            </a:ext>
          </a:extLst>
        </xdr:cNvPr>
        <xdr:cNvSpPr/>
      </xdr:nvSpPr>
      <xdr:spPr bwMode="auto">
        <a:xfrm>
          <a:off x="552449" y="4410075"/>
          <a:ext cx="2520000" cy="295275"/>
        </a:xfrm>
        <a:prstGeom prst="rect">
          <a:avLst/>
        </a:prstGeom>
        <a:solidFill>
          <a:srgbClr val="CCFFCC"/>
        </a:solidFill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ko-KR" altLang="en-US" sz="1200" b="1">
              <a:latin typeface="돋움" pitchFamily="50" charset="-127"/>
              <a:ea typeface="돋움" pitchFamily="50" charset="-127"/>
            </a:rPr>
            <a:t> 감독관  안전관리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5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대  안전수칙</a:t>
          </a:r>
        </a:p>
      </xdr:txBody>
    </xdr:sp>
    <xdr:clientData/>
  </xdr:twoCellAnchor>
  <xdr:twoCellAnchor>
    <xdr:from>
      <xdr:col>1</xdr:col>
      <xdr:colOff>638175</xdr:colOff>
      <xdr:row>0</xdr:row>
      <xdr:rowOff>57150</xdr:rowOff>
    </xdr:from>
    <xdr:to>
      <xdr:col>8</xdr:col>
      <xdr:colOff>200025</xdr:colOff>
      <xdr:row>2</xdr:row>
      <xdr:rowOff>9525</xdr:rowOff>
    </xdr:to>
    <xdr:sp macro="" textlink="">
      <xdr:nvSpPr>
        <xdr:cNvPr id="101" name="직사각형 100">
          <a:extLst>
            <a:ext uri="{FF2B5EF4-FFF2-40B4-BE49-F238E27FC236}">
              <a16:creationId xmlns:a16="http://schemas.microsoft.com/office/drawing/2014/main" id="{2BC8DE2A-8C08-40CF-868B-8619AEFDF098}"/>
            </a:ext>
          </a:extLst>
        </xdr:cNvPr>
        <xdr:cNvSpPr/>
      </xdr:nvSpPr>
      <xdr:spPr bwMode="auto">
        <a:xfrm>
          <a:off x="1400175" y="57150"/>
          <a:ext cx="4895850" cy="295275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latin typeface="돋움" pitchFamily="50" charset="-127"/>
              <a:ea typeface="돋움" pitchFamily="50" charset="-127"/>
            </a:rPr>
            <a:t> 산림사업  </a:t>
          </a:r>
          <a:r>
            <a:rPr lang="en-US" altLang="ko-KR" sz="1400" b="1">
              <a:latin typeface="돋움" pitchFamily="50" charset="-127"/>
              <a:ea typeface="돋움" pitchFamily="50" charset="-127"/>
            </a:rPr>
            <a:t>5</a:t>
          </a:r>
          <a:r>
            <a:rPr lang="ko-KR" altLang="en-US" sz="1400" b="1">
              <a:latin typeface="돋움" pitchFamily="50" charset="-127"/>
              <a:ea typeface="돋움" pitchFamily="50" charset="-127"/>
            </a:rPr>
            <a:t>대  안전수칙</a:t>
          </a:r>
        </a:p>
      </xdr:txBody>
    </xdr:sp>
    <xdr:clientData/>
  </xdr:twoCellAnchor>
  <xdr:twoCellAnchor>
    <xdr:from>
      <xdr:col>8</xdr:col>
      <xdr:colOff>609601</xdr:colOff>
      <xdr:row>15</xdr:row>
      <xdr:rowOff>114300</xdr:rowOff>
    </xdr:from>
    <xdr:to>
      <xdr:col>11</xdr:col>
      <xdr:colOff>24600</xdr:colOff>
      <xdr:row>24</xdr:row>
      <xdr:rowOff>11250</xdr:rowOff>
    </xdr:to>
    <xdr:pic>
      <xdr:nvPicPr>
        <xdr:cNvPr id="102" name="그림 101">
          <a:extLst>
            <a:ext uri="{FF2B5EF4-FFF2-40B4-BE49-F238E27FC236}">
              <a16:creationId xmlns:a16="http://schemas.microsoft.com/office/drawing/2014/main" id="{1BCFC27B-F3EB-455C-B13D-9C3B0A7D4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1" y="2686050"/>
          <a:ext cx="1700999" cy="1440000"/>
        </a:xfrm>
        <a:prstGeom prst="rect">
          <a:avLst/>
        </a:prstGeom>
      </xdr:spPr>
    </xdr:pic>
    <xdr:clientData/>
  </xdr:twoCellAnchor>
  <xdr:twoCellAnchor>
    <xdr:from>
      <xdr:col>8</xdr:col>
      <xdr:colOff>619125</xdr:colOff>
      <xdr:row>26</xdr:row>
      <xdr:rowOff>95250</xdr:rowOff>
    </xdr:from>
    <xdr:to>
      <xdr:col>11</xdr:col>
      <xdr:colOff>84973</xdr:colOff>
      <xdr:row>34</xdr:row>
      <xdr:rowOff>163650</xdr:rowOff>
    </xdr:to>
    <xdr:pic>
      <xdr:nvPicPr>
        <xdr:cNvPr id="103" name="그림 102">
          <a:extLst>
            <a:ext uri="{FF2B5EF4-FFF2-40B4-BE49-F238E27FC236}">
              <a16:creationId xmlns:a16="http://schemas.microsoft.com/office/drawing/2014/main" id="{13A2CB51-587F-42C4-A4FD-79C77E3BF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15125" y="4552950"/>
          <a:ext cx="1751848" cy="1440000"/>
        </a:xfrm>
        <a:prstGeom prst="rect">
          <a:avLst/>
        </a:prstGeom>
      </xdr:spPr>
    </xdr:pic>
    <xdr:clientData/>
  </xdr:twoCellAnchor>
  <xdr:twoCellAnchor>
    <xdr:from>
      <xdr:col>8</xdr:col>
      <xdr:colOff>619124</xdr:colOff>
      <xdr:row>4</xdr:row>
      <xdr:rowOff>85725</xdr:rowOff>
    </xdr:from>
    <xdr:to>
      <xdr:col>10</xdr:col>
      <xdr:colOff>486218</xdr:colOff>
      <xdr:row>12</xdr:row>
      <xdr:rowOff>154125</xdr:rowOff>
    </xdr:to>
    <xdr:pic>
      <xdr:nvPicPr>
        <xdr:cNvPr id="104" name="그림 103">
          <a:extLst>
            <a:ext uri="{FF2B5EF4-FFF2-40B4-BE49-F238E27FC236}">
              <a16:creationId xmlns:a16="http://schemas.microsoft.com/office/drawing/2014/main" id="{352D6A5D-577F-4B37-866B-4EF358C21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715124" y="771525"/>
          <a:ext cx="1391094" cy="1440000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352425</xdr:colOff>
      <xdr:row>0</xdr:row>
      <xdr:rowOff>66675</xdr:rowOff>
    </xdr:from>
    <xdr:to>
      <xdr:col>1</xdr:col>
      <xdr:colOff>381000</xdr:colOff>
      <xdr:row>2</xdr:row>
      <xdr:rowOff>19050</xdr:rowOff>
    </xdr:to>
    <xdr:sp macro="" textlink="">
      <xdr:nvSpPr>
        <xdr:cNvPr id="105" name="직사각형 104">
          <a:extLst>
            <a:ext uri="{FF2B5EF4-FFF2-40B4-BE49-F238E27FC236}">
              <a16:creationId xmlns:a16="http://schemas.microsoft.com/office/drawing/2014/main" id="{1FC5BDFC-9150-4499-BB96-41DFA7111034}"/>
            </a:ext>
          </a:extLst>
        </xdr:cNvPr>
        <xdr:cNvSpPr/>
      </xdr:nvSpPr>
      <xdr:spPr bwMode="auto">
        <a:xfrm>
          <a:off x="352425" y="66675"/>
          <a:ext cx="790575" cy="295275"/>
        </a:xfrm>
        <a:prstGeom prst="rect">
          <a:avLst/>
        </a:prstGeom>
        <a:solidFill>
          <a:schemeClr val="tx2">
            <a:lumMod val="75000"/>
          </a:schemeClr>
        </a:solidFill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 안전 </a:t>
          </a:r>
          <a:r>
            <a:rPr lang="en-US" altLang="ko-KR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1</a:t>
          </a:r>
          <a:endParaRPr lang="ko-KR" altLang="en-US" sz="1400" b="1">
            <a:solidFill>
              <a:schemeClr val="bg1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647700</xdr:colOff>
      <xdr:row>37</xdr:row>
      <xdr:rowOff>38100</xdr:rowOff>
    </xdr:from>
    <xdr:to>
      <xdr:col>8</xdr:col>
      <xdr:colOff>209550</xdr:colOff>
      <xdr:row>38</xdr:row>
      <xdr:rowOff>161925</xdr:rowOff>
    </xdr:to>
    <xdr:sp macro="" textlink="">
      <xdr:nvSpPr>
        <xdr:cNvPr id="106" name="직사각형 105">
          <a:extLst>
            <a:ext uri="{FF2B5EF4-FFF2-40B4-BE49-F238E27FC236}">
              <a16:creationId xmlns:a16="http://schemas.microsoft.com/office/drawing/2014/main" id="{DB2A4E46-E3D5-4C83-A12C-3BC70DCBDA68}"/>
            </a:ext>
          </a:extLst>
        </xdr:cNvPr>
        <xdr:cNvSpPr/>
      </xdr:nvSpPr>
      <xdr:spPr bwMode="auto">
        <a:xfrm>
          <a:off x="1409700" y="6381750"/>
          <a:ext cx="4895850" cy="295275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latin typeface="돋움" pitchFamily="50" charset="-127"/>
              <a:ea typeface="돋움" pitchFamily="50" charset="-127"/>
            </a:rPr>
            <a:t> 산림사업</a:t>
          </a:r>
          <a:r>
            <a:rPr lang="ko-KR" altLang="en-US" sz="1400" b="1" baseline="0">
              <a:latin typeface="돋움" pitchFamily="50" charset="-127"/>
              <a:ea typeface="돋움" pitchFamily="50" charset="-127"/>
            </a:rPr>
            <a:t>  안전작업  요령</a:t>
          </a:r>
          <a:endParaRPr lang="ko-KR" altLang="en-US" sz="1400" b="1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361950</xdr:colOff>
      <xdr:row>37</xdr:row>
      <xdr:rowOff>47625</xdr:rowOff>
    </xdr:from>
    <xdr:to>
      <xdr:col>1</xdr:col>
      <xdr:colOff>390525</xdr:colOff>
      <xdr:row>39</xdr:row>
      <xdr:rowOff>0</xdr:rowOff>
    </xdr:to>
    <xdr:sp macro="" textlink="">
      <xdr:nvSpPr>
        <xdr:cNvPr id="107" name="직사각형 106">
          <a:extLst>
            <a:ext uri="{FF2B5EF4-FFF2-40B4-BE49-F238E27FC236}">
              <a16:creationId xmlns:a16="http://schemas.microsoft.com/office/drawing/2014/main" id="{08073A46-AE09-4EB6-B1D7-F19C3F549625}"/>
            </a:ext>
          </a:extLst>
        </xdr:cNvPr>
        <xdr:cNvSpPr/>
      </xdr:nvSpPr>
      <xdr:spPr bwMode="auto">
        <a:xfrm>
          <a:off x="361950" y="6391275"/>
          <a:ext cx="790575" cy="295275"/>
        </a:xfrm>
        <a:prstGeom prst="rect">
          <a:avLst/>
        </a:prstGeom>
        <a:solidFill>
          <a:schemeClr val="tx2">
            <a:lumMod val="75000"/>
          </a:schemeClr>
        </a:solidFill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 안전 </a:t>
          </a:r>
          <a:r>
            <a:rPr lang="en-US" altLang="ko-KR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2</a:t>
          </a:r>
          <a:endParaRPr lang="ko-KR" altLang="en-US" sz="1400" b="1">
            <a:solidFill>
              <a:schemeClr val="bg1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371475</xdr:colOff>
      <xdr:row>40</xdr:row>
      <xdr:rowOff>66675</xdr:rowOff>
    </xdr:from>
    <xdr:to>
      <xdr:col>1</xdr:col>
      <xdr:colOff>19050</xdr:colOff>
      <xdr:row>42</xdr:row>
      <xdr:rowOff>19050</xdr:rowOff>
    </xdr:to>
    <xdr:sp macro="" textlink="">
      <xdr:nvSpPr>
        <xdr:cNvPr id="108" name="직사각형 107">
          <a:extLst>
            <a:ext uri="{FF2B5EF4-FFF2-40B4-BE49-F238E27FC236}">
              <a16:creationId xmlns:a16="http://schemas.microsoft.com/office/drawing/2014/main" id="{85C8265B-F5AA-4ACE-AE98-753184EF4A1D}"/>
            </a:ext>
          </a:extLst>
        </xdr:cNvPr>
        <xdr:cNvSpPr/>
      </xdr:nvSpPr>
      <xdr:spPr bwMode="auto">
        <a:xfrm>
          <a:off x="371475" y="6924675"/>
          <a:ext cx="409575" cy="295275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n-US" altLang="ko-KR" sz="1400" b="1">
              <a:solidFill>
                <a:sysClr val="windowText" lastClr="000000"/>
              </a:solidFill>
              <a:latin typeface="돋움" pitchFamily="50" charset="-127"/>
              <a:ea typeface="돋움" pitchFamily="50" charset="-127"/>
            </a:rPr>
            <a:t>1</a:t>
          </a:r>
          <a:endParaRPr lang="ko-KR" altLang="en-US" sz="1400" b="1">
            <a:solidFill>
              <a:sysClr val="windowText" lastClr="000000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209550</xdr:colOff>
      <xdr:row>40</xdr:row>
      <xdr:rowOff>57150</xdr:rowOff>
    </xdr:from>
    <xdr:to>
      <xdr:col>5</xdr:col>
      <xdr:colOff>41550</xdr:colOff>
      <xdr:row>42</xdr:row>
      <xdr:rowOff>9450</xdr:rowOff>
    </xdr:to>
    <xdr:sp macro="" textlink="">
      <xdr:nvSpPr>
        <xdr:cNvPr id="109" name="오각형 115">
          <a:extLst>
            <a:ext uri="{FF2B5EF4-FFF2-40B4-BE49-F238E27FC236}">
              <a16:creationId xmlns:a16="http://schemas.microsoft.com/office/drawing/2014/main" id="{E4827B72-586A-42BF-A2C2-D03CE74B7FE2}"/>
            </a:ext>
          </a:extLst>
        </xdr:cNvPr>
        <xdr:cNvSpPr/>
      </xdr:nvSpPr>
      <xdr:spPr bwMode="auto">
        <a:xfrm>
          <a:off x="971550" y="6915150"/>
          <a:ext cx="2880000" cy="295200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300" b="1"/>
            <a:t> 개인용  보호구의  기능</a:t>
          </a:r>
        </a:p>
      </xdr:txBody>
    </xdr:sp>
    <xdr:clientData/>
  </xdr:twoCellAnchor>
  <xdr:twoCellAnchor>
    <xdr:from>
      <xdr:col>0</xdr:col>
      <xdr:colOff>352423</xdr:colOff>
      <xdr:row>43</xdr:row>
      <xdr:rowOff>19050</xdr:rowOff>
    </xdr:from>
    <xdr:to>
      <xdr:col>11</xdr:col>
      <xdr:colOff>610423</xdr:colOff>
      <xdr:row>51</xdr:row>
      <xdr:rowOff>87450</xdr:rowOff>
    </xdr:to>
    <xdr:sp macro="" textlink="">
      <xdr:nvSpPr>
        <xdr:cNvPr id="110" name="직사각형 109">
          <a:extLst>
            <a:ext uri="{FF2B5EF4-FFF2-40B4-BE49-F238E27FC236}">
              <a16:creationId xmlns:a16="http://schemas.microsoft.com/office/drawing/2014/main" id="{6B7C3DEE-0B46-467D-8C8A-E5A9731F5134}"/>
            </a:ext>
          </a:extLst>
        </xdr:cNvPr>
        <xdr:cNvSpPr/>
      </xdr:nvSpPr>
      <xdr:spPr bwMode="auto">
        <a:xfrm>
          <a:off x="352423" y="7391400"/>
          <a:ext cx="8640000" cy="144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○ 안 전  모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벌목작업시 나뭇가지 낙하 위험을 방지하기 위해 착용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보 안  경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및 예초기 작업시 등 눈을 보호하기 위해 착용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귀 마  개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작업시 발생하는 소음에 장시간 노출되면 난청이 발생할 수 있으므로 스폰지 형태의 귀마개 사용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보호장갑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및 예초기 작업시 진동장해가 발생되므로 방진장갑 착용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 전  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미끄러짐 또는 물체를 떨어뜨리거나 도끼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낫 등과 같이 날카로운 것에 대한 찔림방지용 안전화 착용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371475</xdr:colOff>
      <xdr:row>74</xdr:row>
      <xdr:rowOff>47625</xdr:rowOff>
    </xdr:from>
    <xdr:to>
      <xdr:col>1</xdr:col>
      <xdr:colOff>19050</xdr:colOff>
      <xdr:row>76</xdr:row>
      <xdr:rowOff>0</xdr:rowOff>
    </xdr:to>
    <xdr:sp macro="" textlink="">
      <xdr:nvSpPr>
        <xdr:cNvPr id="111" name="직사각형 110">
          <a:extLst>
            <a:ext uri="{FF2B5EF4-FFF2-40B4-BE49-F238E27FC236}">
              <a16:creationId xmlns:a16="http://schemas.microsoft.com/office/drawing/2014/main" id="{887F06D2-6D33-42E3-BDC6-1403CF5F8332}"/>
            </a:ext>
          </a:extLst>
        </xdr:cNvPr>
        <xdr:cNvSpPr/>
      </xdr:nvSpPr>
      <xdr:spPr bwMode="auto">
        <a:xfrm>
          <a:off x="371475" y="12734925"/>
          <a:ext cx="409575" cy="295275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n-US" altLang="ko-KR" sz="1400" b="1">
              <a:solidFill>
                <a:sysClr val="windowText" lastClr="000000"/>
              </a:solidFill>
              <a:latin typeface="돋움" pitchFamily="50" charset="-127"/>
              <a:ea typeface="돋움" pitchFamily="50" charset="-127"/>
            </a:rPr>
            <a:t>2</a:t>
          </a:r>
          <a:endParaRPr lang="ko-KR" altLang="en-US" sz="1400" b="1">
            <a:solidFill>
              <a:sysClr val="windowText" lastClr="000000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209550</xdr:colOff>
      <xdr:row>74</xdr:row>
      <xdr:rowOff>38100</xdr:rowOff>
    </xdr:from>
    <xdr:to>
      <xdr:col>5</xdr:col>
      <xdr:colOff>41550</xdr:colOff>
      <xdr:row>75</xdr:row>
      <xdr:rowOff>161850</xdr:rowOff>
    </xdr:to>
    <xdr:sp macro="" textlink="">
      <xdr:nvSpPr>
        <xdr:cNvPr id="112" name="오각형 118">
          <a:extLst>
            <a:ext uri="{FF2B5EF4-FFF2-40B4-BE49-F238E27FC236}">
              <a16:creationId xmlns:a16="http://schemas.microsoft.com/office/drawing/2014/main" id="{FBCCC4A7-491D-481E-9EB0-2B30A608CD43}"/>
            </a:ext>
          </a:extLst>
        </xdr:cNvPr>
        <xdr:cNvSpPr/>
      </xdr:nvSpPr>
      <xdr:spPr bwMode="auto">
        <a:xfrm>
          <a:off x="971550" y="12725400"/>
          <a:ext cx="2880000" cy="295200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300" b="1"/>
            <a:t> 기계톱의  안전한  사용방법</a:t>
          </a:r>
        </a:p>
      </xdr:txBody>
    </xdr:sp>
    <xdr:clientData/>
  </xdr:twoCellAnchor>
  <xdr:twoCellAnchor>
    <xdr:from>
      <xdr:col>0</xdr:col>
      <xdr:colOff>352423</xdr:colOff>
      <xdr:row>77</xdr:row>
      <xdr:rowOff>0</xdr:rowOff>
    </xdr:from>
    <xdr:to>
      <xdr:col>11</xdr:col>
      <xdr:colOff>610423</xdr:colOff>
      <xdr:row>83</xdr:row>
      <xdr:rowOff>51300</xdr:rowOff>
    </xdr:to>
    <xdr:sp macro="" textlink="">
      <xdr:nvSpPr>
        <xdr:cNvPr id="113" name="직사각형 112">
          <a:extLst>
            <a:ext uri="{FF2B5EF4-FFF2-40B4-BE49-F238E27FC236}">
              <a16:creationId xmlns:a16="http://schemas.microsoft.com/office/drawing/2014/main" id="{1C557774-A3A6-4F06-B6E8-3BA21B83CC74}"/>
            </a:ext>
          </a:extLst>
        </xdr:cNvPr>
        <xdr:cNvSpPr/>
      </xdr:nvSpPr>
      <xdr:spPr bwMode="auto">
        <a:xfrm>
          <a:off x="352423" y="13201650"/>
          <a:ext cx="8640000" cy="108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위험요인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안내판 끝부분이 단단한 물체에 접촉하면 톱체인이 반발력에 의해 작업자쪽으로 튀어 오를 위험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킥백현상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톱체인이 끊어져 튀어 오를 위험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경사진 장소에서 기계톱 작업중 넘어지면서 기계톱에 닿을 위험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85</xdr:row>
      <xdr:rowOff>47625</xdr:rowOff>
    </xdr:from>
    <xdr:to>
      <xdr:col>11</xdr:col>
      <xdr:colOff>610423</xdr:colOff>
      <xdr:row>91</xdr:row>
      <xdr:rowOff>98925</xdr:rowOff>
    </xdr:to>
    <xdr:sp macro="" textlink="">
      <xdr:nvSpPr>
        <xdr:cNvPr id="114" name="직사각형 113">
          <a:extLst>
            <a:ext uri="{FF2B5EF4-FFF2-40B4-BE49-F238E27FC236}">
              <a16:creationId xmlns:a16="http://schemas.microsoft.com/office/drawing/2014/main" id="{69AB193D-9ECA-4105-8AFB-6467894CB473}"/>
            </a:ext>
          </a:extLst>
        </xdr:cNvPr>
        <xdr:cNvSpPr/>
      </xdr:nvSpPr>
      <xdr:spPr bwMode="auto">
        <a:xfrm>
          <a:off x="352423" y="14620875"/>
          <a:ext cx="8640000" cy="1080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                  </a:t>
          </a:r>
          <a:r>
            <a:rPr lang="en-US" altLang="ko-KR" sz="1200" baseline="0">
              <a:latin typeface="돋움" pitchFamily="50" charset="-127"/>
              <a:ea typeface="돋움" pitchFamily="50" charset="-127"/>
            </a:rPr>
            <a:t>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※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킥백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(Kick</a:t>
          </a:r>
          <a:r>
            <a:rPr lang="en-US" altLang="ko-KR" sz="1200" baseline="0">
              <a:latin typeface="돋움" pitchFamily="50" charset="-127"/>
              <a:ea typeface="돋움" pitchFamily="50" charset="-127"/>
            </a:rPr>
            <a:t> Back)</a:t>
          </a:r>
          <a:r>
            <a:rPr lang="ko-KR" altLang="en-US" sz="1200" baseline="0">
              <a:latin typeface="돋움" pitchFamily="50" charset="-127"/>
              <a:ea typeface="돋움" pitchFamily="50" charset="-127"/>
            </a:rPr>
            <a:t>현상이란</a:t>
          </a:r>
          <a:r>
            <a:rPr lang="en-US" altLang="ko-KR" sz="1200" baseline="0">
              <a:latin typeface="돋움" pitchFamily="50" charset="-127"/>
              <a:ea typeface="돋움" pitchFamily="50" charset="-127"/>
            </a:rPr>
            <a:t>?</a:t>
          </a: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회전하는 톱체인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가이드바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r>
            <a:rPr lang="en-US" altLang="ko-KR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끝의 상단 부분이 어떤 물체에 닿아서</a:t>
          </a:r>
          <a:r>
            <a:rPr lang="en-US" altLang="ko-KR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</a:t>
          </a:r>
        </a:p>
        <a:p>
          <a:pPr algn="l"/>
          <a:r>
            <a:rPr lang="en-US" altLang="ko-KR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  </a:t>
          </a:r>
          <a:r>
            <a:rPr lang="ko-KR" altLang="en-US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체인 톱이</a:t>
          </a:r>
          <a:r>
            <a:rPr lang="en-US" altLang="ko-KR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작업자 쪽으로 튀는 현상을 말함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-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킥백현상은 접촉속도나 접촉물의 강도 등에 따라 치명적인 재해를 유발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93</xdr:row>
      <xdr:rowOff>161925</xdr:rowOff>
    </xdr:from>
    <xdr:to>
      <xdr:col>11</xdr:col>
      <xdr:colOff>610423</xdr:colOff>
      <xdr:row>102</xdr:row>
      <xdr:rowOff>58875</xdr:rowOff>
    </xdr:to>
    <xdr:sp macro="" textlink="">
      <xdr:nvSpPr>
        <xdr:cNvPr id="115" name="직사각형 114">
          <a:extLst>
            <a:ext uri="{FF2B5EF4-FFF2-40B4-BE49-F238E27FC236}">
              <a16:creationId xmlns:a16="http://schemas.microsoft.com/office/drawing/2014/main" id="{2915D95F-F52A-47DD-98BC-A30F596844B8}"/>
            </a:ext>
          </a:extLst>
        </xdr:cNvPr>
        <xdr:cNvSpPr/>
      </xdr:nvSpPr>
      <xdr:spPr bwMode="auto">
        <a:xfrm>
          <a:off x="352423" y="16106775"/>
          <a:ext cx="8640000" cy="144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안전장치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체인브레이크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기계톱이 튀거나 충격을 받았을 때 작동되며 브레이크 밴드가 스프로켓을 잡아 회전하는 체인을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급정지 시킴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(0.1~0.15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초 이내 정지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○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체인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잡이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체인이 끊어져 뒤로 날라가는 것을 방지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○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후방보호가드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가지치기 작업시 가지가 튀어 손을 다치는 것을 보호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○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 스로틀레버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우발적인 톱체인의 작동위험을 방지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○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체인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보호집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운반시 톱날에 의한 작업자 부상 방지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104</xdr:row>
      <xdr:rowOff>47625</xdr:rowOff>
    </xdr:from>
    <xdr:to>
      <xdr:col>11</xdr:col>
      <xdr:colOff>610423</xdr:colOff>
      <xdr:row>110</xdr:row>
      <xdr:rowOff>98925</xdr:rowOff>
    </xdr:to>
    <xdr:sp macro="" textlink="">
      <xdr:nvSpPr>
        <xdr:cNvPr id="116" name="직사각형 115">
          <a:extLst>
            <a:ext uri="{FF2B5EF4-FFF2-40B4-BE49-F238E27FC236}">
              <a16:creationId xmlns:a16="http://schemas.microsoft.com/office/drawing/2014/main" id="{34D95C49-1CDC-4454-B28F-AD2C2D15E70F}"/>
            </a:ext>
          </a:extLst>
        </xdr:cNvPr>
        <xdr:cNvSpPr/>
      </xdr:nvSpPr>
      <xdr:spPr bwMode="auto">
        <a:xfrm>
          <a:off x="352423" y="17878425"/>
          <a:ext cx="8640000" cy="108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기계톱 작업안전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○ 전원을 켤 때 톱날 주위에 사람 또는 장해물이 없는 곳에서 시동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연료 주입 시 다른 기계톱과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3m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이상 이격거리 유지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연속운전은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10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분 이상 운전하지 않고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작업자의 어깨높이를 넘지 않도록 주의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절단 작업 중 톱날을 빼낼 때에는 비툴지 않음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112</xdr:row>
      <xdr:rowOff>9525</xdr:rowOff>
    </xdr:from>
    <xdr:to>
      <xdr:col>11</xdr:col>
      <xdr:colOff>610423</xdr:colOff>
      <xdr:row>114</xdr:row>
      <xdr:rowOff>38100</xdr:rowOff>
    </xdr:to>
    <xdr:sp macro="" textlink="">
      <xdr:nvSpPr>
        <xdr:cNvPr id="117" name="직사각형 116">
          <a:extLst>
            <a:ext uri="{FF2B5EF4-FFF2-40B4-BE49-F238E27FC236}">
              <a16:creationId xmlns:a16="http://schemas.microsoft.com/office/drawing/2014/main" id="{3856B80D-08C8-4E4A-A333-423823CE431F}"/>
            </a:ext>
          </a:extLst>
        </xdr:cNvPr>
        <xdr:cNvSpPr/>
      </xdr:nvSpPr>
      <xdr:spPr bwMode="auto">
        <a:xfrm>
          <a:off x="352423" y="19211925"/>
          <a:ext cx="8640000" cy="371475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재해사례 및 예방대책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</xdr:txBody>
    </xdr:sp>
    <xdr:clientData/>
  </xdr:twoCellAnchor>
  <xdr:twoCellAnchor>
    <xdr:from>
      <xdr:col>0</xdr:col>
      <xdr:colOff>352423</xdr:colOff>
      <xdr:row>114</xdr:row>
      <xdr:rowOff>152399</xdr:rowOff>
    </xdr:from>
    <xdr:to>
      <xdr:col>6</xdr:col>
      <xdr:colOff>100423</xdr:colOff>
      <xdr:row>127</xdr:row>
      <xdr:rowOff>11549</xdr:rowOff>
    </xdr:to>
    <xdr:sp macro="" textlink="">
      <xdr:nvSpPr>
        <xdr:cNvPr id="118" name="직사각형 117">
          <a:extLst>
            <a:ext uri="{FF2B5EF4-FFF2-40B4-BE49-F238E27FC236}">
              <a16:creationId xmlns:a16="http://schemas.microsoft.com/office/drawing/2014/main" id="{22A772ED-8C67-4C88-8A7E-5F43A314811F}"/>
            </a:ext>
          </a:extLst>
        </xdr:cNvPr>
        <xdr:cNvSpPr/>
      </xdr:nvSpPr>
      <xdr:spPr bwMode="auto">
        <a:xfrm>
          <a:off x="352423" y="19697699"/>
          <a:ext cx="4320000" cy="2088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개요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벌목작업 중 벌도목이 잣나무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조림지로 넘어지려 하자 잣나무를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보호하기 위해 벌도목을 반대방향으로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넘기는 순간 재해자 쪽으로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넘어지면서 부상을 입은 재해임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○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벌도목을 넘길 방향에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장애물을 제거하여야 하며 작업자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이외는 작업반경내에 출입을 금지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시켜야함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6</xdr:col>
      <xdr:colOff>104773</xdr:colOff>
      <xdr:row>114</xdr:row>
      <xdr:rowOff>152399</xdr:rowOff>
    </xdr:from>
    <xdr:to>
      <xdr:col>11</xdr:col>
      <xdr:colOff>614773</xdr:colOff>
      <xdr:row>127</xdr:row>
      <xdr:rowOff>11549</xdr:rowOff>
    </xdr:to>
    <xdr:sp macro="" textlink="">
      <xdr:nvSpPr>
        <xdr:cNvPr id="119" name="직사각형 118">
          <a:extLst>
            <a:ext uri="{FF2B5EF4-FFF2-40B4-BE49-F238E27FC236}">
              <a16:creationId xmlns:a16="http://schemas.microsoft.com/office/drawing/2014/main" id="{93B1231C-6D58-485C-89AA-152575F37D74}"/>
            </a:ext>
          </a:extLst>
        </xdr:cNvPr>
        <xdr:cNvSpPr/>
      </xdr:nvSpPr>
      <xdr:spPr bwMode="auto">
        <a:xfrm>
          <a:off x="4676773" y="19697699"/>
          <a:ext cx="4320000" cy="2088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개요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벌목작업 중 기계톱이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벌도목에 끼어 톱을 빼내기 위해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동료작업자가 나무를 밀어 주는 순간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           기계톱이 튀면서 재해자 좌측 다리에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기계톱이 닿아 부상을 입은 재해임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○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날이 나무에 끼였을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때에는 지렛대를 이용하여 빼내도록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하고 큰나무 절단 시 톱날이 나무에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끼이지 않도록 절단면에 쐐기를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삽입하여 작업을 하여야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6</xdr:col>
      <xdr:colOff>123825</xdr:colOff>
      <xdr:row>117</xdr:row>
      <xdr:rowOff>0</xdr:rowOff>
    </xdr:from>
    <xdr:to>
      <xdr:col>8</xdr:col>
      <xdr:colOff>47625</xdr:colOff>
      <xdr:row>124</xdr:row>
      <xdr:rowOff>85725</xdr:rowOff>
    </xdr:to>
    <xdr:pic>
      <xdr:nvPicPr>
        <xdr:cNvPr id="120" name="_x223298240" descr="EMB0000182c1348">
          <a:extLst>
            <a:ext uri="{FF2B5EF4-FFF2-40B4-BE49-F238E27FC236}">
              <a16:creationId xmlns:a16="http://schemas.microsoft.com/office/drawing/2014/main" id="{0FDFFB7F-746C-4AF2-AB21-C80D1F906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95825" y="20059650"/>
          <a:ext cx="1447800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352423</xdr:colOff>
      <xdr:row>127</xdr:row>
      <xdr:rowOff>9524</xdr:rowOff>
    </xdr:from>
    <xdr:to>
      <xdr:col>6</xdr:col>
      <xdr:colOff>100423</xdr:colOff>
      <xdr:row>136</xdr:row>
      <xdr:rowOff>86474</xdr:rowOff>
    </xdr:to>
    <xdr:sp macro="" textlink="">
      <xdr:nvSpPr>
        <xdr:cNvPr id="121" name="직사각형 120">
          <a:extLst>
            <a:ext uri="{FF2B5EF4-FFF2-40B4-BE49-F238E27FC236}">
              <a16:creationId xmlns:a16="http://schemas.microsoft.com/office/drawing/2014/main" id="{BA73A3E4-70A7-42D8-9DB4-1479F03D9FCA}"/>
            </a:ext>
          </a:extLst>
        </xdr:cNvPr>
        <xdr:cNvSpPr/>
      </xdr:nvSpPr>
      <xdr:spPr bwMode="auto">
        <a:xfrm>
          <a:off x="352423" y="21783674"/>
          <a:ext cx="4320000" cy="1620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개요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벌목작업 중 상부에서 벌도된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나무가 굴러와 재해자를 덮쳐 부상을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당한 재해임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○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벌목작업 시 벌도방향 주변에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다른 작업자가 있는지 반드시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확인하고 작업을 실시하여야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6</xdr:col>
      <xdr:colOff>104773</xdr:colOff>
      <xdr:row>127</xdr:row>
      <xdr:rowOff>9524</xdr:rowOff>
    </xdr:from>
    <xdr:to>
      <xdr:col>11</xdr:col>
      <xdr:colOff>614773</xdr:colOff>
      <xdr:row>136</xdr:row>
      <xdr:rowOff>86474</xdr:rowOff>
    </xdr:to>
    <xdr:sp macro="" textlink="">
      <xdr:nvSpPr>
        <xdr:cNvPr id="122" name="직사각형 121">
          <a:extLst>
            <a:ext uri="{FF2B5EF4-FFF2-40B4-BE49-F238E27FC236}">
              <a16:creationId xmlns:a16="http://schemas.microsoft.com/office/drawing/2014/main" id="{EF696F7F-5E70-4B5A-94B4-EA2DFBE774AE}"/>
            </a:ext>
          </a:extLst>
        </xdr:cNvPr>
        <xdr:cNvSpPr/>
      </xdr:nvSpPr>
      <xdr:spPr bwMode="auto">
        <a:xfrm>
          <a:off x="4676773" y="21783674"/>
          <a:ext cx="4320000" cy="1620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개요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간벌작업 중 제거 대상목이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덩굴에 의해 예상치 못한 방향으로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넘어지면서 재해자를 덮쳐 사망한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재해임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○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간벌작업 시 대상목 주변의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덩굴을 제거하고 비상 대피로를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확보한 후에 작업을 실시하여야함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136</xdr:row>
      <xdr:rowOff>85724</xdr:rowOff>
    </xdr:from>
    <xdr:to>
      <xdr:col>6</xdr:col>
      <xdr:colOff>100423</xdr:colOff>
      <xdr:row>146</xdr:row>
      <xdr:rowOff>171224</xdr:rowOff>
    </xdr:to>
    <xdr:sp macro="" textlink="">
      <xdr:nvSpPr>
        <xdr:cNvPr id="123" name="직사각형 122">
          <a:extLst>
            <a:ext uri="{FF2B5EF4-FFF2-40B4-BE49-F238E27FC236}">
              <a16:creationId xmlns:a16="http://schemas.microsoft.com/office/drawing/2014/main" id="{BFC97244-E6E9-424A-8425-DE0BE690D783}"/>
            </a:ext>
          </a:extLst>
        </xdr:cNvPr>
        <xdr:cNvSpPr/>
      </xdr:nvSpPr>
      <xdr:spPr bwMode="auto">
        <a:xfrm>
          <a:off x="352423" y="23402924"/>
          <a:ext cx="4320000" cy="1800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개요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작업종료 후 인원점검을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         하던 중 재해자가 실종된 사실을 알고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찾던 중 근처 하천에서 익사된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재해자를 발견함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관리감독자는 수시로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작업인원을 확인하고 작업장 이탈시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관리감독자에게 알린 후 이탈하여야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6</xdr:col>
      <xdr:colOff>104773</xdr:colOff>
      <xdr:row>136</xdr:row>
      <xdr:rowOff>85724</xdr:rowOff>
    </xdr:from>
    <xdr:to>
      <xdr:col>11</xdr:col>
      <xdr:colOff>614773</xdr:colOff>
      <xdr:row>146</xdr:row>
      <xdr:rowOff>171224</xdr:rowOff>
    </xdr:to>
    <xdr:sp macro="" textlink="">
      <xdr:nvSpPr>
        <xdr:cNvPr id="124" name="직사각형 123">
          <a:extLst>
            <a:ext uri="{FF2B5EF4-FFF2-40B4-BE49-F238E27FC236}">
              <a16:creationId xmlns:a16="http://schemas.microsoft.com/office/drawing/2014/main" id="{1076D290-56CF-45FB-8641-DEF1A270867F}"/>
            </a:ext>
          </a:extLst>
        </xdr:cNvPr>
        <xdr:cNvSpPr/>
      </xdr:nvSpPr>
      <xdr:spPr bwMode="auto">
        <a:xfrm>
          <a:off x="4676773" y="23402924"/>
          <a:ext cx="4320000" cy="1800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개요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길이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1.8m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벌도목을 재해자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혼자서 어깨에 메고 운반하다가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미끄러져 허리를 다친 재해임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○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벌도목 운반 시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인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조로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운반하며 작업통로 등을 확보하여야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380998</xdr:colOff>
      <xdr:row>128</xdr:row>
      <xdr:rowOff>114299</xdr:rowOff>
    </xdr:from>
    <xdr:to>
      <xdr:col>2</xdr:col>
      <xdr:colOff>257173</xdr:colOff>
      <xdr:row>135</xdr:row>
      <xdr:rowOff>66674</xdr:rowOff>
    </xdr:to>
    <xdr:pic>
      <xdr:nvPicPr>
        <xdr:cNvPr id="125" name="그림 124">
          <a:extLst>
            <a:ext uri="{FF2B5EF4-FFF2-40B4-BE49-F238E27FC236}">
              <a16:creationId xmlns:a16="http://schemas.microsoft.com/office/drawing/2014/main" id="{74832E5B-0231-4A9A-8337-79234CDD2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0998" y="22059899"/>
          <a:ext cx="1400175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133348</xdr:colOff>
      <xdr:row>128</xdr:row>
      <xdr:rowOff>85724</xdr:rowOff>
    </xdr:from>
    <xdr:to>
      <xdr:col>7</xdr:col>
      <xdr:colOff>695323</xdr:colOff>
      <xdr:row>135</xdr:row>
      <xdr:rowOff>123824</xdr:rowOff>
    </xdr:to>
    <xdr:pic>
      <xdr:nvPicPr>
        <xdr:cNvPr id="126" name="그림 125">
          <a:extLst>
            <a:ext uri="{FF2B5EF4-FFF2-40B4-BE49-F238E27FC236}">
              <a16:creationId xmlns:a16="http://schemas.microsoft.com/office/drawing/2014/main" id="{07986ADE-640F-4FF5-9512-6FC36F4B1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05348" y="22031324"/>
          <a:ext cx="1323975" cy="123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409573</xdr:colOff>
      <xdr:row>138</xdr:row>
      <xdr:rowOff>9524</xdr:rowOff>
    </xdr:from>
    <xdr:to>
      <xdr:col>2</xdr:col>
      <xdr:colOff>257173</xdr:colOff>
      <xdr:row>145</xdr:row>
      <xdr:rowOff>9524</xdr:rowOff>
    </xdr:to>
    <xdr:pic>
      <xdr:nvPicPr>
        <xdr:cNvPr id="127" name="그림 126">
          <a:extLst>
            <a:ext uri="{FF2B5EF4-FFF2-40B4-BE49-F238E27FC236}">
              <a16:creationId xmlns:a16="http://schemas.microsoft.com/office/drawing/2014/main" id="{3ED6B672-3EF3-428A-B411-6B2E31173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9573" y="23669624"/>
          <a:ext cx="1371600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161925</xdr:colOff>
      <xdr:row>138</xdr:row>
      <xdr:rowOff>95250</xdr:rowOff>
    </xdr:from>
    <xdr:to>
      <xdr:col>8</xdr:col>
      <xdr:colOff>28575</xdr:colOff>
      <xdr:row>145</xdr:row>
      <xdr:rowOff>76200</xdr:rowOff>
    </xdr:to>
    <xdr:pic>
      <xdr:nvPicPr>
        <xdr:cNvPr id="128" name="그림 127">
          <a:extLst>
            <a:ext uri="{FF2B5EF4-FFF2-40B4-BE49-F238E27FC236}">
              <a16:creationId xmlns:a16="http://schemas.microsoft.com/office/drawing/2014/main" id="{B83D5524-FA79-4CF3-A61C-2E23C89F9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33925" y="23755350"/>
          <a:ext cx="1390650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371475</xdr:colOff>
      <xdr:row>148</xdr:row>
      <xdr:rowOff>76200</xdr:rowOff>
    </xdr:from>
    <xdr:to>
      <xdr:col>1</xdr:col>
      <xdr:colOff>19050</xdr:colOff>
      <xdr:row>150</xdr:row>
      <xdr:rowOff>28575</xdr:rowOff>
    </xdr:to>
    <xdr:sp macro="" textlink="">
      <xdr:nvSpPr>
        <xdr:cNvPr id="129" name="직사각형 128">
          <a:extLst>
            <a:ext uri="{FF2B5EF4-FFF2-40B4-BE49-F238E27FC236}">
              <a16:creationId xmlns:a16="http://schemas.microsoft.com/office/drawing/2014/main" id="{8C3F09E0-FD11-4D74-92EF-AEAA62A73F59}"/>
            </a:ext>
          </a:extLst>
        </xdr:cNvPr>
        <xdr:cNvSpPr/>
      </xdr:nvSpPr>
      <xdr:spPr bwMode="auto">
        <a:xfrm>
          <a:off x="371475" y="25374600"/>
          <a:ext cx="409575" cy="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n-US" altLang="ko-KR" sz="1400" b="1">
              <a:solidFill>
                <a:sysClr val="windowText" lastClr="000000"/>
              </a:solidFill>
              <a:latin typeface="돋움" pitchFamily="50" charset="-127"/>
              <a:ea typeface="돋움" pitchFamily="50" charset="-127"/>
            </a:rPr>
            <a:t>3</a:t>
          </a:r>
          <a:endParaRPr lang="ko-KR" altLang="en-US" sz="1400" b="1">
            <a:solidFill>
              <a:sysClr val="windowText" lastClr="000000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209550</xdr:colOff>
      <xdr:row>148</xdr:row>
      <xdr:rowOff>66675</xdr:rowOff>
    </xdr:from>
    <xdr:to>
      <xdr:col>5</xdr:col>
      <xdr:colOff>41550</xdr:colOff>
      <xdr:row>150</xdr:row>
      <xdr:rowOff>18975</xdr:rowOff>
    </xdr:to>
    <xdr:sp macro="" textlink="">
      <xdr:nvSpPr>
        <xdr:cNvPr id="130" name="오각형 136">
          <a:extLst>
            <a:ext uri="{FF2B5EF4-FFF2-40B4-BE49-F238E27FC236}">
              <a16:creationId xmlns:a16="http://schemas.microsoft.com/office/drawing/2014/main" id="{D675D3AF-DECE-4AB3-9640-D1383D3C78BA}"/>
            </a:ext>
          </a:extLst>
        </xdr:cNvPr>
        <xdr:cNvSpPr/>
      </xdr:nvSpPr>
      <xdr:spPr bwMode="auto">
        <a:xfrm>
          <a:off x="971550" y="25374600"/>
          <a:ext cx="2880000" cy="0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300" b="1"/>
            <a:t> 예불기의 안전한 사용방법</a:t>
          </a:r>
        </a:p>
      </xdr:txBody>
    </xdr:sp>
    <xdr:clientData/>
  </xdr:twoCellAnchor>
  <xdr:twoCellAnchor>
    <xdr:from>
      <xdr:col>0</xdr:col>
      <xdr:colOff>352423</xdr:colOff>
      <xdr:row>151</xdr:row>
      <xdr:rowOff>28575</xdr:rowOff>
    </xdr:from>
    <xdr:to>
      <xdr:col>11</xdr:col>
      <xdr:colOff>610423</xdr:colOff>
      <xdr:row>158</xdr:row>
      <xdr:rowOff>66675</xdr:rowOff>
    </xdr:to>
    <xdr:sp macro="" textlink="">
      <xdr:nvSpPr>
        <xdr:cNvPr id="131" name="직사각형 130">
          <a:extLst>
            <a:ext uri="{FF2B5EF4-FFF2-40B4-BE49-F238E27FC236}">
              <a16:creationId xmlns:a16="http://schemas.microsoft.com/office/drawing/2014/main" id="{B6ADCD51-B71D-44B3-993A-AA92FF591CF9}"/>
            </a:ext>
          </a:extLst>
        </xdr:cNvPr>
        <xdr:cNvSpPr/>
      </xdr:nvSpPr>
      <xdr:spPr bwMode="auto">
        <a:xfrm>
          <a:off x="352423" y="2537460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위험요인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작업자가 미끄러지면서 예불기 날로 동료에게 부상을 입힐 위험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날이 돌에 부딪쳐 돌에 맞을 위험 및 날이 파손되면서 비래할 위험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예초기 날이 나뭇가지에 부딪쳐 나뭇가지에 얼굴을 다칠 위험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160</xdr:row>
      <xdr:rowOff>66675</xdr:rowOff>
    </xdr:from>
    <xdr:to>
      <xdr:col>11</xdr:col>
      <xdr:colOff>610423</xdr:colOff>
      <xdr:row>166</xdr:row>
      <xdr:rowOff>47625</xdr:rowOff>
    </xdr:to>
    <xdr:sp macro="" textlink="">
      <xdr:nvSpPr>
        <xdr:cNvPr id="132" name="직사각형 131">
          <a:extLst>
            <a:ext uri="{FF2B5EF4-FFF2-40B4-BE49-F238E27FC236}">
              <a16:creationId xmlns:a16="http://schemas.microsoft.com/office/drawing/2014/main" id="{DAE1115D-55F0-4CE9-AF77-A318B7A28895}"/>
            </a:ext>
          </a:extLst>
        </xdr:cNvPr>
        <xdr:cNvSpPr/>
      </xdr:nvSpPr>
      <xdr:spPr bwMode="auto">
        <a:xfrm>
          <a:off x="352423" y="2537460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예불기 방호장치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안전덮개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 날 파손시 작업자쪽으로 튀어오르는 파편조각을 막아줌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날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덮개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 운반시  날 접촉에 의한 작업자 상해 방지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171</xdr:row>
      <xdr:rowOff>152400</xdr:rowOff>
    </xdr:from>
    <xdr:to>
      <xdr:col>11</xdr:col>
      <xdr:colOff>610423</xdr:colOff>
      <xdr:row>184</xdr:row>
      <xdr:rowOff>66675</xdr:rowOff>
    </xdr:to>
    <xdr:sp macro="" textlink="">
      <xdr:nvSpPr>
        <xdr:cNvPr id="133" name="직사각형 132">
          <a:extLst>
            <a:ext uri="{FF2B5EF4-FFF2-40B4-BE49-F238E27FC236}">
              <a16:creationId xmlns:a16="http://schemas.microsoft.com/office/drawing/2014/main" id="{88DB6BCC-5C72-498D-9498-2539616F1462}"/>
            </a:ext>
          </a:extLst>
        </xdr:cNvPr>
        <xdr:cNvSpPr/>
      </xdr:nvSpPr>
      <xdr:spPr bwMode="auto">
        <a:xfrm>
          <a:off x="352423" y="2537460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예불기 작업안전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경사지에서 넘어지지 않도록 발 위치를 수시로 확인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돌이나 둥근 것 등 미끄러운 것을 밟지 않도록 주의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 폭은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1.5m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정도로 하고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칼날 폭은 중앙보다 약간 아래방향으로 경사면 방향에 서서 오른쪽에서 왼쪽으로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2~3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회로 나누어 예초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칼날 회전방향과 반대방향 예초 금지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칼날이 덩굴에 휘감기지 않도록 주의하고 덩굴 윗부분을 먼저 작업한 후 아래 부분 작업 실시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예초작업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5m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이내를 위험구역으로 하고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그 구역 내에 다른 작업자 출입 금지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통나무 등을 예초기로 절단할 경우 절단부 지름이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8cm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이하의 것만 절단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6</xdr:col>
      <xdr:colOff>723902</xdr:colOff>
      <xdr:row>152</xdr:row>
      <xdr:rowOff>114300</xdr:rowOff>
    </xdr:from>
    <xdr:to>
      <xdr:col>9</xdr:col>
      <xdr:colOff>295276</xdr:colOff>
      <xdr:row>160</xdr:row>
      <xdr:rowOff>123825</xdr:rowOff>
    </xdr:to>
    <xdr:pic>
      <xdr:nvPicPr>
        <xdr:cNvPr id="134" name="_x225463816" descr="EMB0000182c1351">
          <a:extLst>
            <a:ext uri="{FF2B5EF4-FFF2-40B4-BE49-F238E27FC236}">
              <a16:creationId xmlns:a16="http://schemas.microsoft.com/office/drawing/2014/main" id="{43B52BDB-A5C6-4D32-9AF1-7D91621EC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295902" y="25374600"/>
          <a:ext cx="1857374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95249</xdr:colOff>
      <xdr:row>152</xdr:row>
      <xdr:rowOff>66675</xdr:rowOff>
    </xdr:from>
    <xdr:to>
      <xdr:col>11</xdr:col>
      <xdr:colOff>400050</xdr:colOff>
      <xdr:row>160</xdr:row>
      <xdr:rowOff>57150</xdr:rowOff>
    </xdr:to>
    <xdr:pic>
      <xdr:nvPicPr>
        <xdr:cNvPr id="135" name="_x225463016" descr="EMB0000182c1354">
          <a:extLst>
            <a:ext uri="{FF2B5EF4-FFF2-40B4-BE49-F238E27FC236}">
              <a16:creationId xmlns:a16="http://schemas.microsoft.com/office/drawing/2014/main" id="{D737B319-3912-4A85-BDE8-791A11A7D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953249" y="25374600"/>
          <a:ext cx="1828801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190501</xdr:colOff>
      <xdr:row>164</xdr:row>
      <xdr:rowOff>104775</xdr:rowOff>
    </xdr:from>
    <xdr:to>
      <xdr:col>10</xdr:col>
      <xdr:colOff>723900</xdr:colOff>
      <xdr:row>176</xdr:row>
      <xdr:rowOff>28575</xdr:rowOff>
    </xdr:to>
    <xdr:pic>
      <xdr:nvPicPr>
        <xdr:cNvPr id="136" name="_x225463336" descr="EMB0000182c1357">
          <a:extLst>
            <a:ext uri="{FF2B5EF4-FFF2-40B4-BE49-F238E27FC236}">
              <a16:creationId xmlns:a16="http://schemas.microsoft.com/office/drawing/2014/main" id="{89E36D31-70FF-4745-A673-6C6E6F63E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524501" y="25374600"/>
          <a:ext cx="2819399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352423</xdr:colOff>
      <xdr:row>185</xdr:row>
      <xdr:rowOff>85725</xdr:rowOff>
    </xdr:from>
    <xdr:to>
      <xdr:col>11</xdr:col>
      <xdr:colOff>610423</xdr:colOff>
      <xdr:row>187</xdr:row>
      <xdr:rowOff>113625</xdr:rowOff>
    </xdr:to>
    <xdr:sp macro="" textlink="">
      <xdr:nvSpPr>
        <xdr:cNvPr id="137" name="직사각형 136">
          <a:extLst>
            <a:ext uri="{FF2B5EF4-FFF2-40B4-BE49-F238E27FC236}">
              <a16:creationId xmlns:a16="http://schemas.microsoft.com/office/drawing/2014/main" id="{BA77695A-EFCC-4752-ACD8-7E2E37B9D4CF}"/>
            </a:ext>
          </a:extLst>
        </xdr:cNvPr>
        <xdr:cNvSpPr/>
      </xdr:nvSpPr>
      <xdr:spPr bwMode="auto">
        <a:xfrm>
          <a:off x="352423" y="2537460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재해사례  및  예방대책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</xdr:txBody>
    </xdr:sp>
    <xdr:clientData/>
  </xdr:twoCellAnchor>
  <xdr:twoCellAnchor>
    <xdr:from>
      <xdr:col>0</xdr:col>
      <xdr:colOff>342898</xdr:colOff>
      <xdr:row>188</xdr:row>
      <xdr:rowOff>19051</xdr:rowOff>
    </xdr:from>
    <xdr:to>
      <xdr:col>11</xdr:col>
      <xdr:colOff>600898</xdr:colOff>
      <xdr:row>195</xdr:row>
      <xdr:rowOff>132901</xdr:rowOff>
    </xdr:to>
    <xdr:sp macro="" textlink="">
      <xdr:nvSpPr>
        <xdr:cNvPr id="138" name="직사각형 137">
          <a:extLst>
            <a:ext uri="{FF2B5EF4-FFF2-40B4-BE49-F238E27FC236}">
              <a16:creationId xmlns:a16="http://schemas.microsoft.com/office/drawing/2014/main" id="{C86C7027-C934-4325-931F-DF39EF6FE8A0}"/>
            </a:ext>
          </a:extLst>
        </xdr:cNvPr>
        <xdr:cNvSpPr/>
      </xdr:nvSpPr>
      <xdr:spPr bwMode="auto">
        <a:xfrm>
          <a:off x="342898" y="25374600"/>
          <a:ext cx="8640000" cy="0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예불기로 풀베기 작업 중 작업자가 비에 젖은 풀잎을 밟는 순간 미끄러지면서 날이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동료작업의 좌측 무릎에 닿으면서 부상을 입은 재해임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 작업반경내에 타 작업자 접근금지 및 우천 후 풀베기 작업 시 바닥이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미끄러우므로 주의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466725</xdr:colOff>
      <xdr:row>188</xdr:row>
      <xdr:rowOff>38100</xdr:rowOff>
    </xdr:from>
    <xdr:to>
      <xdr:col>2</xdr:col>
      <xdr:colOff>382725</xdr:colOff>
      <xdr:row>195</xdr:row>
      <xdr:rowOff>117950</xdr:rowOff>
    </xdr:to>
    <xdr:pic>
      <xdr:nvPicPr>
        <xdr:cNvPr id="139" name="그림 138">
          <a:extLst>
            <a:ext uri="{FF2B5EF4-FFF2-40B4-BE49-F238E27FC236}">
              <a16:creationId xmlns:a16="http://schemas.microsoft.com/office/drawing/2014/main" id="{F9078F26-80D3-4F33-AEFA-254733814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6725" y="25374600"/>
          <a:ext cx="14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428627</xdr:colOff>
      <xdr:row>195</xdr:row>
      <xdr:rowOff>142875</xdr:rowOff>
    </xdr:from>
    <xdr:to>
      <xdr:col>2</xdr:col>
      <xdr:colOff>422311</xdr:colOff>
      <xdr:row>203</xdr:row>
      <xdr:rowOff>52875</xdr:rowOff>
    </xdr:to>
    <xdr:pic>
      <xdr:nvPicPr>
        <xdr:cNvPr id="140" name="그림 139">
          <a:extLst>
            <a:ext uri="{FF2B5EF4-FFF2-40B4-BE49-F238E27FC236}">
              <a16:creationId xmlns:a16="http://schemas.microsoft.com/office/drawing/2014/main" id="{B3CD7A2C-447E-42B3-B1DA-3FC4C986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8627" y="25374600"/>
          <a:ext cx="1517684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438150</xdr:colOff>
      <xdr:row>203</xdr:row>
      <xdr:rowOff>95249</xdr:rowOff>
    </xdr:from>
    <xdr:to>
      <xdr:col>2</xdr:col>
      <xdr:colOff>354150</xdr:colOff>
      <xdr:row>211</xdr:row>
      <xdr:rowOff>5249</xdr:rowOff>
    </xdr:to>
    <xdr:pic>
      <xdr:nvPicPr>
        <xdr:cNvPr id="141" name="그림 140">
          <a:extLst>
            <a:ext uri="{FF2B5EF4-FFF2-40B4-BE49-F238E27FC236}">
              <a16:creationId xmlns:a16="http://schemas.microsoft.com/office/drawing/2014/main" id="{E1B029CB-C6ED-40BD-8D6A-52C934C961E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8150" y="25374600"/>
          <a:ext cx="14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342898</xdr:colOff>
      <xdr:row>211</xdr:row>
      <xdr:rowOff>18602</xdr:rowOff>
    </xdr:from>
    <xdr:to>
      <xdr:col>11</xdr:col>
      <xdr:colOff>600898</xdr:colOff>
      <xdr:row>221</xdr:row>
      <xdr:rowOff>9525</xdr:rowOff>
    </xdr:to>
    <xdr:sp macro="" textlink="">
      <xdr:nvSpPr>
        <xdr:cNvPr id="142" name="직사각형 141">
          <a:extLst>
            <a:ext uri="{FF2B5EF4-FFF2-40B4-BE49-F238E27FC236}">
              <a16:creationId xmlns:a16="http://schemas.microsoft.com/office/drawing/2014/main" id="{71D89488-1111-44F0-8CB0-AD781CEC3528}"/>
            </a:ext>
          </a:extLst>
        </xdr:cNvPr>
        <xdr:cNvSpPr/>
      </xdr:nvSpPr>
      <xdr:spPr bwMode="auto">
        <a:xfrm>
          <a:off x="342898" y="25374600"/>
          <a:ext cx="8640000" cy="0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b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</a:b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&lt;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 이동시 안전거리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&gt;             &lt;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작업시 이동방법과 날의 각도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&gt;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371475</xdr:colOff>
      <xdr:row>222</xdr:row>
      <xdr:rowOff>114300</xdr:rowOff>
    </xdr:from>
    <xdr:to>
      <xdr:col>1</xdr:col>
      <xdr:colOff>19050</xdr:colOff>
      <xdr:row>224</xdr:row>
      <xdr:rowOff>66675</xdr:rowOff>
    </xdr:to>
    <xdr:sp macro="" textlink="">
      <xdr:nvSpPr>
        <xdr:cNvPr id="143" name="직사각형 142">
          <a:extLst>
            <a:ext uri="{FF2B5EF4-FFF2-40B4-BE49-F238E27FC236}">
              <a16:creationId xmlns:a16="http://schemas.microsoft.com/office/drawing/2014/main" id="{1715CBDA-084B-4622-879B-06D9A8A91CD3}"/>
            </a:ext>
          </a:extLst>
        </xdr:cNvPr>
        <xdr:cNvSpPr/>
      </xdr:nvSpPr>
      <xdr:spPr bwMode="auto">
        <a:xfrm>
          <a:off x="371475" y="25488900"/>
          <a:ext cx="409575" cy="295275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endParaRPr lang="ko-KR" altLang="en-US" sz="1400" b="1">
            <a:solidFill>
              <a:sysClr val="windowText" lastClr="000000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209550</xdr:colOff>
      <xdr:row>222</xdr:row>
      <xdr:rowOff>104775</xdr:rowOff>
    </xdr:from>
    <xdr:to>
      <xdr:col>5</xdr:col>
      <xdr:colOff>41550</xdr:colOff>
      <xdr:row>224</xdr:row>
      <xdr:rowOff>57075</xdr:rowOff>
    </xdr:to>
    <xdr:sp macro="" textlink="">
      <xdr:nvSpPr>
        <xdr:cNvPr id="144" name="오각형 150">
          <a:extLst>
            <a:ext uri="{FF2B5EF4-FFF2-40B4-BE49-F238E27FC236}">
              <a16:creationId xmlns:a16="http://schemas.microsoft.com/office/drawing/2014/main" id="{032C1029-52BD-4745-974D-3701696CFDBF}"/>
            </a:ext>
          </a:extLst>
        </xdr:cNvPr>
        <xdr:cNvSpPr/>
      </xdr:nvSpPr>
      <xdr:spPr bwMode="auto">
        <a:xfrm>
          <a:off x="971550" y="25479375"/>
          <a:ext cx="2880000" cy="295200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300" b="1"/>
            <a:t> 기타  장비</a:t>
          </a:r>
        </a:p>
      </xdr:txBody>
    </xdr:sp>
    <xdr:clientData/>
  </xdr:twoCellAnchor>
  <xdr:twoCellAnchor>
    <xdr:from>
      <xdr:col>0</xdr:col>
      <xdr:colOff>352423</xdr:colOff>
      <xdr:row>225</xdr:row>
      <xdr:rowOff>66675</xdr:rowOff>
    </xdr:from>
    <xdr:to>
      <xdr:col>11</xdr:col>
      <xdr:colOff>610423</xdr:colOff>
      <xdr:row>231</xdr:row>
      <xdr:rowOff>117975</xdr:rowOff>
    </xdr:to>
    <xdr:sp macro="" textlink="">
      <xdr:nvSpPr>
        <xdr:cNvPr id="145" name="직사각형 144">
          <a:extLst>
            <a:ext uri="{FF2B5EF4-FFF2-40B4-BE49-F238E27FC236}">
              <a16:creationId xmlns:a16="http://schemas.microsoft.com/office/drawing/2014/main" id="{0859BB84-BEC2-489E-A21A-E0745E90C686}"/>
            </a:ext>
          </a:extLst>
        </xdr:cNvPr>
        <xdr:cNvSpPr/>
      </xdr:nvSpPr>
      <xdr:spPr bwMode="auto">
        <a:xfrm>
          <a:off x="352423" y="25955625"/>
          <a:ext cx="8640000" cy="108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손  톱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손톱자루가 안전한가 수시로 확인 점검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작업자간 안전거리를 유지하고 미끄러지지 않도록 주의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손가락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손등의 찰과상에 주의하고 작업자세는 한쪽 발을 약간 굽히고 다리를 벌려 허리에 부담을 덜 줌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232</xdr:row>
      <xdr:rowOff>19050</xdr:rowOff>
    </xdr:from>
    <xdr:to>
      <xdr:col>11</xdr:col>
      <xdr:colOff>610423</xdr:colOff>
      <xdr:row>237</xdr:row>
      <xdr:rowOff>9525</xdr:rowOff>
    </xdr:to>
    <xdr:sp macro="" textlink="">
      <xdr:nvSpPr>
        <xdr:cNvPr id="146" name="직사각형 145">
          <a:extLst>
            <a:ext uri="{FF2B5EF4-FFF2-40B4-BE49-F238E27FC236}">
              <a16:creationId xmlns:a16="http://schemas.microsoft.com/office/drawing/2014/main" id="{E52CF1AB-8B5E-4219-A217-5396B68440F2}"/>
            </a:ext>
          </a:extLst>
        </xdr:cNvPr>
        <xdr:cNvSpPr/>
      </xdr:nvSpPr>
      <xdr:spPr bwMode="auto">
        <a:xfrm>
          <a:off x="352423" y="27108150"/>
          <a:ext cx="8640000" cy="847725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고지절단기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나뭇가지 낙하에 의한 안면부 상해 위험이 있으므로 안면보호구 착용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작업자간 안전거리를 유지하고 항상 미끄러지지 않도록 주의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237</xdr:row>
      <xdr:rowOff>161925</xdr:rowOff>
    </xdr:from>
    <xdr:to>
      <xdr:col>11</xdr:col>
      <xdr:colOff>610423</xdr:colOff>
      <xdr:row>244</xdr:row>
      <xdr:rowOff>41775</xdr:rowOff>
    </xdr:to>
    <xdr:sp macro="" textlink="">
      <xdr:nvSpPr>
        <xdr:cNvPr id="147" name="직사각형 146">
          <a:extLst>
            <a:ext uri="{FF2B5EF4-FFF2-40B4-BE49-F238E27FC236}">
              <a16:creationId xmlns:a16="http://schemas.microsoft.com/office/drawing/2014/main" id="{06DC40BA-6256-4AB5-B6B9-BADB5B11B87D}"/>
            </a:ext>
          </a:extLst>
        </xdr:cNvPr>
        <xdr:cNvSpPr/>
      </xdr:nvSpPr>
      <xdr:spPr bwMode="auto">
        <a:xfrm>
          <a:off x="352423" y="28108275"/>
          <a:ext cx="8640000" cy="108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무육  낫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이동시 낫날에 의한 자상을 막기 위해 커버를 씌운 후 이동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작업자간 안전거리를 유지하고 항상 미끄러지지 않도록 주의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가죽 및 면장갑을 사용한다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코팅장갑 사용금지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251</xdr:row>
      <xdr:rowOff>95250</xdr:rowOff>
    </xdr:from>
    <xdr:to>
      <xdr:col>11</xdr:col>
      <xdr:colOff>610423</xdr:colOff>
      <xdr:row>257</xdr:row>
      <xdr:rowOff>146550</xdr:rowOff>
    </xdr:to>
    <xdr:sp macro="" textlink="">
      <xdr:nvSpPr>
        <xdr:cNvPr id="148" name="직사각형 147">
          <a:extLst>
            <a:ext uri="{FF2B5EF4-FFF2-40B4-BE49-F238E27FC236}">
              <a16:creationId xmlns:a16="http://schemas.microsoft.com/office/drawing/2014/main" id="{5C435D43-6419-4BD3-93E9-C7AAC8DEDB36}"/>
            </a:ext>
          </a:extLst>
        </xdr:cNvPr>
        <xdr:cNvSpPr/>
      </xdr:nvSpPr>
      <xdr:spPr bwMode="auto">
        <a:xfrm>
          <a:off x="352423" y="30441900"/>
          <a:ext cx="8640000" cy="108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&lt;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고지절단기 작업자세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&gt;         &lt;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낫 보호용캡 사용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&gt;            &lt;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벌도목 미는 방향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&gt;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259</xdr:row>
      <xdr:rowOff>66675</xdr:rowOff>
    </xdr:from>
    <xdr:to>
      <xdr:col>11</xdr:col>
      <xdr:colOff>610423</xdr:colOff>
      <xdr:row>261</xdr:row>
      <xdr:rowOff>94575</xdr:rowOff>
    </xdr:to>
    <xdr:sp macro="" textlink="">
      <xdr:nvSpPr>
        <xdr:cNvPr id="149" name="직사각형 148">
          <a:extLst>
            <a:ext uri="{FF2B5EF4-FFF2-40B4-BE49-F238E27FC236}">
              <a16:creationId xmlns:a16="http://schemas.microsoft.com/office/drawing/2014/main" id="{DB10C9F9-6B3A-4267-8BE8-E03EEDEB1635}"/>
            </a:ext>
          </a:extLst>
        </xdr:cNvPr>
        <xdr:cNvSpPr/>
      </xdr:nvSpPr>
      <xdr:spPr bwMode="auto">
        <a:xfrm>
          <a:off x="352423" y="31784925"/>
          <a:ext cx="8640000" cy="3708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재해사례  및  예방대책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</xdr:txBody>
    </xdr:sp>
    <xdr:clientData/>
  </xdr:twoCellAnchor>
  <xdr:twoCellAnchor>
    <xdr:from>
      <xdr:col>0</xdr:col>
      <xdr:colOff>390525</xdr:colOff>
      <xdr:row>263</xdr:row>
      <xdr:rowOff>9525</xdr:rowOff>
    </xdr:from>
    <xdr:to>
      <xdr:col>2</xdr:col>
      <xdr:colOff>702525</xdr:colOff>
      <xdr:row>272</xdr:row>
      <xdr:rowOff>86475</xdr:rowOff>
    </xdr:to>
    <xdr:pic>
      <xdr:nvPicPr>
        <xdr:cNvPr id="150" name="그림 149">
          <a:extLst>
            <a:ext uri="{FF2B5EF4-FFF2-40B4-BE49-F238E27FC236}">
              <a16:creationId xmlns:a16="http://schemas.microsoft.com/office/drawing/2014/main" id="{615E37F0-CAEE-4821-AAB6-27464B9978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0525" y="32413575"/>
          <a:ext cx="1836000" cy="1620000"/>
        </a:xfrm>
        <a:prstGeom prst="rect">
          <a:avLst/>
        </a:prstGeom>
      </xdr:spPr>
    </xdr:pic>
    <xdr:clientData/>
  </xdr:twoCellAnchor>
  <xdr:twoCellAnchor>
    <xdr:from>
      <xdr:col>0</xdr:col>
      <xdr:colOff>400051</xdr:colOff>
      <xdr:row>273</xdr:row>
      <xdr:rowOff>47626</xdr:rowOff>
    </xdr:from>
    <xdr:to>
      <xdr:col>2</xdr:col>
      <xdr:colOff>712051</xdr:colOff>
      <xdr:row>282</xdr:row>
      <xdr:rowOff>124576</xdr:rowOff>
    </xdr:to>
    <xdr:pic>
      <xdr:nvPicPr>
        <xdr:cNvPr id="151" name="그림 150">
          <a:extLst>
            <a:ext uri="{FF2B5EF4-FFF2-40B4-BE49-F238E27FC236}">
              <a16:creationId xmlns:a16="http://schemas.microsoft.com/office/drawing/2014/main" id="{100557A5-5CCD-4D6D-8AF8-7581D4526F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0051" y="34166176"/>
          <a:ext cx="1836000" cy="1620000"/>
        </a:xfrm>
        <a:prstGeom prst="rect">
          <a:avLst/>
        </a:prstGeom>
      </xdr:spPr>
    </xdr:pic>
    <xdr:clientData/>
  </xdr:twoCellAnchor>
  <xdr:twoCellAnchor>
    <xdr:from>
      <xdr:col>0</xdr:col>
      <xdr:colOff>400050</xdr:colOff>
      <xdr:row>283</xdr:row>
      <xdr:rowOff>95250</xdr:rowOff>
    </xdr:from>
    <xdr:to>
      <xdr:col>2</xdr:col>
      <xdr:colOff>712050</xdr:colOff>
      <xdr:row>293</xdr:row>
      <xdr:rowOff>750</xdr:rowOff>
    </xdr:to>
    <xdr:pic>
      <xdr:nvPicPr>
        <xdr:cNvPr id="152" name="그림 151">
          <a:extLst>
            <a:ext uri="{FF2B5EF4-FFF2-40B4-BE49-F238E27FC236}">
              <a16:creationId xmlns:a16="http://schemas.microsoft.com/office/drawing/2014/main" id="{D7D8F173-5A40-481A-B452-BE96FEC11E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0050" y="35928300"/>
          <a:ext cx="1836000" cy="1620000"/>
        </a:xfrm>
        <a:prstGeom prst="rect">
          <a:avLst/>
        </a:prstGeom>
      </xdr:spPr>
    </xdr:pic>
    <xdr:clientData/>
  </xdr:twoCellAnchor>
  <xdr:twoCellAnchor>
    <xdr:from>
      <xdr:col>1</xdr:col>
      <xdr:colOff>647700</xdr:colOff>
      <xdr:row>296</xdr:row>
      <xdr:rowOff>57150</xdr:rowOff>
    </xdr:from>
    <xdr:to>
      <xdr:col>8</xdr:col>
      <xdr:colOff>209550</xdr:colOff>
      <xdr:row>298</xdr:row>
      <xdr:rowOff>9525</xdr:rowOff>
    </xdr:to>
    <xdr:sp macro="" textlink="">
      <xdr:nvSpPr>
        <xdr:cNvPr id="153" name="직사각형 152">
          <a:extLst>
            <a:ext uri="{FF2B5EF4-FFF2-40B4-BE49-F238E27FC236}">
              <a16:creationId xmlns:a16="http://schemas.microsoft.com/office/drawing/2014/main" id="{7B164324-BEF8-44DB-B7D1-C3B49FE35A74}"/>
            </a:ext>
          </a:extLst>
        </xdr:cNvPr>
        <xdr:cNvSpPr/>
      </xdr:nvSpPr>
      <xdr:spPr bwMode="auto">
        <a:xfrm>
          <a:off x="1409700" y="38119050"/>
          <a:ext cx="4895850" cy="295275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latin typeface="돋움" pitchFamily="50" charset="-127"/>
              <a:ea typeface="돋움" pitchFamily="50" charset="-127"/>
            </a:rPr>
            <a:t> </a:t>
          </a:r>
        </a:p>
      </xdr:txBody>
    </xdr:sp>
    <xdr:clientData/>
  </xdr:twoCellAnchor>
  <xdr:twoCellAnchor>
    <xdr:from>
      <xdr:col>0</xdr:col>
      <xdr:colOff>361950</xdr:colOff>
      <xdr:row>296</xdr:row>
      <xdr:rowOff>66675</xdr:rowOff>
    </xdr:from>
    <xdr:to>
      <xdr:col>1</xdr:col>
      <xdr:colOff>390525</xdr:colOff>
      <xdr:row>298</xdr:row>
      <xdr:rowOff>19050</xdr:rowOff>
    </xdr:to>
    <xdr:sp macro="" textlink="">
      <xdr:nvSpPr>
        <xdr:cNvPr id="154" name="직사각형 153">
          <a:extLst>
            <a:ext uri="{FF2B5EF4-FFF2-40B4-BE49-F238E27FC236}">
              <a16:creationId xmlns:a16="http://schemas.microsoft.com/office/drawing/2014/main" id="{3F82EB1C-D607-4588-8D71-9FB36393EB13}"/>
            </a:ext>
          </a:extLst>
        </xdr:cNvPr>
        <xdr:cNvSpPr/>
      </xdr:nvSpPr>
      <xdr:spPr bwMode="auto">
        <a:xfrm>
          <a:off x="361950" y="38128575"/>
          <a:ext cx="790575" cy="295275"/>
        </a:xfrm>
        <a:prstGeom prst="rect">
          <a:avLst/>
        </a:prstGeom>
        <a:solidFill>
          <a:schemeClr val="tx2">
            <a:lumMod val="75000"/>
          </a:schemeClr>
        </a:solidFill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 안전 </a:t>
          </a:r>
          <a:r>
            <a:rPr lang="en-US" altLang="ko-KR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3</a:t>
          </a:r>
          <a:endParaRPr lang="ko-KR" altLang="en-US" sz="1400" b="1">
            <a:solidFill>
              <a:schemeClr val="bg1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371475</xdr:colOff>
      <xdr:row>299</xdr:row>
      <xdr:rowOff>85725</xdr:rowOff>
    </xdr:from>
    <xdr:to>
      <xdr:col>1</xdr:col>
      <xdr:colOff>19050</xdr:colOff>
      <xdr:row>301</xdr:row>
      <xdr:rowOff>38100</xdr:rowOff>
    </xdr:to>
    <xdr:sp macro="" textlink="">
      <xdr:nvSpPr>
        <xdr:cNvPr id="155" name="직사각형 154">
          <a:extLst>
            <a:ext uri="{FF2B5EF4-FFF2-40B4-BE49-F238E27FC236}">
              <a16:creationId xmlns:a16="http://schemas.microsoft.com/office/drawing/2014/main" id="{334C7B8A-D652-4CDC-B822-7655B58EBE83}"/>
            </a:ext>
          </a:extLst>
        </xdr:cNvPr>
        <xdr:cNvSpPr/>
      </xdr:nvSpPr>
      <xdr:spPr bwMode="auto">
        <a:xfrm>
          <a:off x="371475" y="38576250"/>
          <a:ext cx="409575" cy="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n-US" altLang="ko-KR" sz="1400" b="1">
              <a:solidFill>
                <a:sysClr val="windowText" lastClr="000000"/>
              </a:solidFill>
              <a:latin typeface="돋움" pitchFamily="50" charset="-127"/>
              <a:ea typeface="돋움" pitchFamily="50" charset="-127"/>
            </a:rPr>
            <a:t>1</a:t>
          </a:r>
          <a:endParaRPr lang="ko-KR" altLang="en-US" sz="1400" b="1">
            <a:solidFill>
              <a:sysClr val="windowText" lastClr="000000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209550</xdr:colOff>
      <xdr:row>299</xdr:row>
      <xdr:rowOff>76200</xdr:rowOff>
    </xdr:from>
    <xdr:to>
      <xdr:col>5</xdr:col>
      <xdr:colOff>41550</xdr:colOff>
      <xdr:row>301</xdr:row>
      <xdr:rowOff>28500</xdr:rowOff>
    </xdr:to>
    <xdr:sp macro="" textlink="">
      <xdr:nvSpPr>
        <xdr:cNvPr id="156" name="오각형 162">
          <a:extLst>
            <a:ext uri="{FF2B5EF4-FFF2-40B4-BE49-F238E27FC236}">
              <a16:creationId xmlns:a16="http://schemas.microsoft.com/office/drawing/2014/main" id="{5DC441E0-507F-4996-939E-AB3838C32468}"/>
            </a:ext>
          </a:extLst>
        </xdr:cNvPr>
        <xdr:cNvSpPr/>
      </xdr:nvSpPr>
      <xdr:spPr bwMode="auto">
        <a:xfrm>
          <a:off x="971550" y="38576250"/>
          <a:ext cx="2880000" cy="0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300" b="1"/>
            <a:t> 폭염발생  영향  및  대비  요령</a:t>
          </a:r>
        </a:p>
      </xdr:txBody>
    </xdr:sp>
    <xdr:clientData/>
  </xdr:twoCellAnchor>
  <xdr:twoCellAnchor>
    <xdr:from>
      <xdr:col>0</xdr:col>
      <xdr:colOff>342898</xdr:colOff>
      <xdr:row>302</xdr:row>
      <xdr:rowOff>85724</xdr:rowOff>
    </xdr:from>
    <xdr:to>
      <xdr:col>11</xdr:col>
      <xdr:colOff>600898</xdr:colOff>
      <xdr:row>331</xdr:row>
      <xdr:rowOff>171449</xdr:rowOff>
    </xdr:to>
    <xdr:sp macro="" textlink="">
      <xdr:nvSpPr>
        <xdr:cNvPr id="157" name="직사각형 156">
          <a:extLst>
            <a:ext uri="{FF2B5EF4-FFF2-40B4-BE49-F238E27FC236}">
              <a16:creationId xmlns:a16="http://schemas.microsoft.com/office/drawing/2014/main" id="{05EB540F-0C7A-4CA8-9331-5E8EB69A95DD}"/>
            </a:ext>
          </a:extLst>
        </xdr:cNvPr>
        <xdr:cNvSpPr/>
      </xdr:nvSpPr>
      <xdr:spPr bwMode="auto">
        <a:xfrm>
          <a:off x="342898" y="3857625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3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Ⅰ.  </a:t>
          </a:r>
          <a:r>
            <a:rPr lang="ko-KR" altLang="en-US" sz="13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폭염발생  개요</a:t>
          </a:r>
          <a:endParaRPr lang="en-US" altLang="ko-KR" sz="13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□ 폭염 특보 발표기준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기상청 매년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6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월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~ 9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월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30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일까지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4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개월간 운영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폭염주의보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일최고기온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33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이상이고 일최고열지수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(Heat Index) 32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이상인 상태가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 이상 지속이 예상될 때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폭염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경보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일최고기온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35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이상이고 일최고열지수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41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이상인 상태가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 이상 지속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될 것으로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예상될 때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※ 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열지수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날씨에 따른 인간의 열적 스트레스를 기온과 습도의 함수로 표현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체감온도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□ 폭염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이 안전보건에 미치는 영향</a:t>
          </a:r>
          <a:endParaRPr lang="ko-KR" altLang="ko-KR" sz="1200" b="1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개인에 미치는 영향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-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보통 습도에서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25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이상이면 무더위를 느끼며 장시간 야외활동 시 일사병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열 경련 등 질병발생 가능성 증대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-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밤 최저기온이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25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이상인 열대야에서는 불면증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불쾌감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피로감 증대 등의 증상 발생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사업장에 미치는 영향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-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불쾌지수가 높아져 우발적 사고 발생 가능성 증가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3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Ⅱ.  </a:t>
          </a:r>
          <a:r>
            <a:rPr lang="ko-KR" altLang="ko-KR" sz="13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폭염</a:t>
          </a:r>
          <a:r>
            <a:rPr lang="ko-KR" altLang="en-US" sz="13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대비  사업장  행동요령</a:t>
          </a:r>
          <a:endParaRPr lang="en-US" altLang="ko-KR" sz="13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【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사전  준비사항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】</a:t>
          </a:r>
        </a:p>
        <a:p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라디오나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TV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의 무더위 관련 기상상황에 매일 주목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사업장에서 가까운 병원의 연락처 확인과 사업장에 체온계를 비치하고 근로자의 열사병 등 증상을 체크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단수 등에 대비하여 미리 마실 물을 충분히 준비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냉방기기 사용은 실내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외 온도차를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5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℃내외로 유지하여 냉방병을 예방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건강 실내 냉방온도는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26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~28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℃가 적당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사업장으로 들어오는 직사관선을 최대한 차단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차량의 장거리 운행계획이 있다면 도로의 변형 등으로 교통사고 등이 발생할 수 있으므로 신중히 검토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342898</xdr:colOff>
      <xdr:row>334</xdr:row>
      <xdr:rowOff>57149</xdr:rowOff>
    </xdr:from>
    <xdr:to>
      <xdr:col>11</xdr:col>
      <xdr:colOff>600898</xdr:colOff>
      <xdr:row>358</xdr:row>
      <xdr:rowOff>76200</xdr:rowOff>
    </xdr:to>
    <xdr:sp macro="" textlink="">
      <xdr:nvSpPr>
        <xdr:cNvPr id="158" name="직사각형 157">
          <a:extLst>
            <a:ext uri="{FF2B5EF4-FFF2-40B4-BE49-F238E27FC236}">
              <a16:creationId xmlns:a16="http://schemas.microsoft.com/office/drawing/2014/main" id="{C5B069E0-F99A-4DBB-AAD1-5F469BF51471}"/>
            </a:ext>
          </a:extLst>
        </xdr:cNvPr>
        <xdr:cNvSpPr/>
      </xdr:nvSpPr>
      <xdr:spPr bwMode="auto">
        <a:xfrm>
          <a:off x="342898" y="3857625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【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폭염주의보 발령시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】</a:t>
          </a:r>
        </a:p>
        <a:p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야외행사 및 친목을 위한 스포츠 경기 등 각종 외부행사를 자제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점심시간 등을 이용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10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분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~15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분 정도의 낮잠으로 개인건강을 유지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직원들이 자유 복장으로 출근 및 근무하도록 근무환경을 개선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휴식시간은 장시간보다는 짧게 자주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실내 작업장에서는 자연환기가 될 수 있도록 창문이나 출입문을 열어 두고 밀폐지역은 피함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식중독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장티푸스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뇌염 등의 질병예방을 위해 현장사무실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숙소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식당 등의 청결관리 및 소독을 실시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중에는 매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15~20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분 간격으로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컵 정도의 시원한 물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염분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을 섭취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알코올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카페인이 있는 음료는 금물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endParaRPr lang="en-US" altLang="ko-KR" sz="1050">
            <a:effectLst/>
            <a:latin typeface="돋움" pitchFamily="50" charset="-127"/>
            <a:ea typeface="돋움" pitchFamily="50" charset="-127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뜨거운 액체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화염 등과 같은 열 방생원인을 피하고 방열막을 설치</a:t>
          </a:r>
          <a:endParaRPr lang="en-US" altLang="ko-KR" sz="1200">
            <a:effectLst/>
            <a:latin typeface="돋움" pitchFamily="50" charset="-127"/>
            <a:ea typeface="돋움" pitchFamily="50" charset="-127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발한작용을 저해하는 밀착된 의복의 착용을 피함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【 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사전  준비사항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】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각종 야외행사를 취소하고 활동을 금지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기온이 높은 시간대를 피해 탄력시간 근무제를 검토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실외 작업은 현장관리자의 책임하에 공사 중지를 신중히 검토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기온이 최고에 달하는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12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시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~16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시 사이에는 되도록 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내외 작업을 중지하고 휴식을 취함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야외에서 작업 할 경우에는 불필요하게 빠른 동작을 삼가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안전모 및 안전대 등의 착용에 소홀해지기 쉬우므로 작업시에는 각별히 주의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209550</xdr:colOff>
      <xdr:row>370</xdr:row>
      <xdr:rowOff>14819</xdr:rowOff>
    </xdr:from>
    <xdr:to>
      <xdr:col>5</xdr:col>
      <xdr:colOff>41550</xdr:colOff>
      <xdr:row>371</xdr:row>
      <xdr:rowOff>136453</xdr:rowOff>
    </xdr:to>
    <xdr:sp macro="" textlink="">
      <xdr:nvSpPr>
        <xdr:cNvPr id="159" name="오각형 166">
          <a:extLst>
            <a:ext uri="{FF2B5EF4-FFF2-40B4-BE49-F238E27FC236}">
              <a16:creationId xmlns:a16="http://schemas.microsoft.com/office/drawing/2014/main" id="{84764E5A-CE87-4CF5-88DB-64712FFE5300}"/>
            </a:ext>
          </a:extLst>
        </xdr:cNvPr>
        <xdr:cNvSpPr/>
      </xdr:nvSpPr>
      <xdr:spPr bwMode="auto">
        <a:xfrm>
          <a:off x="971550" y="38591069"/>
          <a:ext cx="2880000" cy="293084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300" b="1"/>
            <a:t> 가을철  안전사고  응급처치  요령</a:t>
          </a:r>
        </a:p>
      </xdr:txBody>
    </xdr:sp>
    <xdr:clientData/>
  </xdr:twoCellAnchor>
  <xdr:twoCellAnchor>
    <xdr:from>
      <xdr:col>0</xdr:col>
      <xdr:colOff>342898</xdr:colOff>
      <xdr:row>408</xdr:row>
      <xdr:rowOff>95249</xdr:rowOff>
    </xdr:from>
    <xdr:to>
      <xdr:col>11</xdr:col>
      <xdr:colOff>600898</xdr:colOff>
      <xdr:row>430</xdr:row>
      <xdr:rowOff>123824</xdr:rowOff>
    </xdr:to>
    <xdr:sp macro="" textlink="">
      <xdr:nvSpPr>
        <xdr:cNvPr id="160" name="직사각형 159">
          <a:extLst>
            <a:ext uri="{FF2B5EF4-FFF2-40B4-BE49-F238E27FC236}">
              <a16:creationId xmlns:a16="http://schemas.microsoft.com/office/drawing/2014/main" id="{739A2826-1D62-4FA8-95E1-B83EFE55F23F}"/>
            </a:ext>
          </a:extLst>
        </xdr:cNvPr>
        <xdr:cNvSpPr/>
      </xdr:nvSpPr>
      <xdr:spPr bwMode="auto">
        <a:xfrm>
          <a:off x="342898" y="4491990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【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일사병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열사병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열성경련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】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&lt; 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일사병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&gt;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직사관선에 장시간 노출되어 발생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도통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구역질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현기증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빈맥 등의 증상이 나타남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빨리 시원한 곳으로 옮겨 쉬게 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의복은 헐렁하게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물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식염수 등을 먹임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eaLnBrk="1" fontAlgn="auto" latinLnBrk="0" hangingPunct="1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&lt;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열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사병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&gt;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40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이상의 체온상승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붉은 얼굴색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빈맨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동공 확대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전신경련 등의 증상이 나타남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서늘한 곳에서 의복을 헐렁하게 늦춰주고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사지를 문질러서 혈액순환을 돕는 행위를 함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머리에 찬 물수건이나 얼음주머니를 대어 줌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의식이 회복되면 찬물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식염수나 이온음료를 먹임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eaLnBrk="1" fontAlgn="auto" latinLnBrk="0" hangingPunct="1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&lt;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열성 경련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&gt;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염분 보충 없이 물만 먹을 경우 열성피로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근육경련이 나타남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물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컵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(200cc)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에 소금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찻숟가락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(4g)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비율로 염분을 섭취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19050</xdr:colOff>
      <xdr:row>430</xdr:row>
      <xdr:rowOff>114299</xdr:rowOff>
    </xdr:from>
    <xdr:to>
      <xdr:col>3</xdr:col>
      <xdr:colOff>655050</xdr:colOff>
      <xdr:row>439</xdr:row>
      <xdr:rowOff>144449</xdr:rowOff>
    </xdr:to>
    <xdr:pic>
      <xdr:nvPicPr>
        <xdr:cNvPr id="161" name="_x189181984" descr="EMB00003ad02f17">
          <a:extLst>
            <a:ext uri="{FF2B5EF4-FFF2-40B4-BE49-F238E27FC236}">
              <a16:creationId xmlns:a16="http://schemas.microsoft.com/office/drawing/2014/main" id="{B5BBA777-2004-437B-828C-58410546F9B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1050" y="44919900"/>
          <a:ext cx="216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266700</xdr:colOff>
      <xdr:row>430</xdr:row>
      <xdr:rowOff>133350</xdr:rowOff>
    </xdr:from>
    <xdr:to>
      <xdr:col>7</xdr:col>
      <xdr:colOff>140700</xdr:colOff>
      <xdr:row>439</xdr:row>
      <xdr:rowOff>163500</xdr:rowOff>
    </xdr:to>
    <xdr:pic>
      <xdr:nvPicPr>
        <xdr:cNvPr id="162" name="_x189182784" descr="EMB00003ad02f1a">
          <a:extLst>
            <a:ext uri="{FF2B5EF4-FFF2-40B4-BE49-F238E27FC236}">
              <a16:creationId xmlns:a16="http://schemas.microsoft.com/office/drawing/2014/main" id="{6C494396-D79A-4D01-BB80-44DBFDEFDD3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14700" y="44919900"/>
          <a:ext cx="216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657225</xdr:colOff>
      <xdr:row>405</xdr:row>
      <xdr:rowOff>95251</xdr:rowOff>
    </xdr:from>
    <xdr:to>
      <xdr:col>8</xdr:col>
      <xdr:colOff>219075</xdr:colOff>
      <xdr:row>441</xdr:row>
      <xdr:rowOff>56094</xdr:rowOff>
    </xdr:to>
    <xdr:sp macro="" textlink="">
      <xdr:nvSpPr>
        <xdr:cNvPr id="163" name="직사각형 162">
          <a:extLst>
            <a:ext uri="{FF2B5EF4-FFF2-40B4-BE49-F238E27FC236}">
              <a16:creationId xmlns:a16="http://schemas.microsoft.com/office/drawing/2014/main" id="{674BCAFD-5BCF-470C-8D7D-307410BD780C}"/>
            </a:ext>
          </a:extLst>
        </xdr:cNvPr>
        <xdr:cNvSpPr/>
      </xdr:nvSpPr>
      <xdr:spPr bwMode="auto">
        <a:xfrm>
          <a:off x="1419225" y="44672251"/>
          <a:ext cx="4895850" cy="303743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latin typeface="돋움" pitchFamily="50" charset="-127"/>
              <a:ea typeface="돋움" pitchFamily="50" charset="-127"/>
            </a:rPr>
            <a:t> 중증열서혈소판  감소증후군  예방요령</a:t>
          </a:r>
        </a:p>
      </xdr:txBody>
    </xdr:sp>
    <xdr:clientData/>
  </xdr:twoCellAnchor>
  <xdr:twoCellAnchor>
    <xdr:from>
      <xdr:col>0</xdr:col>
      <xdr:colOff>371475</xdr:colOff>
      <xdr:row>405</xdr:row>
      <xdr:rowOff>113243</xdr:rowOff>
    </xdr:from>
    <xdr:to>
      <xdr:col>1</xdr:col>
      <xdr:colOff>400050</xdr:colOff>
      <xdr:row>441</xdr:row>
      <xdr:rowOff>65619</xdr:rowOff>
    </xdr:to>
    <xdr:sp macro="" textlink="">
      <xdr:nvSpPr>
        <xdr:cNvPr id="164" name="직사각형 163">
          <a:extLst>
            <a:ext uri="{FF2B5EF4-FFF2-40B4-BE49-F238E27FC236}">
              <a16:creationId xmlns:a16="http://schemas.microsoft.com/office/drawing/2014/main" id="{B5D0D6CC-CA37-4555-8080-13DDAB1B83E2}"/>
            </a:ext>
          </a:extLst>
        </xdr:cNvPr>
        <xdr:cNvSpPr/>
      </xdr:nvSpPr>
      <xdr:spPr bwMode="auto">
        <a:xfrm>
          <a:off x="371475" y="44690243"/>
          <a:ext cx="790575" cy="295276"/>
        </a:xfrm>
        <a:prstGeom prst="rect">
          <a:avLst/>
        </a:prstGeom>
        <a:solidFill>
          <a:schemeClr val="tx2">
            <a:lumMod val="75000"/>
          </a:schemeClr>
        </a:solidFill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 안전 </a:t>
          </a:r>
          <a:r>
            <a:rPr lang="en-US" altLang="ko-KR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4</a:t>
          </a:r>
          <a:endParaRPr lang="ko-KR" altLang="en-US" sz="1400" b="1">
            <a:solidFill>
              <a:schemeClr val="bg1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381000</xdr:colOff>
      <xdr:row>442</xdr:row>
      <xdr:rowOff>132293</xdr:rowOff>
    </xdr:from>
    <xdr:to>
      <xdr:col>1</xdr:col>
      <xdr:colOff>28575</xdr:colOff>
      <xdr:row>444</xdr:row>
      <xdr:rowOff>84669</xdr:rowOff>
    </xdr:to>
    <xdr:sp macro="" textlink="">
      <xdr:nvSpPr>
        <xdr:cNvPr id="165" name="직사각형 164">
          <a:extLst>
            <a:ext uri="{FF2B5EF4-FFF2-40B4-BE49-F238E27FC236}">
              <a16:creationId xmlns:a16="http://schemas.microsoft.com/office/drawing/2014/main" id="{85292F09-6C50-47DE-B2A1-42046AB00263}"/>
            </a:ext>
          </a:extLst>
        </xdr:cNvPr>
        <xdr:cNvSpPr/>
      </xdr:nvSpPr>
      <xdr:spPr bwMode="auto">
        <a:xfrm>
          <a:off x="381000" y="45223643"/>
          <a:ext cx="409575" cy="295276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n-US" altLang="ko-KR" sz="1400" b="1">
              <a:solidFill>
                <a:sysClr val="windowText" lastClr="000000"/>
              </a:solidFill>
              <a:latin typeface="돋움" pitchFamily="50" charset="-127"/>
              <a:ea typeface="돋움" pitchFamily="50" charset="-127"/>
            </a:rPr>
            <a:t>1</a:t>
          </a:r>
          <a:endParaRPr lang="ko-KR" altLang="en-US" sz="1400" b="1">
            <a:solidFill>
              <a:sysClr val="windowText" lastClr="000000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219075</xdr:colOff>
      <xdr:row>442</xdr:row>
      <xdr:rowOff>122768</xdr:rowOff>
    </xdr:from>
    <xdr:to>
      <xdr:col>5</xdr:col>
      <xdr:colOff>51075</xdr:colOff>
      <xdr:row>444</xdr:row>
      <xdr:rowOff>75069</xdr:rowOff>
    </xdr:to>
    <xdr:sp macro="" textlink="">
      <xdr:nvSpPr>
        <xdr:cNvPr id="166" name="오각형 177">
          <a:extLst>
            <a:ext uri="{FF2B5EF4-FFF2-40B4-BE49-F238E27FC236}">
              <a16:creationId xmlns:a16="http://schemas.microsoft.com/office/drawing/2014/main" id="{7D54AE8F-808D-4048-B9BB-AC728699FFCB}"/>
            </a:ext>
          </a:extLst>
        </xdr:cNvPr>
        <xdr:cNvSpPr/>
      </xdr:nvSpPr>
      <xdr:spPr bwMode="auto">
        <a:xfrm>
          <a:off x="981075" y="45214118"/>
          <a:ext cx="2880000" cy="295201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300" b="1"/>
            <a:t> 중증열성혈소판  감소증후군  개요</a:t>
          </a:r>
        </a:p>
      </xdr:txBody>
    </xdr:sp>
    <xdr:clientData/>
  </xdr:twoCellAnchor>
  <xdr:twoCellAnchor>
    <xdr:from>
      <xdr:col>0</xdr:col>
      <xdr:colOff>571494</xdr:colOff>
      <xdr:row>55</xdr:row>
      <xdr:rowOff>84668</xdr:rowOff>
    </xdr:from>
    <xdr:to>
      <xdr:col>11</xdr:col>
      <xdr:colOff>209544</xdr:colOff>
      <xdr:row>71</xdr:row>
      <xdr:rowOff>1059</xdr:rowOff>
    </xdr:to>
    <xdr:pic>
      <xdr:nvPicPr>
        <xdr:cNvPr id="167" name="그림 166">
          <a:extLst>
            <a:ext uri="{FF2B5EF4-FFF2-40B4-BE49-F238E27FC236}">
              <a16:creationId xmlns:a16="http://schemas.microsoft.com/office/drawing/2014/main" id="{ACB2E4CC-D63D-4DAA-88DE-7EB22714D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94" y="9514418"/>
          <a:ext cx="8020050" cy="26595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550332</xdr:colOff>
      <xdr:row>86</xdr:row>
      <xdr:rowOff>0</xdr:rowOff>
    </xdr:from>
    <xdr:to>
      <xdr:col>3</xdr:col>
      <xdr:colOff>293157</xdr:colOff>
      <xdr:row>90</xdr:row>
      <xdr:rowOff>123825</xdr:rowOff>
    </xdr:to>
    <xdr:pic>
      <xdr:nvPicPr>
        <xdr:cNvPr id="168" name="그림 167">
          <a:extLst>
            <a:ext uri="{FF2B5EF4-FFF2-40B4-BE49-F238E27FC236}">
              <a16:creationId xmlns:a16="http://schemas.microsoft.com/office/drawing/2014/main" id="{3D17D1A4-8130-455E-853E-E22A81667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332" y="14744700"/>
          <a:ext cx="20288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423338</xdr:colOff>
      <xdr:row>118</xdr:row>
      <xdr:rowOff>21168</xdr:rowOff>
    </xdr:from>
    <xdr:to>
      <xdr:col>2</xdr:col>
      <xdr:colOff>175688</xdr:colOff>
      <xdr:row>124</xdr:row>
      <xdr:rowOff>4235</xdr:rowOff>
    </xdr:to>
    <xdr:pic>
      <xdr:nvPicPr>
        <xdr:cNvPr id="169" name="그림 168">
          <a:extLst>
            <a:ext uri="{FF2B5EF4-FFF2-40B4-BE49-F238E27FC236}">
              <a16:creationId xmlns:a16="http://schemas.microsoft.com/office/drawing/2014/main" id="{EC7D77C3-37FD-42F9-88C6-5104FC245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8" y="20252268"/>
          <a:ext cx="1276350" cy="1011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52916</xdr:colOff>
      <xdr:row>212</xdr:row>
      <xdr:rowOff>2</xdr:rowOff>
    </xdr:from>
    <xdr:to>
      <xdr:col>9</xdr:col>
      <xdr:colOff>367241</xdr:colOff>
      <xdr:row>219</xdr:row>
      <xdr:rowOff>28577</xdr:rowOff>
    </xdr:to>
    <xdr:pic>
      <xdr:nvPicPr>
        <xdr:cNvPr id="170" name="그림 169">
          <a:extLst>
            <a:ext uri="{FF2B5EF4-FFF2-40B4-BE49-F238E27FC236}">
              <a16:creationId xmlns:a16="http://schemas.microsoft.com/office/drawing/2014/main" id="{86AF8B15-C5F8-4177-AD7C-F0EEDB111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8916" y="25374600"/>
          <a:ext cx="48863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328082</xdr:colOff>
      <xdr:row>245</xdr:row>
      <xdr:rowOff>137580</xdr:rowOff>
    </xdr:from>
    <xdr:to>
      <xdr:col>9</xdr:col>
      <xdr:colOff>309032</xdr:colOff>
      <xdr:row>255</xdr:row>
      <xdr:rowOff>63497</xdr:rowOff>
    </xdr:to>
    <xdr:pic>
      <xdr:nvPicPr>
        <xdr:cNvPr id="171" name="그림 170">
          <a:extLst>
            <a:ext uri="{FF2B5EF4-FFF2-40B4-BE49-F238E27FC236}">
              <a16:creationId xmlns:a16="http://schemas.microsoft.com/office/drawing/2014/main" id="{1217D646-619B-4A48-842A-C6A6C9093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2082" y="29455530"/>
          <a:ext cx="5314950" cy="1640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3</xdr:row>
      <xdr:rowOff>38099</xdr:rowOff>
    </xdr:from>
    <xdr:to>
      <xdr:col>16</xdr:col>
      <xdr:colOff>675150</xdr:colOff>
      <xdr:row>36</xdr:row>
      <xdr:rowOff>140249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740889CC-6BCC-4E55-AB1C-EFDB9975F202}"/>
            </a:ext>
          </a:extLst>
        </xdr:cNvPr>
        <xdr:cNvSpPr/>
      </xdr:nvSpPr>
      <xdr:spPr bwMode="auto">
        <a:xfrm>
          <a:off x="57150" y="561974"/>
          <a:ext cx="9371475" cy="576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r>
            <a:rPr lang="ko-KR" altLang="en-US" sz="1400" b="1">
              <a:solidFill>
                <a:srgbClr val="0000CC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■  법적근거</a:t>
          </a:r>
          <a:endParaRPr lang="en-US" altLang="ko-KR" sz="1400" b="1">
            <a:solidFill>
              <a:srgbClr val="0000CC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endParaRPr lang="en-US" altLang="ko-KR" sz="1200" b="0">
            <a:solidFill>
              <a:srgbClr val="00FF00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ko-KR" altLang="en-US" sz="1200" b="0">
              <a:solidFill>
                <a:srgbClr val="00FF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◑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산업안전보건법 제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41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조 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물질안전보건자료의 작성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비치 등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</a:p>
        <a:p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ko-KR" altLang="ko-KR" sz="1400" b="1">
              <a:solidFill>
                <a:srgbClr val="0000CC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■  </a:t>
          </a:r>
          <a:r>
            <a:rPr lang="ko-KR" altLang="en-US" sz="1400" b="1">
              <a:solidFill>
                <a:srgbClr val="0000CC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물질안전보건자료란</a:t>
          </a:r>
          <a:endParaRPr lang="ko-KR" altLang="ko-KR" sz="1400" b="1">
            <a:solidFill>
              <a:srgbClr val="0000CC"/>
            </a:solidFill>
            <a:effectLst/>
            <a:latin typeface="돋움" pitchFamily="50" charset="-127"/>
            <a:ea typeface="돋움" pitchFamily="50" charset="-127"/>
          </a:endParaRPr>
        </a:p>
        <a:p>
          <a:pPr fontAlgn="base" latinLnBrk="1"/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fontAlgn="base" latinLnBrk="1"/>
          <a:r>
            <a:rPr lang="ko-KR" altLang="ko-KR" sz="1200" b="0">
              <a:solidFill>
                <a:srgbClr val="00FF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◑</a:t>
          </a:r>
          <a:r>
            <a:rPr lang="ko-KR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물질안전보건자료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(MSDS : Material Safety Data Sheets)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는</a:t>
          </a:r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fontAlgn="base" latinLnBrk="1"/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화학물질을 제조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수입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사용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저장하는 사업주가 해당물질에</a:t>
          </a:r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fontAlgn="base" latinLnBrk="1"/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대한 유해성 평가 결과를 근거로 작성한 자료</a:t>
          </a:r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fontAlgn="base" latinLnBrk="1"/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(CSDS : Chemical Safety Data Sheets</a:t>
          </a:r>
        </a:p>
        <a:p>
          <a:pPr fontAlgn="base" latinLnBrk="1"/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또는 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SDS : Safety Data Sheets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라고도 함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</a:p>
        <a:p>
          <a:pPr fontAlgn="base" latinLnBrk="1"/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fontAlgn="base" latinLnBrk="1"/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fontAlgn="base" latinLnBrk="1"/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400" b="1">
              <a:solidFill>
                <a:srgbClr val="0000CC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■  </a:t>
          </a:r>
          <a:r>
            <a:rPr lang="ko-KR" altLang="en-US" sz="1400" b="1">
              <a:solidFill>
                <a:srgbClr val="0000CC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물질안전보건자료제도는</a:t>
          </a:r>
          <a:endParaRPr lang="ko-KR" altLang="ko-KR" sz="1400" b="1">
            <a:solidFill>
              <a:srgbClr val="0000CC"/>
            </a:solidFill>
            <a:effectLst/>
            <a:latin typeface="돋움" pitchFamily="50" charset="-127"/>
            <a:ea typeface="돋움" pitchFamily="50" charset="-127"/>
          </a:endParaRPr>
        </a:p>
        <a:p>
          <a:pPr marL="0" marR="0" indent="0" defTabSz="914400" eaLnBrk="1" fontAlgn="base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 b="0">
            <a:solidFill>
              <a:srgbClr val="00FF00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base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200" b="0">
              <a:solidFill>
                <a:srgbClr val="00FF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◑</a:t>
          </a:r>
          <a:r>
            <a:rPr lang="ko-KR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화학물질들을 종합적으로 관리하기 위해 물질안전보건자료제도 신설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</a:t>
          </a:r>
        </a:p>
        <a:p>
          <a:pPr marL="0" marR="0" indent="0" defTabSz="914400" eaLnBrk="1" fontAlgn="base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1996,7,1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일부터 시행</a:t>
          </a:r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fontAlgn="base" latinLnBrk="1"/>
          <a:endParaRPr lang="en-US" altLang="ko-KR" sz="1200" b="0">
            <a:solidFill>
              <a:srgbClr val="00FF00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fontAlgn="base" latinLnBrk="1"/>
          <a:r>
            <a:rPr lang="ko-KR" altLang="ko-KR" sz="1200" b="0">
              <a:solidFill>
                <a:srgbClr val="00FF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◑</a:t>
          </a:r>
          <a:r>
            <a:rPr lang="ko-KR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사업주는 종합적인 정보를 비치</a:t>
          </a:r>
        </a:p>
        <a:p>
          <a:pPr fontAlgn="base" latinLnBrk="1"/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화학물질이나 화학물질을 함유한 제제의 명칭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물리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․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화학적 특성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</a:t>
          </a:r>
        </a:p>
        <a:p>
          <a:pPr fontAlgn="base" latinLnBrk="1"/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독성학적 정보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폭발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․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화재시 대처방법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인체에 미치는 영향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응급조치요령 등</a:t>
          </a:r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fontAlgn="base" latinLnBrk="1"/>
          <a:endParaRPr lang="en-US" altLang="ko-KR" sz="1200" b="0">
            <a:solidFill>
              <a:srgbClr val="00FF00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fontAlgn="base" latinLnBrk="1"/>
          <a:r>
            <a:rPr lang="ko-KR" altLang="ko-KR" sz="1200" b="0">
              <a:solidFill>
                <a:srgbClr val="00FF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◑</a:t>
          </a:r>
          <a:r>
            <a:rPr lang="ko-KR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사업주는 근로자에게 그 내용의 교육을 통하여 알권리 충족 및 화학물질에</a:t>
          </a:r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fontAlgn="base" latinLnBrk="1"/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의한 사고와 직업병을 예방</a:t>
          </a:r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endParaRPr lang="ko-KR" altLang="ko-KR" sz="1200" b="0">
            <a:effectLst/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9</xdr:col>
      <xdr:colOff>638175</xdr:colOff>
      <xdr:row>4</xdr:row>
      <xdr:rowOff>123825</xdr:rowOff>
    </xdr:from>
    <xdr:to>
      <xdr:col>16</xdr:col>
      <xdr:colOff>381000</xdr:colOff>
      <xdr:row>20</xdr:row>
      <xdr:rowOff>47625</xdr:rowOff>
    </xdr:to>
    <xdr:pic>
      <xdr:nvPicPr>
        <xdr:cNvPr id="3" name="_x278410296" descr="EMB00003dbc4e66">
          <a:extLst>
            <a:ext uri="{FF2B5EF4-FFF2-40B4-BE49-F238E27FC236}">
              <a16:creationId xmlns:a16="http://schemas.microsoft.com/office/drawing/2014/main" id="{EC8BEC76-3D0F-43BD-A85B-9C446B529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r="180" b="258"/>
        <a:stretch>
          <a:fillRect/>
        </a:stretch>
      </xdr:blipFill>
      <xdr:spPr bwMode="auto">
        <a:xfrm>
          <a:off x="5381625" y="819150"/>
          <a:ext cx="4019550" cy="266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180975</xdr:colOff>
      <xdr:row>43</xdr:row>
      <xdr:rowOff>85725</xdr:rowOff>
    </xdr:from>
    <xdr:to>
      <xdr:col>6</xdr:col>
      <xdr:colOff>224475</xdr:colOff>
      <xdr:row>53</xdr:row>
      <xdr:rowOff>135225</xdr:rowOff>
    </xdr:to>
    <xdr:sp macro="" textlink="">
      <xdr:nvSpPr>
        <xdr:cNvPr id="4" name="_x277994720" descr="EMB00002b800214">
          <a:extLst>
            <a:ext uri="{FF2B5EF4-FFF2-40B4-BE49-F238E27FC236}">
              <a16:creationId xmlns:a16="http://schemas.microsoft.com/office/drawing/2014/main" id="{3A266B71-5EB6-4DF4-8C22-770E02AA80D4}"/>
            </a:ext>
          </a:extLst>
        </xdr:cNvPr>
        <xdr:cNvSpPr>
          <a:spLocks noChangeArrowheads="1"/>
        </xdr:cNvSpPr>
      </xdr:nvSpPr>
      <xdr:spPr bwMode="auto">
        <a:xfrm>
          <a:off x="180975" y="7486650"/>
          <a:ext cx="2853375" cy="1764000"/>
        </a:xfrm>
        <a:prstGeom prst="roundRect">
          <a:avLst>
            <a:gd name="adj" fmla="val 10000"/>
          </a:avLst>
        </a:prstGeom>
        <a:blipFill dpi="0" rotWithShape="0">
          <a:blip xmlns:r="http://schemas.openxmlformats.org/officeDocument/2006/relationships" r:embed="rId2"/>
          <a:srcRect/>
          <a:stretch>
            <a:fillRect/>
          </a:stretch>
        </a:blipFill>
        <a:ln w="4064">
          <a:solidFill>
            <a:srgbClr val="C0C0C0"/>
          </a:solidFill>
          <a:round/>
          <a:headEnd/>
          <a:tailEnd/>
        </a:ln>
      </xdr:spPr>
    </xdr:sp>
    <xdr:clientData/>
  </xdr:twoCellAnchor>
  <xdr:twoCellAnchor>
    <xdr:from>
      <xdr:col>7</xdr:col>
      <xdr:colOff>9525</xdr:colOff>
      <xdr:row>43</xdr:row>
      <xdr:rowOff>85724</xdr:rowOff>
    </xdr:from>
    <xdr:to>
      <xdr:col>10</xdr:col>
      <xdr:colOff>419100</xdr:colOff>
      <xdr:row>53</xdr:row>
      <xdr:rowOff>135224</xdr:rowOff>
    </xdr:to>
    <xdr:sp macro="" textlink="">
      <xdr:nvSpPr>
        <xdr:cNvPr id="5" name="_x277994720" descr="EMB00002b80021b">
          <a:extLst>
            <a:ext uri="{FF2B5EF4-FFF2-40B4-BE49-F238E27FC236}">
              <a16:creationId xmlns:a16="http://schemas.microsoft.com/office/drawing/2014/main" id="{C2469B3C-C55A-4657-A209-54596DABC141}"/>
            </a:ext>
          </a:extLst>
        </xdr:cNvPr>
        <xdr:cNvSpPr>
          <a:spLocks noChangeArrowheads="1"/>
        </xdr:cNvSpPr>
      </xdr:nvSpPr>
      <xdr:spPr bwMode="auto">
        <a:xfrm>
          <a:off x="3228975" y="7486649"/>
          <a:ext cx="2695575" cy="1764000"/>
        </a:xfrm>
        <a:prstGeom prst="roundRect">
          <a:avLst>
            <a:gd name="adj" fmla="val 10000"/>
          </a:avLst>
        </a:prstGeom>
        <a:blipFill dpi="0" rotWithShape="0">
          <a:blip xmlns:r="http://schemas.openxmlformats.org/officeDocument/2006/relationships" r:embed="rId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4064">
          <a:solidFill>
            <a:srgbClr val="C0C0C0"/>
          </a:solidFill>
          <a:round/>
          <a:headEnd/>
          <a:tailEnd/>
        </a:ln>
      </xdr:spPr>
    </xdr:sp>
    <xdr:clientData/>
  </xdr:twoCellAnchor>
  <xdr:twoCellAnchor>
    <xdr:from>
      <xdr:col>10</xdr:col>
      <xdr:colOff>723900</xdr:colOff>
      <xdr:row>43</xdr:row>
      <xdr:rowOff>85725</xdr:rowOff>
    </xdr:from>
    <xdr:to>
      <xdr:col>16</xdr:col>
      <xdr:colOff>228600</xdr:colOff>
      <xdr:row>53</xdr:row>
      <xdr:rowOff>135225</xdr:rowOff>
    </xdr:to>
    <xdr:sp macro="" textlink="">
      <xdr:nvSpPr>
        <xdr:cNvPr id="6" name="_x277993440" descr="EMB00002b800222">
          <a:extLst>
            <a:ext uri="{FF2B5EF4-FFF2-40B4-BE49-F238E27FC236}">
              <a16:creationId xmlns:a16="http://schemas.microsoft.com/office/drawing/2014/main" id="{0183BE52-D7E4-487F-8F28-7900100E27A9}"/>
            </a:ext>
          </a:extLst>
        </xdr:cNvPr>
        <xdr:cNvSpPr>
          <a:spLocks noChangeArrowheads="1"/>
        </xdr:cNvSpPr>
      </xdr:nvSpPr>
      <xdr:spPr bwMode="auto">
        <a:xfrm>
          <a:off x="6229350" y="7486650"/>
          <a:ext cx="3019425" cy="1764000"/>
        </a:xfrm>
        <a:prstGeom prst="roundRect">
          <a:avLst>
            <a:gd name="adj" fmla="val 10000"/>
          </a:avLst>
        </a:prstGeom>
        <a:blipFill dpi="0" rotWithShape="0">
          <a:blip xmlns:r="http://schemas.openxmlformats.org/officeDocument/2006/relationships" r:embed="rId4"/>
          <a:srcRect/>
          <a:stretch>
            <a:fillRect/>
          </a:stretch>
        </a:blipFill>
        <a:ln w="4064">
          <a:solidFill>
            <a:srgbClr val="C0C0C0"/>
          </a:solidFill>
          <a:round/>
          <a:headEnd/>
          <a:tailEnd/>
        </a:ln>
      </xdr:spPr>
    </xdr:sp>
    <xdr:clientData/>
  </xdr:twoCellAnchor>
  <xdr:twoCellAnchor>
    <xdr:from>
      <xdr:col>0</xdr:col>
      <xdr:colOff>57150</xdr:colOff>
      <xdr:row>40</xdr:row>
      <xdr:rowOff>95250</xdr:rowOff>
    </xdr:from>
    <xdr:to>
      <xdr:col>16</xdr:col>
      <xdr:colOff>408450</xdr:colOff>
      <xdr:row>42</xdr:row>
      <xdr:rowOff>161925</xdr:rowOff>
    </xdr:to>
    <xdr:sp macro="" textlink="">
      <xdr:nvSpPr>
        <xdr:cNvPr id="7" name="직사각형 6">
          <a:extLst>
            <a:ext uri="{FF2B5EF4-FFF2-40B4-BE49-F238E27FC236}">
              <a16:creationId xmlns:a16="http://schemas.microsoft.com/office/drawing/2014/main" id="{9D4ECA26-A5F5-489A-BD77-903414141F2F}"/>
            </a:ext>
          </a:extLst>
        </xdr:cNvPr>
        <xdr:cNvSpPr/>
      </xdr:nvSpPr>
      <xdr:spPr bwMode="auto">
        <a:xfrm>
          <a:off x="57150" y="6981825"/>
          <a:ext cx="9371475" cy="409575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r>
            <a:rPr lang="ko-KR" altLang="en-US" sz="1400" b="1">
              <a:solidFill>
                <a:srgbClr val="0000CC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■  물질안전보건자료 제도의 주요내용</a:t>
          </a:r>
          <a:endParaRPr lang="ko-KR" altLang="ko-KR" sz="1200" b="1">
            <a:effectLst/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14</xdr:col>
      <xdr:colOff>160462</xdr:colOff>
      <xdr:row>77</xdr:row>
      <xdr:rowOff>40298</xdr:rowOff>
    </xdr:from>
    <xdr:to>
      <xdr:col>15</xdr:col>
      <xdr:colOff>247981</xdr:colOff>
      <xdr:row>79</xdr:row>
      <xdr:rowOff>147398</xdr:rowOff>
    </xdr:to>
    <xdr:pic>
      <xdr:nvPicPr>
        <xdr:cNvPr id="8" name="_x182862896" descr="EMB00002b80022f">
          <a:extLst>
            <a:ext uri="{FF2B5EF4-FFF2-40B4-BE49-F238E27FC236}">
              <a16:creationId xmlns:a16="http://schemas.microsoft.com/office/drawing/2014/main" id="{72E66EF1-F527-47AA-99AE-1583B705C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361487" y="13784873"/>
          <a:ext cx="497094" cy="45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74734</xdr:colOff>
      <xdr:row>80</xdr:row>
      <xdr:rowOff>29307</xdr:rowOff>
    </xdr:from>
    <xdr:to>
      <xdr:col>15</xdr:col>
      <xdr:colOff>364981</xdr:colOff>
      <xdr:row>82</xdr:row>
      <xdr:rowOff>142268</xdr:rowOff>
    </xdr:to>
    <xdr:pic>
      <xdr:nvPicPr>
        <xdr:cNvPr id="9" name="_x245381240" descr="EMB00002b800230">
          <a:extLst>
            <a:ext uri="{FF2B5EF4-FFF2-40B4-BE49-F238E27FC236}">
              <a16:creationId xmlns:a16="http://schemas.microsoft.com/office/drawing/2014/main" id="{7C312BFF-AE0D-46B6-8BB4-022A2D820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75759" y="14288232"/>
          <a:ext cx="699822" cy="455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60079</xdr:colOff>
      <xdr:row>84</xdr:row>
      <xdr:rowOff>51288</xdr:rowOff>
    </xdr:from>
    <xdr:to>
      <xdr:col>15</xdr:col>
      <xdr:colOff>351771</xdr:colOff>
      <xdr:row>87</xdr:row>
      <xdr:rowOff>34004</xdr:rowOff>
    </xdr:to>
    <xdr:pic>
      <xdr:nvPicPr>
        <xdr:cNvPr id="10" name="_x245381480" descr="EMB00002b800231">
          <a:extLst>
            <a:ext uri="{FF2B5EF4-FFF2-40B4-BE49-F238E27FC236}">
              <a16:creationId xmlns:a16="http://schemas.microsoft.com/office/drawing/2014/main" id="{77E1470B-5EFB-4437-8028-56289ECE9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61104" y="14996013"/>
          <a:ext cx="701267" cy="497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67408</xdr:colOff>
      <xdr:row>89</xdr:row>
      <xdr:rowOff>3664</xdr:rowOff>
    </xdr:from>
    <xdr:to>
      <xdr:col>15</xdr:col>
      <xdr:colOff>359100</xdr:colOff>
      <xdr:row>92</xdr:row>
      <xdr:rowOff>145549</xdr:rowOff>
    </xdr:to>
    <xdr:pic>
      <xdr:nvPicPr>
        <xdr:cNvPr id="11" name="_x278500800" descr="EMB00002b800232">
          <a:extLst>
            <a:ext uri="{FF2B5EF4-FFF2-40B4-BE49-F238E27FC236}">
              <a16:creationId xmlns:a16="http://schemas.microsoft.com/office/drawing/2014/main" id="{68168EAB-F4B8-44AA-B74E-2E5341367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68433" y="15805639"/>
          <a:ext cx="701267" cy="656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60080</xdr:colOff>
      <xdr:row>95</xdr:row>
      <xdr:rowOff>94517</xdr:rowOff>
    </xdr:from>
    <xdr:to>
      <xdr:col>15</xdr:col>
      <xdr:colOff>351772</xdr:colOff>
      <xdr:row>99</xdr:row>
      <xdr:rowOff>88546</xdr:rowOff>
    </xdr:to>
    <xdr:pic>
      <xdr:nvPicPr>
        <xdr:cNvPr id="12" name="_x278501200" descr="EMB00002b800233">
          <a:extLst>
            <a:ext uri="{FF2B5EF4-FFF2-40B4-BE49-F238E27FC236}">
              <a16:creationId xmlns:a16="http://schemas.microsoft.com/office/drawing/2014/main" id="{8A18758B-5016-4D2D-A5D4-C46BF00A6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61105" y="16925192"/>
          <a:ext cx="701267" cy="679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199293</xdr:colOff>
      <xdr:row>101</xdr:row>
      <xdr:rowOff>30041</xdr:rowOff>
    </xdr:from>
    <xdr:to>
      <xdr:col>15</xdr:col>
      <xdr:colOff>263174</xdr:colOff>
      <xdr:row>103</xdr:row>
      <xdr:rowOff>143002</xdr:rowOff>
    </xdr:to>
    <xdr:pic>
      <xdr:nvPicPr>
        <xdr:cNvPr id="13" name="_x278501600" descr="EMB00002b800234">
          <a:extLst>
            <a:ext uri="{FF2B5EF4-FFF2-40B4-BE49-F238E27FC236}">
              <a16:creationId xmlns:a16="http://schemas.microsoft.com/office/drawing/2014/main" id="{50E6A7C3-8C4D-4B45-A955-B1A8BC177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400318" y="17889416"/>
          <a:ext cx="473456" cy="455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74</xdr:row>
      <xdr:rowOff>9525</xdr:rowOff>
    </xdr:from>
    <xdr:to>
      <xdr:col>16</xdr:col>
      <xdr:colOff>398925</xdr:colOff>
      <xdr:row>76</xdr:row>
      <xdr:rowOff>0</xdr:rowOff>
    </xdr:to>
    <xdr:sp macro="" textlink="">
      <xdr:nvSpPr>
        <xdr:cNvPr id="14" name="직사각형 13">
          <a:extLst>
            <a:ext uri="{FF2B5EF4-FFF2-40B4-BE49-F238E27FC236}">
              <a16:creationId xmlns:a16="http://schemas.microsoft.com/office/drawing/2014/main" id="{14874786-CC75-46C1-9162-9A2D4DEB3CD5}"/>
            </a:ext>
          </a:extLst>
        </xdr:cNvPr>
        <xdr:cNvSpPr/>
      </xdr:nvSpPr>
      <xdr:spPr bwMode="auto">
        <a:xfrm>
          <a:off x="47625" y="13201650"/>
          <a:ext cx="9371475" cy="333375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r>
            <a:rPr lang="ko-KR" altLang="en-US" sz="1400" b="1">
              <a:solidFill>
                <a:srgbClr val="0000CC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■  물질안전보건자료</a:t>
          </a:r>
          <a:r>
            <a:rPr lang="en-US" altLang="ko-KR" sz="1400" b="1">
              <a:solidFill>
                <a:srgbClr val="0000CC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(MSDS)</a:t>
          </a:r>
          <a:r>
            <a:rPr lang="ko-KR" altLang="en-US" sz="1400" b="1">
              <a:solidFill>
                <a:srgbClr val="0000CC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를 작성해야 할 물질</a:t>
          </a:r>
          <a:endParaRPr lang="ko-KR" altLang="ko-KR" sz="1200" b="1">
            <a:effectLst/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14</xdr:col>
      <xdr:colOff>190500</xdr:colOff>
      <xdr:row>104</xdr:row>
      <xdr:rowOff>29308</xdr:rowOff>
    </xdr:from>
    <xdr:to>
      <xdr:col>15</xdr:col>
      <xdr:colOff>260192</xdr:colOff>
      <xdr:row>106</xdr:row>
      <xdr:rowOff>142270</xdr:rowOff>
    </xdr:to>
    <xdr:pic>
      <xdr:nvPicPr>
        <xdr:cNvPr id="15" name="_x277992720" descr="EMB00002b800250">
          <a:extLst>
            <a:ext uri="{FF2B5EF4-FFF2-40B4-BE49-F238E27FC236}">
              <a16:creationId xmlns:a16="http://schemas.microsoft.com/office/drawing/2014/main" id="{AEE824FF-FE1B-453D-8F19-FF62CE5BA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391525" y="18403033"/>
          <a:ext cx="479267" cy="4558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726282</xdr:colOff>
      <xdr:row>23</xdr:row>
      <xdr:rowOff>154781</xdr:rowOff>
    </xdr:from>
    <xdr:to>
      <xdr:col>16</xdr:col>
      <xdr:colOff>307182</xdr:colOff>
      <xdr:row>33</xdr:row>
      <xdr:rowOff>152400</xdr:rowOff>
    </xdr:to>
    <xdr:pic>
      <xdr:nvPicPr>
        <xdr:cNvPr id="16" name="그림 15">
          <a:extLst>
            <a:ext uri="{FF2B5EF4-FFF2-40B4-BE49-F238E27FC236}">
              <a16:creationId xmlns:a16="http://schemas.microsoft.com/office/drawing/2014/main" id="{794D4C29-DDD5-4A7F-B482-829D3D0E5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1732" y="4107656"/>
          <a:ext cx="3095625" cy="1712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47625</xdr:rowOff>
    </xdr:from>
    <xdr:to>
      <xdr:col>29</xdr:col>
      <xdr:colOff>73521</xdr:colOff>
      <xdr:row>26</xdr:row>
      <xdr:rowOff>38100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6C3C46DC-EDB8-436A-987D-F93675FFF8EA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885" b="7885"/>
        <a:stretch/>
      </xdr:blipFill>
      <xdr:spPr>
        <a:xfrm>
          <a:off x="257175" y="619125"/>
          <a:ext cx="6169521" cy="73723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80;&#49457;\C\work\&#50641;&#49472;&#47928;&#49436;_&#51076;&#49884;\&#45236;%20&#47928;&#49436;\My%20Documents\&#48177;&#51648;&#50672;\&#44204;&#51201;\&#46160;&#49328;&#44148;&#49444;\ryu\&#54028;&#51060;&#45240;&#49828;&#47532;&#47784;&#45944;&#47553;\08.&#49892;&#54665;&#50696;&#49328;&#44288;&#47532;\c.&#49892;&#54665;&#50696;&#49328;\ESTI\&#54644;&#50808;\FED\R-0017\&#50577;&#49885;&#53685;&#5106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5\c\EXCEL\DATAPCS\DDD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4592;&#46024;\&#44060;&#49328;&#44204;&#51201;\My%20Documents\&#53556;&#53412;&#51077;&#52272;\&#49440;&#49688;&#52492;&#51088;&#47308;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312;&#50557;&#46028;\&#49888;&#44032;&#54217;TL\&#54924;&#49324;&#48516;\&#44277;&#49324;\&#49569;&#51204;&#44277;&#49324;\&#52384;&#53457;&#48143;&#51312;&#47549;\&#49888;&#44032;&#54217;TL\&#54924;&#49324;&#48516;\&#44277;&#49324;\&#52628;&#44032;&#44277;&#49324;\KBY\HJH\765TL\&#49436;1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49464;&#54620;\C\EXCEL\DATAPCS\DDD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7\e\02project\&#44221;&#44592;&#44256;%20&#49328;&#52293;&#47196;%20&#51312;&#49457;\&#45236;&#50669;\&#44221;&#44592;&#44256;&#45236;&#50669;&#49436;-&#54408;&#54624;&#51613;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\2010&#45380;&#49324;&#50629;\&#45433;&#51648;\&#49324;&#50629;&#52628;&#51652;\1&#50857;&#51221;&#46041;\&#49324;&#48376;%20-%20&#51068;&#52636;&#44277;&#50896;.xls" TargetMode="External"/></Relationships>
</file>

<file path=xl/externalLinks/_rels/externalLink105.xml.rels><?xml version="1.0" encoding="UTF-8" standalone="yes"?>
<Relationships xmlns="http://schemas.openxmlformats.org/package/2006/relationships"><Relationship Id="rId3" Type="http://schemas.openxmlformats.org/officeDocument/2006/relationships/externalLinkPath" Target="../1&#51648;&#44396;/2026&#45380;%20&#49444;&#44228;&#45236;&#50669;&#49436;(&#54400;&#48288;&#44592;%202&#52264;%20&#48143;%20&#45929;&#44404;&#51228;&#44144;-1&#51648;&#44396;).xlsx" TargetMode="External"/><Relationship Id="rId2" Type="http://schemas.openxmlformats.org/officeDocument/2006/relationships/externalLinkPath" Target="file:///D:\&#48177;&#47197;\&#49444;&#44228;\2&#52264;%20&#54400;&#48288;&#44592;%20&#49444;&#44228;\&#49444;&#44228;\1&#51648;&#44396;\2026&#45380;%20&#49444;&#44228;&#45236;&#50669;&#49436;(&#54400;&#48288;&#44592;%202&#52264;%20&#48143;%20&#45929;&#44404;&#51228;&#44144;-1&#51648;&#44396;).xlsx" TargetMode="External"/><Relationship Id="rId1" Type="http://schemas.openxmlformats.org/officeDocument/2006/relationships/externalLinkPath" Target="/&#48177;&#47197;/&#49444;&#44228;/2&#52264;%20&#54400;&#48288;&#44592;%20&#49444;&#44228;/&#49444;&#44228;/1&#51648;&#44396;/2026&#45380;%20&#49444;&#44228;&#45236;&#50669;&#49436;(&#54400;&#48288;&#44592;%202&#52264;%20&#48143;%20&#45929;&#44404;&#51228;&#44144;-1&#51648;&#44396;).xlsx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dfile\haus\excellent\&#49892;&#44204;&#51201;\&#48716;&#46972;&#53944;\&#46020;&#44257;E-1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204;&#51201;&#49892;\&#44592;&#53440;\&#44060;&#51064;\4.&#45824;&#47532;\&#51060;&#49457;&#54616;\FILE\&#50696;&#49328;F\&#50500;&#54028;&#53944;F\&#50504;&#50577;2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0689;&#49688;\C\DATA\&#44277;&#49324;&#44288;&#47532;\&#49688;&#49328;&#51228;&#44033;\&#51652;&#44256;&#49444;&#44228;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mj\c\WINDOWS\EXCEL\KI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IVIL_EST\EST\My%20Documents\&#51077;&#52272;\&#48264;&#50689;&#47196;\&#47924;&#50504;&#54616;&#49688;\&#49892;&#54665;(1)\&#45236;&#50669;&#49436;(1)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rkgrou-xuce1a\&#47196;&#52972;%20&#46356;&#49828;&#53356;%20(d)\xls\2005&#45380;&#46020;\&#44592;&#53440;\&#44592;&#53440;\&#49328;&#51648;&#50948;&#52824;&#46020;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51068;\2021&#45380;\&#49328;&#47548;eng2021$$$\&#48124;&#48513;&#51648;&#50669;&#44397;&#50976;&#47548;&#44288;&#47532;&#49548;\2021&#45380;%20&#54400;&#48288;&#44592;&#44048;&#47532;\01.&#44277;&#47928;&#54252;&#54632;%20(2021&#45380;%20&#49714;&#44032;&#44984;&#44592;&#49324;&#50629;(&#51228;10&#52264;-&#54400;&#48288;&#44592;%20&#48143;%20&#45929;&#44404;&#51228;&#44144;)%20&#44048;&#47532;&#50857;&#50669;-1.&#52265;&#49688;&#44228;&#49688;&#51221;.xlsx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20&#45380;&#46020;\2020&#45380;&#50577;&#44396;&#44400;&#52397;\2020&#45380;&#45929;&#44404;&#51228;&#44144;\2020&#45380;%20&#50577;&#44396;&#44400;%20&#45929;&#44404;&#51228;&#44144;%20&#49444;&#44228;&#46020;&#49436;(1,2&#51648;&#44396;)\2020&#45380;%20&#50577;&#44396;&#44400;%20&#45929;&#44404;&#51228;&#44144;%20&#49444;&#44228;&#46020;&#49436;(1&#51648;&#44396;)\&#49444;&#44228;&#45236;&#50669;\2020&#45380;%20&#50577;&#44396;&#44400;%20&#45929;&#44404;&#49444;&#44228;&#45236;&#50669;&#49436;-1&#51648;&#44396;-$.xlsx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oadmin\d\&#51312;&#50557;&#46028;\&#49888;&#44032;&#54217;TL\&#54924;&#49324;&#48516;\&#44277;&#49324;\&#49569;&#51204;&#44277;&#49324;\&#52384;&#53457;&#48143;&#51312;&#47549;\&#49888;&#44032;&#54217;TL\&#54924;&#49324;&#48516;\&#44277;&#49324;\&#52628;&#44032;&#44277;&#49324;\KBY\HJH\765TL\&#49436;1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2018&#45380;%20&#49324;&#50629;\&#49328;&#48520;&#54588;&#54644;&#51648;\&#44397;&#50976;&#47548;&#51088;&#47308;\&#49328;&#47548;&#52397;%20&#49328;&#48520;&#54588;&#54644;&#45236;&#50669;.xlsx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20\nas20\Documents%20and%20Settings\&#48149;%20&#49849;&#44592;\My%20Documents\&#51068;&#44144;&#47532;\2004&#45380;&#46020;\&#44277;&#50896;&#44288;&#47532;\&#44053;&#49888;&#54805;\2001.%20&#49444;%20%20%20%20%20&#44228;\01-05%20&#44053;&#50896;%20&#54217;&#52285;&#44400;%20&#48372;&#54840;&#49688;\&#54217;&#52285;&#48372;&#54840;&#49688;&#45236;&#50669;&#49436;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Owner\Local%20Settings\Temp\HAMONITEMP\98BB3B25828C438a9BB34882D0EEC889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ka\d\&#52264;&#47049;&#44592;&#51648;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\c\minpro\&#48512;&#49328;&#46020;&#49884;&#44032;&#49828;\&#44396;&#49324;&#50725;&#49324;&#47924;&#54872;&#44221;&#44060;&#49440;\My%20Documents(2)\&#44608;&#54644;&#45453;&#51648;\&#44204;&#51201;e\&#49688;&#48176;&#51204;&#50696;&#49328;&#49436;(E)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&#48149;%20&#49849;&#44592;\My%20Documents\&#51068;&#44144;&#47532;\2004&#45380;&#46020;\&#44277;&#50896;&#44288;&#47532;\&#44053;&#49888;&#54805;\2001.%20&#49444;%20%20%20%20%20&#44228;\01-05%20&#44053;&#50896;%20&#54217;&#52285;&#44400;%20&#48372;&#54840;&#49688;\&#54217;&#52285;&#48372;&#54840;&#49688;&#45236;&#50669;&#49436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jjpeunju.netian.com/down/&#52572;&#51201;T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20\nas20\Documents%20and%20Settings\Owner\Local%20Settings\Temp\HAMONITEMP\98BB3B25828C438a9BB34882D0EEC889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User\My%20Documents\&#51649;&#50896;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DATA1\DDD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ser\My%20Documents\&#51649;&#50896;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4032;&#46360;\C\EL&#52968;&#49444;&#54021;\PROJECT\&#50977;&#44400;&#48376;&#48512;\&#45236;&#50669;&#52572;&#51333;\&#44288;&#49324;\&#45236;&#50669;&#49436;(&#44288;&#49324;)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Users\J2W\Documents\&#49324;&#50629;&#49444;&#44228;&#49436;-&#54400;&#48288;&#44592;.xlsx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1\C\EXCEL\DATAPCS\DDD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24;&#46020;&#49885;\&#48177;&#46160;&#49328;\Documents%20and%20Settings\User\My%20Documents\&#51649;&#50896;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_server\backup\&#44608;&#45909;&#51652;\&#44608;&#45909;&#51652;\2008&#45380;\&#49714;&#44032;&#44984;&#44592;&#49444;&#44228;\&#50689;&#50900;\&#44400;&#50976;&#47548;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577;&#49345;&#44508;\D\&#44221;&#44228;&#49437;.&#46321;&#46321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2\c\EXCEL\DUKYONG\DDD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928;&#55148;&#51333;\C\&#44053;&#49888;&#54805;\2001.%20&#49444;%20%20%20%20%20&#44228;\01-05%20&#50577;&#54217;&#44400;%20&#48372;&#54840;&#49688;\&#50577;&#54217;&#48372;&#54840;&#49688;&#45236;&#50669;&#49436;2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928;&#55148;&#51333;\C\&#44053;&#49888;&#54805;\2001.%20&#49444;%20%20%20%20%20&#44228;\03-04%20&#44221;&#44592;%20&#44284;&#52380;%20&#45433;&#51648;&#45824;%20&#49548;&#45208;&#47924;&#47548;\&#45433;&#51648;&#45824;%20&#49548;&#45208;&#47924;%20&#50689;&#50577;&#44277;&#44553;%20&#48143;%20&#48372;&#54840;&#44288;&#47532;%20&#44277;&#49324;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9888;&#54805;\C\WINDOWS\&#48148;&#53461;%20&#54868;&#47732;\&#44053;&#49888;&#54805;\&#45432;&#50896;&#49345;&#48152;&#44592;\2001-02-&#45432;&#50896;&#49345;&#48152;&#44592;\2001-02-&#45432;&#50896;%20&#48372;&#54840;&#49688;(&#49345;&#48152;&#44592;)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928;&#55148;&#51333;\C\&#44053;&#49888;&#54805;\4&#50900;%20&#49444;%20%20%20%20&#44228;\&#44284;&#52380;%20&#48372;&#54840;&#49688;\&#48372;&#54840;&#49688;(&#49345;&#49688;&#47532;)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48124;&#51456;\Users\work\2009&#45380;&#46020;\&#49714;&#44032;&#44984;&#44592;%20&#49324;&#50629;&#49436;&#47448;\2009&#45380;%20&#44592;&#44228;&#54868;%20&#47784;&#45944;&#49714;(&#48268;&#52292;,&#51312;&#47548;&#50696;&#51221;&#51648;%2021-&#51088;,&#50500;)\&#54364;&#51456;&#51648;&#51665;&#44060;%20&#48143;%20&#50896;&#44032;&#44228;&#49328;\&#50696;&#51221;&#44032;&#44201;&#44208;&#51221;&#49436;(21-&#50500;&#50808;%202)-&#45824;&#49345;&#51648;%20&#51312;&#49324;%20&#49884;&#51216;%20&#50896;&#44032;&#44228;&#49328;&#49436;&#51076;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068;\D\My%20Documents\&#50577;&#51648;&#46020;&#47196;\&#48176;&#49688;&#44277;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4\C\EXCEL\DATAPCS\DDD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2\&#50629;&#47924;&#44277;&#50976;\2013&#45380;&#46020;\2013&#45380;&#49548;&#45208;&#47924;&#51116;&#54644;&#51200;&#44048;&#49444;&#44228;\2013&#45380;&#49548;&#45208;&#47924;&#47548;&#51116;&#54644;&#51200;&#44048;&#49324;&#50629;&#49444;&#44228;\&#49444;&#44228;&#49436;(&#51076;&#51333;&#48712;)\&#51116;&#54644;&#51200;&#44048;%201&#51648;&#44396;%20&#49444;&#44228;&#49436;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20\nas20\2011&#45380;%20&#49444;&#44228;&#44048;&#47532;\2011&#45380;%20&#49714;&#44032;&#44984;&#44592;%20&#49444;&#44228;(&#52632;&#52380;&#44397;&#50976;&#47548;)\&#49688;&#47548;&#51089;&#50629;\&#49688;&#47548;&#49444;&#44228;\&#44592;&#48264;1\2011&#52632;&#52380;&#44397;&#50976;&#47548;%20&#49714;&#44032;&#44984;&#44592;-&#44592;&#48264;1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BUDGET\HIGHWAY\KYUNGIN2\THIR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oadmin\d\DATA_BAK\HUDA\&#51204;&#46972;\&#51204;&#46972;&#48512;&#45824;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016;&#51109;\&#47196;&#52972;%20&#46356;&#49828;&#53356;%20(c)\&#44257;&#49457;\&#44257;&#49457;(&#54217;,&#48276;&#47168;)%20&#49714;&#44032;&#44984;&#44592;%20&#49892;&#49884;&#49444;&#44228;.xls" TargetMode="External"/></Relationships>
</file>

<file path=xl/externalLinks/_rels/externalLink14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BUDGET/HIGHWAY/KYUNGIN2/THIRD.XLS" TargetMode="External"/><Relationship Id="rId1" Type="http://schemas.openxmlformats.org/officeDocument/2006/relationships/externalLinkPath" Target="/BUDGET/HIGHWAY/KYUNGIN2/THIRD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068;&#50948;&#45824;&#44032;&#47784;&#51020;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4608;&#54788;&#54840;\&#49444;&#44228;\&#49324;&#48169;&#45840;(2002%20&#48512;&#50668;)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Documents%20and%20Settings\user\Local%20Settings\Temp\ENALATEMP\&#44608;&#54788;&#54840;\&#49444;&#44228;\&#49324;&#48169;&#45840;(2002%20&#48512;&#50668;)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20\NAS20\&#53468;&#54413;&#47336;&#49324;&#49444;&#44228;\&#53468;&#54413;(&#47588;&#48120;)&#49444;&#44228;('03.12.20)\&#50773;&#49328;&#44256;&#45800;&#50808;1\&#49444;&#44228;&#45236;&#50669;&#49436;(&#44256;&#45800;&#50808;1)&#49688;&#51221;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v1d3\C\My%20Documents\765\KV\TNY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54868;&#51032;&#47532;%20136&#51076;&#48152;\&#54364;&#51456;&#51648;&#50556;&#51109;%20&#51665;&#44228;&#54364;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20\nas20\&#54868;&#51032;&#47532;%20136&#51076;&#48152;\&#54364;&#51456;&#51648;&#50556;&#51109;%20&#51665;&#44228;&#54364;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312;&#50557;&#46028;\&#49888;&#44032;&#54217;TL\&#54924;&#49324;&#48516;\&#44277;&#49324;\&#49569;&#51204;&#44277;&#49324;\&#52384;&#53457;&#48143;&#51312;&#47549;\&#51020;&#49457;TL\&#54924;&#49324;&#48516;\&#49892;&#54665;&#45236;&#50669;\HJH\765TL\&#49436;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40;&#51333;\C\EXGOC\SLAB\&#54869;&#45824;\&#45236;&#51652;\&#48317;&#52404;\&#51473;&#49328;&#44368;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oadmin\d\&#51312;&#50557;&#46028;\&#49888;&#44032;&#54217;TL\&#54924;&#49324;&#48516;\&#44277;&#49324;\&#49569;&#51204;&#44277;&#49324;\&#52384;&#53457;&#48143;&#51312;&#47549;\&#51020;&#49457;TL\&#54924;&#49324;&#48516;\&#49892;&#54665;&#45236;&#50669;\HJH\765TL\&#49436;1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700;&#51064;\&#47196;&#52972;%20&#46356;&#49828;&#53356;%20(d)\&#49444;&#44228;\05&#49444;&#44228;\&#52632;&#44592;&#49324;&#48169;&#45840;(&#50556;&#44228;,&#45840;)\&#45840;\&#54217;&#52285;\&#54217;&#52285;&#49444;&#44228;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5\data\Documents%20and%20Settings\user\My%20Documents\&#51312;&#49345;&#50896;(&#49328;&#47548;&#51312;&#49457;)\2010&#45380;&#46020;%20&#49328;&#47548;&#51312;&#49457;%20&#51068;&#48152;\&#49714;&#44032;&#44984;&#44592;&#49324;&#50629;%20&#51068;&#48152;\2010&#45380;%20&#49714;&#44032;&#44984;&#44592;1&#52264;&#49324;&#50629;(&#49324;&#51204;&#49444;&#44228;&#51648;)\&#49324;&#51204;&#49892;&#49884;&#49444;&#44228;%20&#51068;&#48152;\&#49444;&#44228;&#49436;1\&#49444;&#44228;&#49444;&#47749;&#49436;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48;&#50689;\04.&#51456;&#49444;\&#44256;&#55141;&#49888;&#54840;.xls" TargetMode="External"/></Relationships>
</file>

<file path=xl/externalLinks/_rels/externalLink15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1.(&#51452;)sueng/1.&#49444;&#44228;/5.&#49714;&#44032;&#44984;&#44592;%20&#50808;/2018&#45380;/5.2018&#45380;%20&#49345;&#48152;&#44592;%20&#49548;&#45208;&#47924;&#51116;&#49440;&#52649;&#48337;%20&#50696;&#48169;&#45208;&#47924;&#51452;&#49324;&#49324;&#50629;(&#46041;&#49328;&#47732;&#49324;&#50629;&#44396;)%20&#49892;&#49884;&#49444;&#44228;%20&#50857;&#50669;/2.2018&#45380;%20&#49548;&#45208;&#47924;&#51116;&#49440;&#52649;&#48337;%20&#50696;&#48169;%20&#45208;&#47924;&#51452;&#49324;&#49324;&#50629;(&#49444;&#44228;&#49436;)/1.&#49444;&#44228;&#49436;(&#50896;&#52285;,%20&#48393;&#47749;&#51648;&#44396;)/20150302_2015&#45380;%20&#51312;&#47548;&#49888;&#52397;&#54788;&#54889;.xlsx" TargetMode="External"/><Relationship Id="rId1" Type="http://schemas.openxmlformats.org/officeDocument/2006/relationships/externalLinkPath" Target="/1.(&#51452;)sueng/1.&#49444;&#44228;/5.&#49714;&#44032;&#44984;&#44592;%20&#50808;/2018&#45380;/5.2018&#45380;%20&#49345;&#48152;&#44592;%20&#49548;&#45208;&#47924;&#51116;&#49440;&#52649;&#48337;%20&#50696;&#48169;&#45208;&#47924;&#51452;&#49324;&#49324;&#50629;(&#46041;&#49328;&#47732;&#49324;&#50629;&#44396;)%20&#49892;&#49884;&#49444;&#44228;%20&#50857;&#50669;/2.2018&#45380;%20&#49548;&#45208;&#47924;&#51116;&#49440;&#52649;&#48337;%20&#50696;&#48169;%20&#45208;&#47924;&#51452;&#49324;&#49324;&#50629;(&#49444;&#44228;&#49436;)/1.&#49444;&#44228;&#49436;(&#50896;&#52285;,%20&#48393;&#47749;&#51648;&#44396;)/20150302_2015&#45380;%20&#51312;&#47548;&#49888;&#52397;&#54788;&#54889;.xlsx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2-0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3-0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4-0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5-0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6-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4\D\EXCEL\DATAPCS\DDD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7-0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1-0&#52380;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1-1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&#47784;&#46160;&#48288;&#44592;\&#47784;&#46160;&#48288;&#44592;(&#52380;)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&#47784;&#46160;&#48288;&#44592;\&#47784;&#46160;&#48288;&#44592;(&#45209;)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&#49328;&#47932;&#49688;&#51665;\&#49328;&#47932;&#49688;&#51665;(&#52380;)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&#49328;&#47932;&#49688;&#51665;\&#49328;&#47932;&#49688;&#51665;(&#45209;)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&#49548;&#48152;&#48324;&#45236;&#50669;&#49436;\1-0&#52380;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&#49548;&#48152;&#48324;&#45236;&#50669;&#49436;\3-1&#45209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40;&#51333;\C\KHJ\XLS\RC&#49836;&#46972;&#48652;\&#54620;&#44221;\&#51473;&#49328;&#44368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40;&#51333;\C\EXDAT\&#50900;&#44228;&#44368;\&#50900;&#44228;-H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v1d3\C\My%20Documents\765KV.MUL\TOTAL\&#45817;1&#5478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80;&#49457;\C\work\&#50641;&#49472;&#47928;&#49436;_&#51076;&#49884;\&#45236;%20&#47928;&#49436;\My%20Documents\&#48177;&#51648;&#50672;\&#44204;&#51201;\&#46160;&#49328;&#44148;&#49444;\ryu\&#54028;&#51060;&#45240;&#49828;&#47532;&#47784;&#45944;&#47553;\08.&#49892;&#54665;&#50696;&#49328;&#44288;&#47532;\c.&#49892;&#54665;&#50696;&#49328;\DOOSAN\DSCGHM\PROJECT\FED\Fed0010\costbreak%20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80;&#49457;\C\work\&#50641;&#49472;&#47928;&#49436;_&#51076;&#49884;\&#45236;%20&#47928;&#49436;\My%20Documents\&#48177;&#51648;&#50672;\&#44204;&#51201;\&#46160;&#49328;&#44148;&#49444;\ryu\&#54028;&#51060;&#45240;&#49828;&#47532;&#47784;&#45944;&#47553;\08.&#49892;&#54665;&#50696;&#49328;&#44288;&#47532;\c.&#49892;&#54665;&#50696;&#49328;\WINDOWS\TEMP\FEDR0007\FED%20R-0050\BID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1-h2w8ku513g4\&#47196;&#52972;%20&#46356;&#49828;&#53356;%20(c)\&#44148;&#49444;&#44228;&#50557;&#44288;&#47144;&#49436;&#49885;&#51088;&#47308;\&#52632;&#54693;&#53580;&#47560;&#51312;&#44221;&#52628;&#44032;&#48372;&#50756;&#44277;&#49324;1\4&#49444;&#44228;&#48320;&#44221;\&#52572;&#51333;&#49444;&#44228;&#48320;&#44221;(&#54869;&#51221;&#48516;,&#48149;&#49457;&#48393;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849;&#44508;\C\MSOffice\Excel\APT\&#44060;&#49328;&#44204;&#51201;\WONMI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849;&#44508;\C\MSOffice\Excel\KYEOUSAN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1116;&#54788;\%23%23project200\unzipped\1&#44277;&#44396;&#44277;&#45236;&#50669;\&#51204;&#44592;&#44228;&#51109;\&#54032;&#51221;&#54364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97BUN\DANGA.XLS" TargetMode="External"/></Relationships>
</file>

<file path=xl/externalLinks/_rels/externalLink2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1.(&#51452;)sueng/1.&#49444;&#44228;/5.&#49714;&#44032;&#44984;&#44592;%20&#50808;/2018&#45380;/5.2018&#45380;%20&#49345;&#48152;&#44592;%20&#49548;&#45208;&#47924;&#51116;&#49440;&#52649;&#48337;%20&#50696;&#48169;&#45208;&#47924;&#51452;&#49324;&#49324;&#50629;(&#46041;&#49328;&#47732;&#49324;&#50629;&#44396;)%20&#49892;&#49884;&#49444;&#44228;%20&#50857;&#50669;/2.2018&#45380;%20&#49548;&#45208;&#47924;&#51116;&#49440;&#52649;&#48337;%20&#50696;&#48169;%20&#45208;&#47924;&#51452;&#49324;&#49324;&#50629;(&#49444;&#44228;&#49436;)/1.&#49444;&#44228;&#49436;(&#50896;&#52285;,%20&#48393;&#47749;&#51648;&#44396;)/2.&#47785;&#52264;%20&#48143;%20&#54788;&#51109;&#49324;&#51652;%20&#50808;(&#50896;&#52285;,%20&#48393;&#47749;&#51648;&#44396;).xlsx" TargetMode="External"/><Relationship Id="rId1" Type="http://schemas.openxmlformats.org/officeDocument/2006/relationships/externalLinkPath" Target="/1.(&#51452;)sueng/1.&#49444;&#44228;/5.&#49714;&#44032;&#44984;&#44592;%20&#50808;/2018&#45380;/5.2018&#45380;%20&#49345;&#48152;&#44592;%20&#49548;&#45208;&#47924;&#51116;&#49440;&#52649;&#48337;%20&#50696;&#48169;&#45208;&#47924;&#51452;&#49324;&#49324;&#50629;(&#46041;&#49328;&#47732;&#49324;&#50629;&#44396;)%20&#49892;&#49884;&#49444;&#44228;%20&#50857;&#50669;/2.2018&#45380;%20&#49548;&#45208;&#47924;&#51116;&#49440;&#52649;&#48337;%20&#50696;&#48169;%20&#45208;&#47924;&#51452;&#49324;&#49324;&#50629;(&#49444;&#44228;&#49436;)/1.&#49444;&#44228;&#49436;(&#50896;&#52285;,%20&#48393;&#47749;&#51648;&#44396;)/2.&#47785;&#52264;%20&#48143;%20&#54788;&#51109;&#49324;&#51652;%20&#50808;(&#50896;&#52285;,%20&#48393;&#47749;&#51648;&#44396;)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s\2019&#45380;%20&#44277;&#50857;&#47928;&#49436;\5.&#44256;&#49457;&#44400;\2016&#45380;%20&#44221;&#51228;&#49688;%20&#51312;&#47548;%20&#49892;&#49884;&#49444;&#44228;&#50857;&#50669;\2016&#45380;%20&#51312;&#47548;&#49324;&#50629;%20&#49444;&#44228;&#46020;&#49436;\&#49444;&#44228;&#49436;\&#44592;&#48264;1\&#54364;&#51648;%20&#46321;(1)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49688;&#47548;&#44592;&#49696;&#49324;&#49324;&#47924;&#49548;\&#44288;&#44553;&#49444;&#44228;\&#49444;&#44228;\2011\&#50696;&#51221;&#51648;&#51221;&#47532;&#49324;&#50629;(&#52632;&#52380;&#44397;&#50976;&#47548;)\&#49444;&#44228;&#50857;&#50669;%20&#49688;&#47548;&#51089;&#50629;\&#49688;&#47548;&#49444;&#44228;\2012&#45380;%20&#51312;&#47548;&#48143;&#51312;&#47548;&#50696;&#51221;&#51648;&#51221;&#47532;&#49324;&#50629;\&#44592;&#48264;1\2012&#45380;%20&#51312;&#47548;&#48143;&#50696;&#51221;&#51648;&#51221;&#47532;%20&#49444;&#44228;&#49436;(&#49324;&#50516;&#47532;)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&#51068;\2022&#45380;\2.&#54868;&#52380;&#44400;&#49328;&#47548;&#51312;&#54633;\5.2022&#45380;%20&#44221;&#51228;&#49688;&#51312;&#47548;&#49324;&#50629;%20&#44048;&#47532;&#50857;&#50669;\99.&#49444;&#44228;&#50896;&#48376;\&#49444;&#44228;&#50896;&#48376;&#44221;&#47548;\01.2022&#45380;%20&#44221;&#51228;&#49688;%20&#51312;&#47548;&#49324;&#50629;(1&#52264;)-&#44036;&#52377;&#47532;%2060&#48264;&#51648;%20&#50808;%203&#54596;&#51648;\02.&#45236;&#50669;\01.2022&#45380;%20&#44221;&#51228;&#49688;%20&#51312;&#47548;&#49324;&#50629;(1&#52264;)-&#44036;&#52377;&#47532;%2060&#48264;&#51648;%20&#50808;%203&#54596;&#51648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700;&#51064;\&#47196;&#52972;%20&#46356;&#49828;&#53356;%20(d)\&#49444;&#44228;\2013\&#49328;&#49324;&#53468;(&#50696;&#48169;&#49324;&#48169;)\&#50696;&#48169;&#49324;&#48169;(&#49328;&#49324;&#53468;,%20&#52384;&#50896;)\1.&#45236;&#50669;&#49436;%20&#50808;(1&#52264;)\&#49900;&#51201;&#51076;&#46020;(&#45236;&#50669;,&#49688;&#47049;)-&#51652;&#51676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51008;&#51221;\2005%20&#54532;&#47196;&#51229;&#53944;\1998\&#51648;&#50669;&#49444;&#44228;\&#49688;&#50896;&#51312;&#50896;1_2BL(97&#54217;&#47732;_cd_sp)\&#49688;&#50896;&#51312;&#50896;\&#44228;&#49328;&#49436;\&#50724;&#49328;&#50868;&#50516;\DATA\ELEC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120;&#54868;\C\&#51089;&#50629;\xls\&#44053;&#48513;%20&#44032;&#47196;\&#53945;&#49353;&#51080;&#45716;%20&#45433;&#54868;&#44144;&#47532;%20&#51312;&#49457;&#44277;&#49324;(2&#50900;%2010&#51068;).xls" TargetMode="External"/></Relationships>
</file>

<file path=xl/externalLinks/_rels/externalLink3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2023&#45380;%20&#49324;&#50629;/&#52632;&#52380;&#44288;&#47532;&#49548;%20-%20&#54400;&#48288;&#44592;&#49444;&#44228;/2023&#49714;&#44032;&#44984;&#44592;7&#52264;&#49444;&#44228;&#45236;&#50669;&#49436;-&#49328;&#47548;&#51060;&#50644;&#51648;.xlsx" TargetMode="External"/><Relationship Id="rId2" Type="http://schemas.openxmlformats.org/officeDocument/2006/relationships/externalLinkPath" Target="file:///D:\2023&#45380;%20&#49324;&#50629;\&#52632;&#52380;&#44288;&#47532;&#49548;%20-%20&#54400;&#48288;&#44592;&#49444;&#44228;\2023&#49714;&#44032;&#44984;&#44592;7&#52264;&#49444;&#44228;&#45236;&#50669;&#49436;-&#49328;&#47548;&#51060;&#50644;&#51648;.xlsx" TargetMode="External"/><Relationship Id="rId1" Type="http://schemas.openxmlformats.org/officeDocument/2006/relationships/externalLinkPath" Target="/2023&#45380;%20&#49324;&#50629;/&#52632;&#52380;&#44288;&#47532;&#49548;%20-%20&#54400;&#48288;&#44592;&#49444;&#44228;/2023&#49714;&#44032;&#44984;&#44592;7&#52264;&#49444;&#44228;&#45236;&#50669;&#49436;-&#49328;&#47548;&#51060;&#50644;&#51648;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Users\User\Downloads\&#49324;&#50629;&#49444;&#44228;&#49436;%20(34)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&#51060;&#45824;&#50672;\2022&#45380;\2.&#49714;&#44032;&#44984;&#44592;\&#54400;&#48288;&#44592;(&#48393;&#54868;&#49328;)\&#49444;&#44228;&#49436;%20&#45225;&#54408;\&#49444;&#44228;&#49436;(&#51228;9&#52264;)_&#52572;&#51333;(&#50696;&#52488;&#44592;&#44032;&#44201;&#49688;&#51221;_6.2.)\&#52572;&#51333;(&#50696;&#52488;&#44592;&#44032;&#44201;&#49688;&#51221;)\&#49324;&#50629;&#49444;&#44228;&#49436;(&#51228;9&#52264;).xlsx" TargetMode="External"/></Relationships>
</file>

<file path=xl/externalLinks/_rels/externalLink3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3&#45380;&#46020;\2023&#45380;&#48124;&#48513;&#51648;&#50669;&#44397;&#50976;&#47548;&#44288;&#47532;&#49548;\2023&#45380;&#49714;&#44032;&#44984;&#44592;(&#51228;8&#52264;)%20&#54400;&#48288;&#44592;+&#45929;&#44404;&#51228;&#44144;-&#50504;&#53468;&#44397;\2023&#45380;&#49714;&#44032;&#44984;&#44592;&#49324;&#50629;&#49892;&#49884;&#49444;&#44228;&#50857;&#50669;(&#51228;8&#52264;)%20&#49444;&#44228;&#46020;&#49436;-&#52572;&#51333;\&#49444;&#44228;&#45236;&#50669;\2023&#45380;&#49714;&#44032;&#44984;&#44592;&#49324;&#50629;%20&#49892;&#49884;&#49444;&#44228;(&#51228;8&#52264;)&#54400;&#48288;&#44592;+&#45929;&#44404;-&#49444;&#44228;&#45236;&#50669;-&#52572;&#51333;.xlsx" TargetMode="External"/><Relationship Id="rId1" Type="http://schemas.openxmlformats.org/officeDocument/2006/relationships/externalLinkPath" Target="file:///\\sueng\sueng\2023&#45380;&#46020;\2023&#45380;&#48124;&#48513;&#51648;&#50669;&#44397;&#50976;&#47548;&#44288;&#47532;&#49548;\2023&#45380;&#49714;&#44032;&#44984;&#44592;(&#51228;8&#52264;)%20&#54400;&#48288;&#44592;+&#45929;&#44404;&#51228;&#44144;-&#50504;&#53468;&#44397;\2023&#45380;&#49714;&#44032;&#44984;&#44592;&#49324;&#50629;&#49892;&#49884;&#49444;&#44228;&#50857;&#50669;(&#51228;8&#52264;)%20&#49444;&#44228;&#46020;&#49436;-&#52572;&#51333;\&#49444;&#44228;&#45236;&#50669;\2023&#45380;&#49714;&#44032;&#44984;&#44592;&#49324;&#50629;%20&#49892;&#49884;&#49444;&#44228;(&#51228;8&#52264;)&#54400;&#48288;&#44592;+&#45929;&#44404;-&#49444;&#44228;&#45236;&#50669;-&#52572;&#51333;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48124;&#48513;&#51648;&#50669;&#44397;&#50976;&#47548;&#44288;&#47532;&#49548;\2020&#50612;&#47536;&#45208;&#47924;&#44032;&#44984;&#44592;\2020&#45380;&#50612;&#47536;&#45208;&#47924;&#44032;&#44984;&#44592;-&#49444;&#44228;&#46020;&#49436;\2020&#45380;%20&#51228;2&#52264;%20&#49714;&#44032;&#44984;&#44592;&#49324;&#50629;(&#50612;&#47536;&#45208;&#47924;)-&#44592;&#48264;1\&#49444;&#44228;&#45236;&#50669;&#49436;(&#44592;&#48264;1)\&#49444;&#44228;&#45236;&#50669;&#49436;(&#44592;&#48264;1)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e\Desktop\&#49714;&#44032;&#44984;&#44592;&#44396;&#50868;&#47532;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80;&#49457;\C\work\&#50641;&#49472;&#47928;&#49436;_&#51076;&#49884;\&#45236;%20&#47928;&#49436;\My%20Documents\&#48177;&#51648;&#50672;\&#44204;&#51201;\&#46160;&#49328;&#44148;&#49444;\ryu\&#54028;&#51060;&#45240;&#49828;&#47532;&#47784;&#45944;&#47553;\08.&#49892;&#54665;&#50696;&#49328;&#44288;&#47532;\c.&#49892;&#54665;&#50696;&#49328;\esti2000\2000\&#49884;&#54868;&#44400;&#45824;&#52404;\&#45236;&#50669;&#49436;(&#51649;&#50689;&#48708;)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ng\d\EXCEL\DATAPCS\DDD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40;&#51333;\C\EXDAT\&#45824;&#44396;&#54252;&#54637;\PCBEAM\PIER\&#48317;&#44228;&#52380;~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5\&#44277;&#49324;&#51068;&#44148;01\EXCEL\DATAPCS\DDD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80;&#49457;\C\work\&#50641;&#49472;&#47928;&#49436;_&#51076;&#49884;\My%20Documents\&#44608;&#54252;&#46020;&#47196;\&#44608;&#54252;&#53804;&#52272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_BAK\HUDA\&#51204;&#46972;\&#51204;&#46972;&#48512;&#45824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40;&#51333;\C\EXGOC\SLAB\&#49836;&#47000;&#48652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40;&#51333;\C\My%20Documents\EXCEL\&#44396;&#51312;\RAHMEN\&#54028;&#51060;&#54805;~1\&#46041;&#47932;&#51060;~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v1d3\C\My%20Documents\&#52629;&#47161;&#49328;&#55092;&#50577;&#47548;&#44277;&#51221;&#54364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40;&#51333;\C\TEST\&#51473;&#49328;&#44368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473;&#49328;&#44368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40;&#51333;\C\KHJ\XLS\DATA\&#51473;&#49328;&#44368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Owner\Local%20Settings\Temp\HAMONITEMP\D532E8EEB4984aff8D2B66D2763B427C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dows-xpvn\&#50644;&#51648;&#45768;&#50612;&#47553;%20&#50629;&#47924;(&#44277;&#49324;,%20&#44204;&#51201;)\&#44277;&#51452;&#45824;&#54616;&#49688;&#49444;&#44228;\&#52572;&#51333;&#48516;\&#45236;&#50669;&#49436;\&#44592;&#44228;%20&#45236;&#50669;&#49436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20\nas20\Documents%20and%20Settings\Owner\Local%20Settings\Temp\HAMONITEMP\D532E8EEB4984aff8D2B66D2763B427C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\DATAPCS\DDD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0689;&#50865;\A-PROJET\XECELL\EXCEL\&#44396;&#51312;\RAHMEN\hankyoung\&#54028;&#51060;&#54805;~1\&#46041;&#47932;&#51060;~1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gqi6ixu7mtusqy\&#47196;&#52972;%20&#46356;&#49828;&#53356;%20(E)\My%20Documents\765KV.MUL\TOTAL\&#45817;1&#54788;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51008;&#51221;\2005%20&#54532;&#47196;&#51229;&#53944;\&#51452;&#44277;&#50500;&#54028;&#53944;&#46020;&#47732;(&#52280;&#44256;)\&#50725;&#45236;&#51204;&#44592;\59&#53440;&#51077;\59bs-56-14\BS-56-14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v1d3\C\My%20Documents\KBY\HJH\765TL\&#49436;1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KOR2\&#49884;&#54868;&#51088;&#47308;\&#51077;&#52636;&#44552;&#54364;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MSOffice\Excel\&#49444;&#44228;&#49436;\&#49688;&#47785;&#51068;&#50948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rkyoungdon\&#51068;\&#51068;\2022&#45380;\2.&#54868;&#52380;&#44400;&#49328;&#47548;&#51312;&#54633;\5.2022&#45380;%20&#44221;&#51228;&#49688;&#51312;&#47548;&#49324;&#50629;%20&#44048;&#47532;&#50857;&#50669;\&#44048;&#47532;&#49436;&#47448;&#51068;&#52404;-2022&#45380;%20&#44221;&#51228;&#49688;&#51312;&#47548;&#49324;&#50629;%20&#44048;&#47532;&#50857;&#50669;-&#50696;&#48708;&#44620;&#51648;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ver\my%20documents\Documents%20and%20Settings\user\My%20Documents\&#49328;&#49324;&#46993;\&#51077;&#52272;\090204&#50689;&#44305;&#49714;&#44032;&#44984;&#44592;&#49444;&#44228;\Documents%20and%20Settings\user\My%20Documents\&#49714;&#51060;&#46993;\2008&#54217;&#52285;\&#51116;&#51201;&#54364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80;&#49457;\C\work\&#50641;&#49472;&#47928;&#49436;_&#51076;&#49884;\1&#44288;&#44277;&#49436;\&#51032;&#51221;&#48512;&#44277;&#47924;&#50896;&#50500;&#54028;&#53944;\&#45209;&#52272;&#52628;&#51221;&#54364;.xls" TargetMode="External"/></Relationships>
</file>

<file path=xl/externalLinks/_rels/externalLink6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2023&#45380;-&#49688;&#50644;&#51648;&#45768;&#50612;&#47553;\2023&#45380;&#48124;&#48513;&#51648;&#50669;&#44397;&#50976;&#47548;&#44288;&#47532;&#49548;\2023&#45380;&#45208;&#47924;&#49900;&#44592;(&#51228;1&#52264;)\2023&#45380;%20&#51312;&#47548;&#50696;&#51221;&#51648;&#51221;&#47532;&#48143;&#45208;&#47924;&#49900;&#44592;&#49324;&#50629;(&#51228;1&#52264;)%20&#49444;&#44228;&#46020;&#49436;-&#52509;&#44292;\2023&#45380;&#51312;&#47548;&#50696;&#51221;&#51648;&#51221;&#47532;&#48143;&#45208;&#47924;&#49900;&#44592;&#49324;&#50629;(&#51228;1&#52264;)-&#52509;&#44292;.xlsx" TargetMode="External"/><Relationship Id="rId1" Type="http://schemas.openxmlformats.org/officeDocument/2006/relationships/externalLinkPath" Target="file:///\\sueng\sueng\2023&#45380;-&#49688;&#50644;&#51648;&#45768;&#50612;&#47553;\2023&#45380;&#48124;&#48513;&#51648;&#50669;&#44397;&#50976;&#47548;&#44288;&#47532;&#49548;\2023&#45380;&#45208;&#47924;&#49900;&#44592;(&#51228;1&#52264;)\2023&#45380;%20&#51312;&#47548;&#50696;&#51221;&#51648;&#51221;&#47532;&#48143;&#45208;&#47924;&#49900;&#44592;&#49324;&#50629;(&#51228;1&#52264;)%20&#49444;&#44228;&#46020;&#49436;-&#52509;&#44292;\2023&#45380;&#51312;&#47548;&#50696;&#51221;&#51648;&#51221;&#47532;&#48143;&#45208;&#47924;&#49900;&#44592;&#49324;&#50629;(&#51228;1&#52264;)-&#52509;&#44292;.xlsx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688;&#46020;&#49884;&#49444;21\C\&#51060;&#54788;&#52384;\&#54620;&#44544;&#47928;&#49436;\&#54224;&#44592;&#47932;\&#48176;&#49688;&#44288;\&#54868;&#49436;&#52488;&#44368;&#51452;&#48320;&#45432;&#54980;&#44288;&#44368;&#52404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mpal.empas.com/2&#45236;&#50669;_&#44284;&#50629;&#51648;&#49884;&#49436;/2001/&#51064;&#51228;&#44400;/&#49548;&#54616;&#52380;JH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277;&#47924;3\&#44277;&#50976;%20&#47928;&#49436;\&#50529;&#49472;\My%20Documents\&#45800;&#44032;&#49328;&#52636;\&#48176;&#49688;&#44277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Users\User\AppData\Local\Microsoft\Windows\INetCache\IE\6FNWPO5P\&#49324;&#50629;&#49444;&#44228;&#49436;.xlsx" TargetMode="External"/></Relationships>
</file>

<file path=xl/externalLinks/_rels/externalLink6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2022&#45380;&#46020;\2022&#45380;&#48124;&#48513;&#51648;&#50669;&#44397;&#50976;&#47548;&#44288;&#47532;&#49548;\2022&#45380;&#49714;&#44032;&#44984;&#44592;&#49892;&#49884;&#49444;&#44228;(&#51228;12&#52264;)-&#50504;&#53468;&#44397;\2022&#45380;&#49714;&#44032;&#44984;&#44592;(&#51228;12&#52264;)-&#49444;&#44228;&#46020;&#49436;%20&#52509;&#44292;\2022&#45380;&#49714;&#44032;&#44984;&#44592;&#49324;&#50629;&#49892;&#49884;&#49444;&#44228;(&#51228;12&#52264;)-&#49444;&#44228;&#46020;&#49436;-2022&#45380;&#45800;&#44032;\&#49444;&#44228;&#45236;&#50669;-2022&#45380;&#49714;&#44032;&#44984;&#44592;&#49324;&#50629;&#49444;&#44228;&#50857;&#50669;-&#51228;12&#52264;-&#50577;&#47197;.xlsx" TargetMode="External"/><Relationship Id="rId1" Type="http://schemas.openxmlformats.org/officeDocument/2006/relationships/externalLinkPath" Target="file:///G:\2022&#45380;&#46020;\2022&#45380;&#48124;&#48513;&#51648;&#50669;&#44397;&#50976;&#47548;&#44288;&#47532;&#49548;\2022&#45380;&#49714;&#44032;&#44984;&#44592;&#49892;&#49884;&#49444;&#44228;(&#51228;12&#52264;)-&#50504;&#53468;&#44397;\2022&#45380;&#49714;&#44032;&#44984;&#44592;(&#51228;12&#52264;)-&#49444;&#44228;&#46020;&#49436;%20&#52509;&#44292;\2022&#45380;&#49714;&#44032;&#44984;&#44592;&#49324;&#50629;&#49892;&#49884;&#49444;&#44228;(&#51228;12&#52264;)-&#49444;&#44228;&#46020;&#49436;-2022&#45380;&#45800;&#44032;\&#49444;&#44228;&#45236;&#50669;-2022&#45380;&#49714;&#44032;&#44984;&#44592;&#49324;&#50629;&#49444;&#44228;&#50857;&#50669;-&#51228;12&#52264;-&#50577;&#47197;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\Desktop\2022&#45380;%20&#51312;&#47548;&#51648;&#44032;&#44984;&#44592;(&#45929;&#44404;&#51228;&#44144;)&#49324;&#50629;-3&#51076;&#48152;(&#49444;&#44228;&#45236;&#50669;)-&#44592;&#51316;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ug.hq/BBS/BL0233/BL0411/BL0568/BL0598/990102/EXCEL/98&#49444;&#44228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rkyoungdon\&#51068;\&#51204;&#47928;&#44148;&#49444;&#44277;&#47924;\&#49464;&#44552;&#44228;&#49328;&#49436;&#48156;&#54665;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&#54620;&#51008;&#51221;\D\2003&#9827;PJ\&#54801;&#51032;\&#49436;&#50872;\&#51064;&#51228;\Pcf-5\&#45824;&#50864;&#44400;&#49328;\&#44277;&#51221;&#54364;(&#44400;&#49328;&#51088;&#46041;&#52264;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dori\c\SE0-DWG\&#52404;&#50977;\XLS\ALL-XLS\ULSAN\PRICE.XLS" TargetMode="External"/></Relationships>
</file>

<file path=xl/externalLinks/_rels/externalLink7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2022&#45380;\2022&#45380;&#48124;&#48513;&#51648;&#50669;&#44397;&#50976;&#47548;&#44288;&#47532;&#49548;\2022&#45380;&#49714;&#49892;&#49884;&#49444;&#44228;(&#51228;14&#52264;)-2023&#45380;%20&#51228;3&#52264;-&#49444;&#44228;&#46020;&#49436;\2023&#45380;&#49714;&#44032;&#44984;&#44592;&#49324;&#50629;&#49444;&#44228;&#50857;&#50669;-&#51228;3&#52264;-&#48393;&#54868;&#49328;.xlsx" TargetMode="External"/><Relationship Id="rId1" Type="http://schemas.openxmlformats.org/officeDocument/2006/relationships/externalLinkPath" Target="file:///Z:\2022&#45380;\2022&#45380;&#48124;&#48513;&#51648;&#50669;&#44397;&#50976;&#47548;&#44288;&#47532;&#49548;\2022&#45380;&#49714;&#49892;&#49884;&#49444;&#44228;(&#51228;14&#52264;)-2023&#45380;%20&#51228;3&#52264;-&#49444;&#44228;&#46020;&#49436;\2023&#45380;&#49714;&#44032;&#44984;&#44592;&#49324;&#50629;&#49444;&#44228;&#50857;&#50669;-&#51228;3&#52264;-&#48393;&#54868;&#49328;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4.&#51064;&#51228;&#44400;\&#50756;&#44208;\2020&#45380;%20&#51312;&#47548;&#51648;&#44032;&#44984;&#44592;&#49324;&#50629;(&#54400;&#48288;&#44592;,&#45929;&#44404;&#51228;&#44144;)&#49892;&#49884;&#49444;&#44228;&#50857;&#50669;\&#49444;&#44228;&#46020;&#49436;\&#45225;&#54408;(&#52572;&#51333;)\&#49444;&#44228;&#49436;\&#51312;&#47548;&#51648;&#44032;&#44984;&#44592;(&#45224;&#47732;&#51648;&#44396;)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688;&#46020;&#49884;&#49444;21\C\&#51060;&#54788;&#52384;\&#54620;&#44544;&#47928;&#49436;\&#54224;&#44592;&#47932;\&#48176;&#49688;&#44288;\&#49444;&#44228;&#49436;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452;\C\&#49888;&#51221;&#46041;&#51456;&#44277;\&#45236;&#50669;&#49436;\&#48320;&#44221;&#45236;&#50669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221;&#50696;\&#50780;&#44032;&#47532;\&#44053;&#49888;&#54805;\2001.%20&#49444;%20%20%20%20%20&#44228;\01-05%20&#44053;&#50896;%20&#54217;&#52285;&#44400;%20&#48372;&#54840;&#49688;\&#54217;&#52285;&#48372;&#54840;&#49688;&#45236;&#50669;&#49436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32;&#46988;&#51076;&#50629;1\&#47196;&#52972;%20&#46356;&#49828;&#53356;%20(f)\&#48373;&#44396;&#49444;&#44228;\&#44032;&#46988;(&#49444;&#44228;&#50896;&#48376;)\EXCEL\EXCEL\&#44277;&#51333;&#45800;&#44032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v1d3\C\My%20Documents\EXCEL\EXCEL\&#44277;&#51333;&#45800;&#44032;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m\My%20Documents\&#51060;&#49884;&#54805;\&#51648;&#48169;&#52397;\&#50629;&#47924;&#47588;&#45684;&#50620;\&#51088;&#50896;\&#51312;&#47548;&#49324;&#50629;%20&#51208;&#52264;\&#51312;&#47548;&#49324;&#50629;%20&#50641;&#49472;&#49436;&#49885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rkyoungdon\&#51068;\&#51068;\2021&#45380;\&#49328;&#47548;eng2021$$$\&#54868;&#52380;&#44400;&#52397;\21.%202021&#45380;%20&#49328;&#48520;&#50696;&#48169;&#49714;&#44032;&#44984;&#44592;%20&#44048;&#47532;&#50857;&#50669;\99.&#49444;&#44228;&#50896;&#48376;\2021&#45380;%20&#49328;&#48520;&#50696;&#48169;%20&#49714;&#44032;&#44984;&#44592;%20&#49444;&#44228;&#46020;&#49436;-&#49444;&#44228;&#48320;&#44221;\&#45817;&#52488;&#48320;&#44221;-&#54868;&#52380;&#51648;&#44396;\2021&#49328;&#48520;&#49714;&#44032;&#44984;&#44592;&#45236;&#50669;&#49436;-&#54868;&#52380;&#51648;&#44396;-&#45817;&#52488;-&#48320;&#44221;.xlsx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Users\&#50628;&#53468;&#49440;\Desktop\&#49328;&#48520;&#50696;&#48169;&#49714;&#44032;&#44984;&#44592;%20&#49444;&#44228;&#49436;\2021&#49328;&#48520;&#49714;&#44032;&#44984;&#44592;&#45236;&#50669;&#49436;-&#44036;&#46041;&#51648;&#44396;-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80;&#49457;\C\work\&#50641;&#49472;&#47928;&#49436;_&#51076;&#49884;\&#45236;%20&#47928;&#49436;\My%20Documents\&#48177;&#51648;&#50672;\&#44204;&#51201;\&#46160;&#49328;&#44148;&#49444;\ryu\&#54028;&#51060;&#45240;&#49828;&#47532;&#47784;&#45944;&#47553;\08.&#49892;&#54665;&#50696;&#49328;&#44288;&#47532;\c.&#49892;&#54665;&#50696;&#49328;\&#51076;&#49884;\&#46160;&#49328;R50%20OSCAR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20\nas20\Documents%20and%20Settings\mm\My%20Documents\&#51060;&#49884;&#54805;\&#51648;&#48169;&#52397;\&#50629;&#47924;&#47588;&#45684;&#50620;\&#51088;&#50896;\&#51312;&#47548;&#49324;&#50629;%20&#51208;&#52264;\&#51312;&#47548;&#49324;&#50629;%20&#50641;&#49472;&#49436;&#49885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en-6\project2004\&#44256;&#50689;&#54840;\0558\&#50689;&#46321;&#54252;\libr\mine\&#45236;&#50669;&#49436;\&#51652;&#54644;&#49437;&#46041;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617;&#48124;\&#48320;&#44221;&#49892;&#54665;\EXCEL\&#45824;&#54617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80;&#49457;\C\work\&#50641;&#49472;&#47928;&#49436;_&#51076;&#49884;\Documents\&#50629;%20&#47924;\&#51077;%20&#52272;\2001&#45380;\&#49457;&#46041;&#51333;&#54633;&#54665;&#51221;&#47560;&#51012;%20&#51077;&#52272;&#45236;&#50669;\&#48512;&#45824;&#51077;&#52272;&#49436;&#47448;\&#48373;&#49324;&#48376;%20&#49457;&#46041;&#51333;&#54633;&#54665;&#51221;&#47560;&#51012;%20&#48512;&#45824;&#51077;&#52272;%20&#49436;&#47448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dori\c\WORK\2000\&#50732;&#47548;&#54589;&#48120;&#49696;&#44288;\5&#50900;&#48320;&#44221;&#46020;&#47732;\&#52572;&#51333;&#46020;&#47732;\&#50732;&#47548;&#54589;&#48120;&#49696;&#44288;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microsoft.com/office/2006/relationships/xlExternalLinkPath/xlStartup" Target="Documents/&#53945;&#49688;/&#45224;&#49436;&#50872;&#50669;&#49324;/&#49892;&#54665;&#50696;&#49328;/My%20Documents/Book2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221;&#50696;\&#50780;&#44032;&#47532;\2001-00%20&#49444;&#44228;&#53952;\&#45800;&#48708;&#54364;(2001-9)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rkyoungdon\&#51068;\&#51068;\2022&#45380;\2.&#54868;&#52380;&#44400;&#49328;&#47548;&#51312;&#54633;\13.2022&#45380;%20&#51312;&#47548;&#51648;&#44032;&#44984;&#44592;(&#54400;&#48288;&#44592;)&#49324;&#50629;(&#49345;&#49436;&#51648;&#44396;)&#49892;&#49884;&#49444;&#44228;&#50857;&#50669;\1.&#49444;&#44228;&#46020;&#49436;&#47564;&#46308;&#44592;\2022&#45380;%20&#51312;&#47548;&#51648;&#44032;&#44984;&#44592;(&#54400;&#48288;&#44592;)&#49324;&#50629;-&#49345;&#49436;&#51648;&#44396;&#52509;&#44292;\2022&#45380;%20&#51312;&#47548;&#51648;&#44032;&#44984;&#44592;(&#54400;&#48288;&#44592;)&#49324;&#50629;-&#49345;&#49436;&#51648;&#44396;-1&#51076;&#48152;.xlsx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KOR2\2&#52264;&#48320;&#44221;\2&#52264;1&#52264;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e\Desktop\2021&#45380;&#49328;&#48520;&#50696;&#48169;&#49714;&#44032;&#44984;&#44592;&#44048;&#47532;&#49436;&#47448;-&#51060;&#49849;&#54840;&#52572;&#51333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4\c\EXCEL\DATAPCS\DDD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en-6\project2004\&#44256;&#50689;&#54840;\0558\&#50689;&#46321;&#54252;\SE0-DWG\&#52404;&#50977;\XLS\ALL-XLS\ULSAN\PRICE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9688;&#47785;&#51068;&#50948;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80;&#49457;\C\work\&#50641;&#49472;&#47928;&#49436;_&#51076;&#49884;\&#45236;%20&#47928;&#49436;\My%20Documents\&#48177;&#51648;&#50672;\&#44204;&#51201;\&#46160;&#49328;&#44148;&#49444;\ryu\&#54028;&#51060;&#45240;&#49828;&#47532;&#47784;&#45944;&#47553;\08.&#49892;&#54665;&#50696;&#49328;&#44288;&#47532;\c.&#49892;&#54665;&#50696;&#49328;\My%20Documents\&#44204;&#51201;&#51312;&#44148;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7\data\04.2021&#45380;%20&#49324;&#50629;\02.&#50977;&#47548;\01.&#49444;&#44228;\05.2021&#45380;%20&#53360;&#45208;&#47924;&#44277;&#51061;&#51312;&#47548;&#49324;&#50629;%20&#49892;&#49884;&#49444;&#44228;&#50857;&#50669;\00.&#49688;&#49888;&#54028;&#51068;\&#50857;&#50669;&#48708;&#49328;&#52636;&#45236;&#50669;&#49436;_2021&#45380;%20&#53360;&#45208;&#47924;%20&#44277;&#51061;&#51312;&#47548;&#49324;&#50629;%20&#49892;&#49884;&#49444;&#44228;&#50857;&#50669;.xlsx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oadmin\d\KKK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456;&#50672;\C\EXCEL\&#54665;&#45817;&#50896;&#44032;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849;&#44508;\C\MSOffice\Excel\APT\WONMI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microsoft.com/office/2006/relationships/xlExternalLinkPath/xlStartup" Target="Documents/&#53945;&#49688;/&#45224;&#49436;&#50872;&#50669;&#49324;/&#49892;&#54665;&#50696;&#49328;/Documents/&#53945;&#49688;/&#54620;&#44397;&#54868;&#54617;&#50672;&#44396;&#49548;/&#52285;&#44256;/&#48372;&#45240;&#51088;&#47308;/&#45824;&#44396;&#44552;&#49549;.xls" TargetMode="External"/></Relationships>
</file>

<file path=xl/externalLinks/_rels/externalLink9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&#50689;&#46024;%20&#50629;&#47924;&#44277;&#50976;\1.%20&#49328;&#47548;%20&#50640;&#49436;%20&#49688;&#47196;%20&#48372;&#45252;\1.%20&#51312;&#47548;&#44288;&#47144;\&#49444;&#44228;&#45236;&#50669;(&#51312;&#47548;2&#52264;).xlsx" TargetMode="External"/><Relationship Id="rId1" Type="http://schemas.openxmlformats.org/officeDocument/2006/relationships/externalLinkPath" Target="file:///\\sueng\sueng\&#50689;&#46024;%20&#50629;&#47924;&#44277;&#50976;\1.%20&#49328;&#47548;%20&#50640;&#49436;%20&#49688;&#47196;%20&#48372;&#45252;\1.%20&#51312;&#47548;&#44288;&#47144;\&#49444;&#44228;&#45236;&#50669;(&#51312;&#47548;2&#52264;).xlsx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928;&#55148;&#51333;\C\&#47928;&#55148;&#51333;\&#49444;&#44228;&#49436;\&#44221;&#48513;%20&#49457;&#51452;\&#50900;&#54637;&#47732;%20&#45824;&#49328;&#47532;\&#44221;&#48513;%20&#49457;&#51452;%20&#50900;&#54637;&#4773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"/>
      <sheetName val="02"/>
      <sheetName val="03"/>
      <sheetName val="04"/>
      <sheetName val="05"/>
      <sheetName val="S01"/>
      <sheetName val="S02"/>
      <sheetName val="S03"/>
      <sheetName val="S04"/>
      <sheetName val="S05"/>
      <sheetName val="SS1"/>
      <sheetName val="SS2"/>
      <sheetName val="SS3"/>
      <sheetName val="SS4"/>
      <sheetName val="SS5"/>
      <sheetName val="T3"/>
      <sheetName val="T4"/>
      <sheetName val="합"/>
      <sheetName val="Sheet1"/>
      <sheetName val="Sheet2"/>
      <sheetName val="Sheet3"/>
      <sheetName val="대치판정"/>
      <sheetName val="금액내역서"/>
      <sheetName val="약품공급2"/>
      <sheetName val="A"/>
      <sheetName val="BID"/>
      <sheetName val="001"/>
      <sheetName val="주현(해보)"/>
      <sheetName val="주현(영광)"/>
      <sheetName val="구조물철거타공정이월"/>
      <sheetName val="ABUT수량-A1"/>
      <sheetName val="3.하중산정4.지지력"/>
      <sheetName val="상 부"/>
      <sheetName val="홍천지구"/>
      <sheetName val="사통"/>
      <sheetName val="CPM챠트"/>
      <sheetName val="터널조도"/>
      <sheetName val="역T형"/>
      <sheetName val="교각계산"/>
      <sheetName val="노무"/>
      <sheetName val="DATA"/>
      <sheetName val="물가시세"/>
      <sheetName val="현장관리비 산출내역"/>
      <sheetName val="터파기및재료"/>
      <sheetName val="일위대가표"/>
      <sheetName val="양식통일"/>
      <sheetName val="토목품셈"/>
      <sheetName val="공종별자재"/>
      <sheetName val="부하(성남)"/>
      <sheetName val="S.중기사용료"/>
      <sheetName val="97노임단가"/>
      <sheetName val="입력란"/>
      <sheetName val="집수정(600-700)"/>
      <sheetName val="Factor"/>
      <sheetName val="#REF"/>
      <sheetName val="9GNG운반"/>
      <sheetName val="인부신상자료"/>
      <sheetName val="예정(3)"/>
      <sheetName val="SG"/>
      <sheetName val="예가표"/>
      <sheetName val="계약서"/>
      <sheetName val="중기사용료산출근거"/>
      <sheetName val="단가 및 재료비"/>
      <sheetName val="시행후면적"/>
      <sheetName val="CC16-내역서"/>
      <sheetName val="XREF"/>
      <sheetName val="가도공"/>
      <sheetName val="천방교접속"/>
      <sheetName val="RangeObject"/>
      <sheetName val="설계내역서"/>
      <sheetName val="공통가설"/>
      <sheetName val="인자"/>
      <sheetName val="TARGET"/>
      <sheetName val="부하계산서"/>
      <sheetName val="밸브설치"/>
      <sheetName val="원형1호맨홀토공수량"/>
      <sheetName val="DATE"/>
      <sheetName val="과천MAIN"/>
      <sheetName val="설비"/>
      <sheetName val="Sheet1 (2)"/>
      <sheetName val="토공정보"/>
      <sheetName val="동력부하계산"/>
      <sheetName val="지수"/>
      <sheetName val="C3"/>
      <sheetName val="TRE TABLE"/>
      <sheetName val="S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덕전리"/>
      <sheetName val="67"/>
      <sheetName val="수간재적표"/>
      <sheetName val="7급줄떼"/>
      <sheetName val="편입토지조서"/>
      <sheetName val="6PILE  (돌출)"/>
      <sheetName val="조명시설"/>
      <sheetName val="INPUT"/>
      <sheetName val="Sheet17"/>
      <sheetName val="자재일위(경)"/>
      <sheetName val="금호"/>
      <sheetName val="준검 내역서"/>
      <sheetName val="대운산출"/>
      <sheetName val="옹벽단면치수"/>
      <sheetName val="조건표"/>
      <sheetName val="약품공급2"/>
      <sheetName val="기기리스트"/>
      <sheetName val="Total"/>
      <sheetName val="일위대가(계측기설치)"/>
      <sheetName val="DATA"/>
      <sheetName val="포장집계"/>
      <sheetName val="포장연장"/>
      <sheetName val="부대공자재집계표"/>
      <sheetName val="횡배수관토공수량"/>
      <sheetName val="설계개요"/>
      <sheetName val="약품설비"/>
      <sheetName val="수영4,5,6,7,8,9"/>
      <sheetName val="가격조사서"/>
      <sheetName val="5흙막이"/>
      <sheetName val="포장수량"/>
      <sheetName val="#REF"/>
      <sheetName val="흄관기초"/>
      <sheetName val="골막이(야매)"/>
      <sheetName val="양수장(기계)"/>
      <sheetName val="배수"/>
      <sheetName val="7급줄떼공"/>
      <sheetName val="용소리교"/>
      <sheetName val="수량산출"/>
      <sheetName val="DDD"/>
      <sheetName val="수량이동"/>
      <sheetName val="신기1-LINE별연장"/>
      <sheetName val="일반수량"/>
      <sheetName val="용수량(생활용수)"/>
      <sheetName val="구분표"/>
      <sheetName val="Sheet1"/>
      <sheetName val="가설공사비"/>
      <sheetName val="도로구조공사비"/>
      <sheetName val="도로토공공사비"/>
      <sheetName val="여수토공사비"/>
      <sheetName val="DATE"/>
      <sheetName val="수로BOX"/>
      <sheetName val="업무처리전"/>
      <sheetName val="INPUT(덕도방향-시점)"/>
      <sheetName val="COPING"/>
      <sheetName val="깨기"/>
      <sheetName val="터파기및재료"/>
      <sheetName val="내역서"/>
      <sheetName val="단면치수"/>
      <sheetName val="준공머리"/>
      <sheetName val="H-PILE수량집계"/>
      <sheetName val="찍기"/>
      <sheetName val="부총"/>
      <sheetName val="금액내역서"/>
      <sheetName val="최적단면"/>
      <sheetName val="Sheet2"/>
      <sheetName val="Sheet1 (2)"/>
      <sheetName val="암거"/>
      <sheetName val="포장공"/>
      <sheetName val="일위대가_호표"/>
      <sheetName val="노임"/>
      <sheetName val="자재"/>
      <sheetName val="신규산출근거"/>
      <sheetName val="대치판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견적보고서"/>
      <sheetName val="공사비비교(조정)"/>
      <sheetName val="공사비(100,200평)"/>
      <sheetName val="공사비(104,000평"/>
      <sheetName val="공사개요"/>
      <sheetName val="공사원가"/>
      <sheetName val="일반공사"/>
      <sheetName val="#REF"/>
      <sheetName val="날개벽(시점좌측)"/>
      <sheetName val="단면 (2)"/>
      <sheetName val="선수촌자료"/>
      <sheetName val="교대(A1-A2)"/>
      <sheetName val="교각1"/>
      <sheetName val="COPING"/>
      <sheetName val="1.설계기준"/>
      <sheetName val="I.설계조건"/>
      <sheetName val="현황CODE"/>
      <sheetName val="손익현황"/>
      <sheetName val="주형"/>
      <sheetName val="3.바닥판설계"/>
      <sheetName val="1.설계조건"/>
      <sheetName val="단재적표"/>
      <sheetName val="공통가설"/>
      <sheetName val="부대공Ⅱ"/>
      <sheetName val="요율"/>
      <sheetName val="내역"/>
      <sheetName val="현장관리비"/>
      <sheetName val="전체"/>
      <sheetName val="장비"/>
      <sheetName val="산근1"/>
      <sheetName val="노무"/>
      <sheetName val="자재"/>
      <sheetName val="2000년1차"/>
      <sheetName val="2000전체분"/>
      <sheetName val="내역서중"/>
      <sheetName val="건축내역"/>
      <sheetName val="재료"/>
      <sheetName val="원가"/>
      <sheetName val="Sheet1"/>
      <sheetName val="품셈TABLE"/>
      <sheetName val="현장"/>
      <sheetName val="본체"/>
      <sheetName val="건축공사실행"/>
      <sheetName val="일위대가목록"/>
      <sheetName val="제잡비계산"/>
      <sheetName val="건축원가"/>
      <sheetName val="집계표"/>
      <sheetName val="06 일위대가목록"/>
      <sheetName val="조명시설"/>
      <sheetName val="지급자재"/>
      <sheetName val="교통대책내역"/>
      <sheetName val="설계요소"/>
      <sheetName val="수종선택"/>
      <sheetName val="손익분석"/>
      <sheetName val="단가대비표"/>
      <sheetName val="일위대가"/>
      <sheetName val="금액내역서"/>
      <sheetName val="조명일위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별표집계"/>
      <sheetName val="일위대가목록"/>
      <sheetName val="말뚝물량"/>
      <sheetName val="공통가설"/>
      <sheetName val="상하차비용(기계상차)"/>
      <sheetName val="부대공Ⅱ"/>
      <sheetName val="공종단가"/>
      <sheetName val="인자기준"/>
      <sheetName val="일위대가"/>
      <sheetName val="세월교산출기초"/>
      <sheetName val="증감대비"/>
      <sheetName val="근로자자료입력"/>
      <sheetName val="참고자료"/>
      <sheetName val="unitpric"/>
      <sheetName val="서1"/>
      <sheetName val="총괄표 "/>
      <sheetName val="수간보호"/>
      <sheetName val="운반비"/>
      <sheetName val="LIST"/>
      <sheetName val="N賃率-職"/>
      <sheetName val="터파기및재료"/>
      <sheetName val="직노"/>
      <sheetName val="Sheet1"/>
      <sheetName val="수량산출서"/>
      <sheetName val="4차원가계산서"/>
      <sheetName val="구조물토적"/>
      <sheetName val="토목수량(공정)"/>
      <sheetName val="●수량(침구보관창고-21평)"/>
      <sheetName val="마산월령동골조물량변경"/>
      <sheetName val="단재적표"/>
      <sheetName val="C.배수관공"/>
      <sheetName val="날개벽수량표"/>
      <sheetName val="등록자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예가평정서표지"/>
      <sheetName val="일위대가목록"/>
      <sheetName val="깬잡석1.3"/>
      <sheetName val="단가"/>
      <sheetName val="DDD"/>
      <sheetName val="DATE"/>
      <sheetName val="접속도로1"/>
      <sheetName val="용수지선토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가로표지"/>
      <sheetName val="예정공정"/>
      <sheetName val="설계서"/>
      <sheetName val="설계서(폐기물)"/>
      <sheetName val="공사원가"/>
      <sheetName val="총괄내역"/>
      <sheetName val="내역합계"/>
      <sheetName val="내역"/>
      <sheetName val="이전비내역"/>
      <sheetName val="이전내역수량산출"/>
      <sheetName val="수량(지주,비료)"/>
      <sheetName val="수량(시설물)"/>
      <sheetName val="일위목록"/>
      <sheetName val="일위대가"/>
      <sheetName val="기초일위"/>
      <sheetName val="수목단가"/>
      <sheetName val="시설단가"/>
      <sheetName val="노임단가"/>
      <sheetName val="중기단가"/>
      <sheetName val="중기산출"/>
      <sheetName val="수량산출"/>
      <sheetName val="단가"/>
      <sheetName val="8.식재일위"/>
      <sheetName val="B시설가격"/>
      <sheetName val="시노"/>
      <sheetName val="영업소실적"/>
      <sheetName val="식재"/>
      <sheetName val="시설물"/>
      <sheetName val="식재출력용"/>
      <sheetName val="유지관리"/>
      <sheetName val="아파트"/>
      <sheetName val="총괄내역서"/>
      <sheetName val="내역서"/>
      <sheetName val="Sheet1 (2)"/>
      <sheetName val="5-1신설물량"/>
      <sheetName val="증감대비"/>
      <sheetName val="설계기준"/>
      <sheetName val="내역1"/>
      <sheetName val="일위대가목록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가로표지"/>
      <sheetName val="예정공정"/>
      <sheetName val="설계서"/>
      <sheetName val="공사원가"/>
      <sheetName val="총괄내역"/>
      <sheetName val="폐기물내역"/>
      <sheetName val="내역합계"/>
      <sheetName val="내역"/>
      <sheetName val="수량(지주,비료)"/>
      <sheetName val="수량(시설물) (2)"/>
      <sheetName val="수량(시설물)"/>
      <sheetName val="일위목록"/>
      <sheetName val="일위대가"/>
      <sheetName val="기초일위"/>
      <sheetName val="수목단가"/>
      <sheetName val="시설단가"/>
      <sheetName val="노임단가"/>
      <sheetName val="중기사용목록"/>
      <sheetName val="중기사용"/>
      <sheetName val="산출근거목록"/>
      <sheetName val="산출근거"/>
      <sheetName val="중기산출"/>
      <sheetName val="식재공단위수량산출서"/>
      <sheetName val="시설공단위수량산출서"/>
      <sheetName val="철거수량산출"/>
      <sheetName val="철거산출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설계요소"/>
      <sheetName val="표지"/>
      <sheetName val="0.겉표지"/>
      <sheetName val="표지목차"/>
      <sheetName val="Sheet1"/>
      <sheetName val="1.위치도"/>
      <sheetName val="2.현장사진"/>
      <sheetName val="2.현장사진 (2)"/>
      <sheetName val="3.설계설명서"/>
      <sheetName val="3-1.기초자료"/>
      <sheetName val="4.예정공정표"/>
      <sheetName val="4-1.공정별소요인력"/>
      <sheetName val="5.필지별"/>
      <sheetName val="5-1.소반별"/>
      <sheetName val="일반"/>
      <sheetName val="특별"/>
      <sheetName val="전문"/>
      <sheetName val="전문시방서(덩굴 비닐랩)"/>
      <sheetName val="안전보건관리"/>
      <sheetName val="MSDS1"/>
      <sheetName val="MSDS2"/>
      <sheetName val="시1"/>
      <sheetName val="시2"/>
      <sheetName val="시3"/>
      <sheetName val="시4"/>
      <sheetName val="시5"/>
      <sheetName val="시6"/>
      <sheetName val="시7"/>
      <sheetName val="시8"/>
      <sheetName val="시9"/>
      <sheetName val="시10"/>
      <sheetName val="시11"/>
      <sheetName val="8.원가계산서"/>
      <sheetName val="8.원가계산서 (수의계약)"/>
      <sheetName val="9.총괄설계내역서"/>
      <sheetName val="9.1내역서(풀베기)"/>
      <sheetName val="내역서(어린나무)"/>
      <sheetName val="내역서(모두베기)"/>
      <sheetName val="내역서(산물수집)"/>
      <sheetName val="9.2내역서(덩굴제거)"/>
      <sheetName val="단1"/>
      <sheetName val="단2"/>
      <sheetName val="단3"/>
      <sheetName val="단4"/>
      <sheetName val="단5"/>
      <sheetName val="단6"/>
      <sheetName val="단7"/>
      <sheetName val="단8"/>
      <sheetName val="단9"/>
      <sheetName val="단10"/>
      <sheetName val="단11"/>
      <sheetName val="덩굴단1"/>
      <sheetName val="11.1수량산출서"/>
      <sheetName val="11.1수량산출서 (산물수집)"/>
      <sheetName val="12.GPS좌표값"/>
      <sheetName val="야1"/>
      <sheetName val="6.시방서간지"/>
      <sheetName val="14.설계도면간지(합본)"/>
      <sheetName val="6-가.일반시방서간지"/>
      <sheetName val="6-나.특별시방서간지"/>
      <sheetName val="6-다.전문시방서간지"/>
      <sheetName val="야2"/>
      <sheetName val="야3"/>
      <sheetName val="덩굴야1"/>
      <sheetName val="비닐랩견적"/>
      <sheetName val="야4"/>
      <sheetName val="야5"/>
      <sheetName val="야6"/>
      <sheetName val="야7"/>
      <sheetName val="야8"/>
      <sheetName val="야9"/>
      <sheetName val="야10"/>
      <sheetName val="야11"/>
      <sheetName val="예취기견적"/>
      <sheetName val="입력"/>
      <sheetName val="c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">
          <cell r="B11">
            <v>172698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마산월령동골조물량변경"/>
      <sheetName val="건축대비"/>
      <sheetName val="추가물량금액"/>
      <sheetName val="개략골조물량"/>
      <sheetName val="공사비내역(변경)"/>
      <sheetName val="시행대비증가요인 "/>
      <sheetName val="도곡E-1"/>
      <sheetName val="Sheet7"/>
      <sheetName val="품의서"/>
      <sheetName val="#REF"/>
      <sheetName val="Sheet4"/>
      <sheetName val="날개벽수량표"/>
      <sheetName val="변경내역"/>
      <sheetName val="unitpr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골조"/>
      <sheetName val="PILE"/>
      <sheetName val="공통비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실행철강하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원설계"/>
      <sheetName val="수량"/>
      <sheetName val="부표단가,총괄표"/>
      <sheetName val="내역서"/>
      <sheetName val="마산월령동골조물량변경"/>
      <sheetName val="Sheet4"/>
    </sheetNames>
    <sheetDataSet>
      <sheetData sheetId="0"/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원보"/>
      <sheetName val="제원"/>
      <sheetName val="재집"/>
      <sheetName val="재"/>
      <sheetName val="간재"/>
      <sheetName val="노집"/>
      <sheetName val="직노"/>
      <sheetName val="노공"/>
      <sheetName val="임율"/>
      <sheetName val="간노비"/>
      <sheetName val="경산"/>
      <sheetName val="단가"/>
      <sheetName val="XXXXXX"/>
      <sheetName val="VXXX"/>
      <sheetName val="진짜내역"/>
      <sheetName val="총괄"/>
      <sheetName val="집계"/>
      <sheetName val="내역"/>
      <sheetName val="공량집"/>
      <sheetName val="배부율"/>
      <sheetName val="완성1"/>
      <sheetName val="완성2"/>
      <sheetName val="산재비율"/>
      <sheetName val="안전비율"/>
      <sheetName val="일반비율"/>
      <sheetName val="노임"/>
      <sheetName val="공량"/>
      <sheetName val="전시원"/>
      <sheetName val="전시내"/>
      <sheetName val="Sheet1"/>
      <sheetName val="Sheet2"/>
      <sheetName val="Sheet3"/>
      <sheetName val="표"/>
      <sheetName val="목"/>
      <sheetName val="설"/>
      <sheetName val="일"/>
      <sheetName val="일집표"/>
      <sheetName val="일위표"/>
      <sheetName val="수표"/>
      <sheetName val="원가"/>
      <sheetName val="집계표"/>
      <sheetName val="내역서(내부)"/>
      <sheetName val="내역서"/>
      <sheetName val="일위대가"/>
      <sheetName val="단가산출서"/>
      <sheetName val="중기사용료"/>
      <sheetName val="재료단가"/>
      <sheetName val="노임단가"/>
      <sheetName val="총경기장별내역서(10-11)"/>
      <sheetName val="경기장별내역서(12-107)"/>
      <sheetName val="일위대가목록"/>
      <sheetName val="공통(20-91)"/>
      <sheetName val="1차 내역서"/>
      <sheetName val="을"/>
      <sheetName val="부대공"/>
      <sheetName val="포장공"/>
      <sheetName val="토공"/>
      <sheetName val="입찰안"/>
      <sheetName val="백암비스타내역"/>
      <sheetName val="차액보증"/>
      <sheetName val="한강운반비"/>
      <sheetName val="사당"/>
      <sheetName val="현장"/>
      <sheetName val="2공구산출내역"/>
      <sheetName val="내역서2안"/>
      <sheetName val="품셈TABLE"/>
      <sheetName val="단가조사"/>
      <sheetName val="금액내역서"/>
      <sheetName val="계양가시설"/>
      <sheetName val="토목공사일반"/>
      <sheetName val="물가"/>
      <sheetName val="JUCK"/>
      <sheetName val="일위대가(4층원격)"/>
      <sheetName val="철거산출근거"/>
      <sheetName val="노무"/>
      <sheetName val="DATE"/>
      <sheetName val="원가 (2)"/>
      <sheetName val="직재"/>
      <sheetName val="6PILE  (돌출)"/>
      <sheetName val="공사개요"/>
      <sheetName val="#REF"/>
      <sheetName val="견적서"/>
      <sheetName val="J直材4"/>
      <sheetName val="평가데이터"/>
      <sheetName val="98지급계획"/>
      <sheetName val="인건-측정"/>
      <sheetName val="골조시행"/>
      <sheetName val="첨부1"/>
      <sheetName val="산출근거"/>
      <sheetName val="부재리스트"/>
      <sheetName val="BID"/>
      <sheetName val="공통가설"/>
      <sheetName val="기초내역서"/>
      <sheetName val="수량산출"/>
      <sheetName val="대가목록표"/>
      <sheetName val="청천내"/>
      <sheetName val="공사현황"/>
      <sheetName val="데이타"/>
      <sheetName val="단가및재료비"/>
      <sheetName val="설계내역서"/>
      <sheetName val="LP-S"/>
      <sheetName val="요율"/>
      <sheetName val="2000.11월설계내역"/>
      <sheetName val="현장경비"/>
      <sheetName val="내역서(설비+소방)"/>
      <sheetName val="변수값"/>
      <sheetName val="중기상차"/>
      <sheetName val="AS복구"/>
      <sheetName val="중기터파기"/>
      <sheetName val="감가상각"/>
      <sheetName val="Sheet4"/>
      <sheetName val="소방사항"/>
      <sheetName val="교통대책내역"/>
      <sheetName val="갑지(추정)"/>
      <sheetName val="104동"/>
      <sheetName val="제품별단가"/>
      <sheetName val="제품별절단길이-0628"/>
      <sheetName val="추가대화"/>
      <sheetName val="설계서(표지)"/>
      <sheetName val="원가계산서"/>
      <sheetName val="중기조종사 단위단가"/>
      <sheetName val="설계명세서"/>
      <sheetName val="자료입력"/>
      <sheetName val="저"/>
      <sheetName val="내역서적용수량"/>
      <sheetName val="16-1"/>
      <sheetName val="사업부배부A"/>
      <sheetName val="1.설계기준"/>
      <sheetName val="기둥(원형)"/>
      <sheetName val="기초공"/>
      <sheetName val="건축내역(진해석동)"/>
      <sheetName val="동수"/>
      <sheetName val="누계12"/>
      <sheetName val="인테리어내역"/>
      <sheetName val="실행내역"/>
      <sheetName val="BCK3672"/>
      <sheetName val="전체"/>
      <sheetName val="토사(PE)"/>
      <sheetName val="Total"/>
      <sheetName val="ELECTRIC"/>
      <sheetName val="건축원가"/>
      <sheetName val="자재단가리스트"/>
      <sheetName val="패널"/>
      <sheetName val="NEGO"/>
      <sheetName val="N賃率-職"/>
      <sheetName val="토목"/>
      <sheetName val="별표"/>
      <sheetName val="실행"/>
      <sheetName val="사급자재(1단계)"/>
      <sheetName val="전체도급"/>
      <sheetName val="원가계산서 "/>
      <sheetName val="도급견적가"/>
      <sheetName val="pier(각형)"/>
      <sheetName val="총괄표"/>
      <sheetName val="KIM"/>
      <sheetName val="자판실행"/>
      <sheetName val="평내중"/>
      <sheetName val="총괄내역"/>
      <sheetName val="자  재"/>
      <sheetName val="건축외주"/>
      <sheetName val="구천"/>
      <sheetName val="연결관암거"/>
      <sheetName val="아파트 내역"/>
      <sheetName val="도급FORM"/>
      <sheetName val="초기화면"/>
      <sheetName val="관급자재"/>
      <sheetName val="TANK견적대지"/>
      <sheetName val="대상공사(조달청)"/>
      <sheetName val="자료(통합)"/>
      <sheetName val="6호기"/>
      <sheetName val="총괄내역서"/>
      <sheetName val="일위대가표"/>
      <sheetName val="합천내역"/>
      <sheetName val="공사예산하조서(O.K)"/>
      <sheetName val="노무비"/>
      <sheetName val="기계경비(시간당)"/>
      <sheetName val="램머"/>
      <sheetName val="파일의이용"/>
      <sheetName val="설계명세서 (장비)"/>
      <sheetName val="시설장비부하계산서"/>
      <sheetName val="CT "/>
      <sheetName val="일위"/>
      <sheetName val="기본일위"/>
      <sheetName val="내역서총집계표"/>
      <sheetName val="2공구하도급내역서"/>
      <sheetName val="홍보비디오"/>
      <sheetName val="Book4"/>
      <sheetName val=" HIT-&gt;HMC 견적(3900)"/>
      <sheetName val="I一般比"/>
      <sheetName val="설직재-1"/>
      <sheetName val="2F 회의실견적(5_14 일대)"/>
      <sheetName val="工완성공사율"/>
      <sheetName val="2006년일위대가"/>
      <sheetName val="20관리비율"/>
      <sheetName val="단가기준"/>
      <sheetName val="간접"/>
      <sheetName val="건축공사 분괴표원본데이터(공통+건축)"/>
      <sheetName val="갑지"/>
      <sheetName val="주소"/>
      <sheetName val="예산명세서"/>
      <sheetName val="계수시트"/>
      <sheetName val="설계명세서(a"/>
      <sheetName val="원가_(2)"/>
      <sheetName val="1차_내역서"/>
      <sheetName val="6PILE__(돌출)"/>
      <sheetName val="직접경비"/>
      <sheetName val="직접인건비"/>
      <sheetName val="공사비"/>
      <sheetName val="INPUT"/>
      <sheetName val="기본자료"/>
      <sheetName val="가로등내역서"/>
      <sheetName val="실행내역서"/>
      <sheetName val="날개벽"/>
      <sheetName val="직접수량"/>
      <sheetName val="단가 (2)"/>
      <sheetName val="수목데이타"/>
      <sheetName val="이름정의"/>
      <sheetName val="일위목록-기"/>
      <sheetName val="99노임기준"/>
      <sheetName val="70%"/>
      <sheetName val="시설물기초"/>
      <sheetName val="식재인부"/>
      <sheetName val="현금"/>
      <sheetName val="CP-E2 (품셈표)"/>
      <sheetName val="A-4"/>
      <sheetName val="공통가설공사"/>
      <sheetName val="MIJIBI"/>
      <sheetName val="운동장 (2)"/>
      <sheetName val="공사기본내용입력"/>
      <sheetName val="설계내역"/>
      <sheetName val="기초입력 DATA"/>
      <sheetName val="실행대비"/>
      <sheetName val="1"/>
      <sheetName val="2"/>
      <sheetName val="3"/>
      <sheetName val="4"/>
      <sheetName val="5"/>
      <sheetName val="6"/>
      <sheetName val="DATA"/>
      <sheetName val="공구"/>
      <sheetName val="Sheet5"/>
      <sheetName val="FOB발"/>
      <sheetName val="기초자료입력"/>
      <sheetName val="중기사용료산출근거"/>
      <sheetName val="단가산출2"/>
      <sheetName val="단가 및 재료비"/>
      <sheetName val="연습"/>
      <sheetName val="전선 및 전선관"/>
      <sheetName val="인사자료총집계"/>
      <sheetName val="주식"/>
      <sheetName val="단청공사"/>
      <sheetName val="증감내역서"/>
      <sheetName val="급수 (LPM)"/>
      <sheetName val="부대내역"/>
      <sheetName val="관급자재대"/>
      <sheetName val="실행철강하도"/>
      <sheetName val="말뚝물량"/>
      <sheetName val="COST"/>
      <sheetName val="단가 "/>
      <sheetName val="수목표준대가"/>
      <sheetName val="수목데이타 "/>
      <sheetName val="국별인원"/>
      <sheetName val="개요"/>
      <sheetName val="프랜트면허"/>
      <sheetName val="재공품기초자료"/>
      <sheetName val="제직재"/>
      <sheetName val="구조대가"/>
      <sheetName val="포설대가1"/>
      <sheetName val="부대대가"/>
      <sheetName val="중강당 내역"/>
      <sheetName val="공통비(전체)"/>
      <sheetName val="공사내역"/>
      <sheetName val="일용직내역"/>
      <sheetName val="전차선로 물량표"/>
      <sheetName val="2003 일위대가"/>
      <sheetName val="工관리비율"/>
      <sheetName val="A LINE"/>
      <sheetName val="준검 내역서"/>
      <sheetName val="내역서1999.8최종"/>
      <sheetName val="정부노임단가"/>
      <sheetName val="입력"/>
      <sheetName val="재료비"/>
      <sheetName val="공통(Ȳ_x0000__xd800_䧶_x0000__x0000_"/>
      <sheetName val="FB25JN"/>
      <sheetName val="전기혼잡제경비(45)"/>
      <sheetName val="도급예산내역서봉투"/>
      <sheetName val="공사원가계산서"/>
      <sheetName val="설계산출기초"/>
      <sheetName val="설계산출표지"/>
      <sheetName val="도급예산내역서총괄표"/>
      <sheetName val="을부담운반비"/>
      <sheetName val="운반비산출"/>
      <sheetName val="연부97-1"/>
      <sheetName val="갑지1"/>
      <sheetName val="기존단가 (2)"/>
      <sheetName val="전력"/>
      <sheetName val="6.일위목록"/>
      <sheetName val="자재표"/>
      <sheetName val="노임이"/>
      <sheetName val="유림골조"/>
      <sheetName val="비교1"/>
      <sheetName val="TRU"/>
      <sheetName val="단"/>
      <sheetName val="외삼초"/>
      <sheetName val="서울대규장각(가시설흙막이)"/>
      <sheetName val="산출내역서집계표"/>
      <sheetName val="원가계산"/>
      <sheetName val="원가계산 (2)"/>
      <sheetName val="1차설계변경내역"/>
      <sheetName val="동원인원"/>
      <sheetName val="토적표"/>
      <sheetName val="내   역"/>
      <sheetName val="PAC"/>
      <sheetName val="납부서"/>
      <sheetName val="외주비"/>
      <sheetName val="소각장스케줄"/>
      <sheetName val="구리토평1전기"/>
      <sheetName val="덕전리"/>
      <sheetName val="fursys"/>
      <sheetName val="유기공정"/>
      <sheetName val="단중표"/>
      <sheetName val="Tool"/>
      <sheetName val="신규DEP"/>
      <sheetName val="전기변내역"/>
      <sheetName val="공통(Ȳ"/>
      <sheetName val="SW개발대상목록(기능점수)"/>
      <sheetName val="지하"/>
      <sheetName val="1000 DB구축 부표"/>
      <sheetName val="설계서"/>
      <sheetName val="증감대비"/>
      <sheetName val="경영"/>
      <sheetName val="98년"/>
      <sheetName val="실적"/>
      <sheetName val="명세서"/>
      <sheetName val="제-노임"/>
      <sheetName val="1안"/>
      <sheetName val="중기조종사_단위단가"/>
      <sheetName val="아파트_내역"/>
      <sheetName val="소비자가"/>
      <sheetName val="Sheet1 (2)"/>
      <sheetName val="유수전환공사"/>
      <sheetName val="단가산출서 (2)"/>
      <sheetName val="Base"/>
      <sheetName val="Baby일위대가"/>
      <sheetName val="유림콘도"/>
      <sheetName val="기본단가표"/>
      <sheetName val="98NS-N"/>
      <sheetName val="1회 기성내역서"/>
      <sheetName val="세금자료"/>
      <sheetName val="업무"/>
      <sheetName val="설계예산서"/>
      <sheetName val="출자한도"/>
      <sheetName val="열린교실"/>
      <sheetName val="집수정단위수량 "/>
      <sheetName val="간지"/>
      <sheetName val="SUMMARY"/>
      <sheetName val="PAINT"/>
      <sheetName val="분양가"/>
      <sheetName val="2.대외공문"/>
      <sheetName val="식재일위대가"/>
      <sheetName val="업체별기성내역"/>
      <sheetName val="10월"/>
      <sheetName val="단가(자재)"/>
      <sheetName val="단가(노임)"/>
      <sheetName val="기초목록"/>
      <sheetName val="우수받이"/>
      <sheetName val="Macro1"/>
      <sheetName val="일위(설)"/>
      <sheetName val="일위대가표(유단가)"/>
      <sheetName val="참조"/>
      <sheetName val="1456"/>
      <sheetName val="원가서"/>
      <sheetName val="터파기및재료"/>
      <sheetName val="산출내역서"/>
      <sheetName val="CODE(2)"/>
      <sheetName val="¿øº¸"/>
      <sheetName val="Á¦¿ø"/>
      <sheetName val="ÀçÁý"/>
      <sheetName val="Àç"/>
      <sheetName val="°£Àç"/>
      <sheetName val="³ëÁý"/>
      <sheetName val="Á÷³ë"/>
      <sheetName val="³ë°ø"/>
      <sheetName val="ÀÓÀ²"/>
      <sheetName val="°£³ëºñ"/>
      <sheetName val="°æ»ê"/>
      <sheetName val="ÁøÂ¥³»¿ª"/>
      <sheetName val="´Ü°¡"/>
      <sheetName val="ÃÑ°ý"/>
      <sheetName val="Áý°è"/>
      <sheetName val="³»¿ª"/>
      <sheetName val="°ø·®Áý"/>
      <sheetName val="¹èºÎÀ²"/>
      <sheetName val="¿Ï¼º1"/>
      <sheetName val="¿Ï¼º2"/>
      <sheetName val="»êÀçºñÀ²"/>
      <sheetName val="¾ÈÀüºñÀ²"/>
      <sheetName val="ÀÏ¹ÝºñÀ²"/>
      <sheetName val="³ëÀÓ"/>
      <sheetName val="°ø·®"/>
      <sheetName val="Àü½Ã¿ø"/>
      <sheetName val="Àü½Ã³»"/>
      <sheetName val="Ç¥"/>
      <sheetName val="¸ñ"/>
      <sheetName val="¼³"/>
      <sheetName val="ÀÏ"/>
      <sheetName val="ÀÏÁýÇ¥"/>
      <sheetName val="ÀÏÀ§Ç¥"/>
      <sheetName val="¼öÇ¥"/>
      <sheetName val="¿ø°¡"/>
      <sheetName val="Áý°èÇ¥"/>
      <sheetName val="³»¿ª¼­(³»ºÎ)"/>
      <sheetName val="³»¿ª¼­"/>
      <sheetName val="ÀÏÀ§´ë°¡"/>
      <sheetName val="´Ü°¡»êÃâ¼­"/>
      <sheetName val="Áß±â»ç¿ë·á"/>
      <sheetName val="Àç·á´Ü°¡"/>
      <sheetName val="³ëÀÓ´Ü°¡"/>
      <sheetName val="ÃÑ°æ±âÀåº°³»¿ª¼­(10-11)"/>
      <sheetName val="°æ±âÀåº°³»¿ª¼­(12-107)"/>
      <sheetName val="1Â÷ ³»¿ª¼­"/>
      <sheetName val="ÀÏÀ§´ë°¡¸ñ·Ï"/>
      <sheetName val="ÇÑ°­¿î¹Ýºñ"/>
      <sheetName val="°øÅë(20-91)"/>
      <sheetName val="»ç´ç"/>
      <sheetName val="À»"/>
      <sheetName val="ÀÔÂû¾È"/>
      <sheetName val="¹é¾Ïºñ½ºÅ¸³»¿ª"/>
      <sheetName val="98Áö±Þ°èÈ¹"/>
      <sheetName val="¿ø°¡ (2)"/>
      <sheetName val="¹°°¡"/>
      <sheetName val="Á÷Àç"/>
      <sheetName val="6PILE  (µ¹Ãâ)"/>
      <sheetName val="ÀÏÀ§´ë°¡(4Ãþ¿ø°Ý)"/>
      <sheetName val="Â÷¾×º¸Áõ"/>
      <sheetName val="Ã¶°Å»êÃâ±Ù°Å"/>
      <sheetName val="ºÎ´ë°ø"/>
      <sheetName val="Æ÷Àå°ø"/>
      <sheetName val="Åä°ø"/>
      <sheetName val="°ßÀû¼­"/>
      <sheetName val="JòÁî§4"/>
      <sheetName val="±âÃÊ³»¿ª¼­"/>
      <sheetName val="¼ö·®»êÃâ"/>
      <sheetName val="´ë°¡¸ñ·ÏÇ¥"/>
      <sheetName val="ÇöÀå"/>
      <sheetName val="2°ø±¸»êÃâ³»¿ª"/>
      <sheetName val="³»¿ª¼­2¾È"/>
      <sheetName val="Ç°¼ÀTABLE"/>
      <sheetName val="Åä¸ñ°ø»çÀÏ¹Ý"/>
      <sheetName val="Ãß°¡´ëÈ­"/>
      <sheetName val="°øÅë°¡¼³"/>
      <sheetName val="¼³°è¼­(Ç¥Áö)"/>
      <sheetName val="¿ø°¡°è»ê¼­"/>
      <sheetName val="°ø»çÇöÈ²"/>
      <sheetName val="´Ü°¡Á¶»ç"/>
      <sheetName val="±Ý¾×³»¿ª¼­"/>
      <sheetName val="¼Ò¹æ»çÇ×"/>
      <sheetName val="±³Åë´ëÃ¥³»¿ª"/>
      <sheetName val="»êÃâ±Ù°Å"/>
      <sheetName val="ÀÚÀç´Ü°¡¸®½ºÆ®"/>
      <sheetName val="ÆÐ³Î"/>
      <sheetName val="°è¾ç°¡½Ã¼³"/>
      <sheetName val="³ë¹«"/>
      <sheetName val="°ø»ç°³¿ä"/>
      <sheetName val="½ÇÇà³»¿ª"/>
      <sheetName val="NìüëÒ-òÅ"/>
      <sheetName val="Æò°¡µ¥ÀÌÅÍ"/>
      <sheetName val="µµ±ÞFORM"/>
      <sheetName val="¾ÆÆÄÆ® ³»¿ª"/>
      <sheetName val="ÃÊ±âÈ­¸é"/>
      <sheetName val="°ü±ÞÀÚÀç"/>
      <sheetName val="TANK°ßÀû´ëÁö"/>
      <sheetName val="ÀÎ°Ç-ÃøÁ¤"/>
      <sheetName val="´ë»ó°ø»ç(Á¶´ÞÃ»)"/>
      <sheetName val="ÀÚ·á(ÅëÇÕ)"/>
      <sheetName val="ÀÏÀ§"/>
      <sheetName val="°ø»ç¿¹»êÇÏÁ¶¼­(O.K)"/>
      <sheetName val="³ë¹«ºñ"/>
      <sheetName val="±â°è°æºñ(½Ã°£´ç)"/>
      <sheetName val="·¥¸Ó"/>
      <sheetName val="ÆÄÀÏÀÇÀÌ¿ë"/>
      <sheetName val="¼³°è¸í¼¼¼­ (Àåºñ)"/>
      <sheetName val="±âº»ÀÏÀ§"/>
      <sheetName val="³»¿ª¼­(¼³ºñ+¼Ò¹æ)"/>
      <sheetName val="ÀüÃ¼"/>
      <sheetName val="°ñÁ¶½ÃÇà"/>
      <sheetName val="Ã·ºÎ1"/>
      <sheetName val="ºÎÀç¸®½ºÆ®"/>
      <sheetName val="º°Ç¥"/>
      <sheetName val="¼³°è³»¿ª¼­"/>
      <sheetName val="2°ø±¸ÇÏµµ±Þ³»¿ª¼­"/>
      <sheetName val="°ÇÃà¿ø°¡"/>
      <sheetName val="³»¿ª¼­ÃÑÁý°èÇ¥"/>
      <sheetName val="ÀÎÅ×¸®¾î³»¿ª"/>
      <sheetName val="°©Áö(ÃßÁ¤)"/>
      <sheetName val="Åä¸ñ"/>
      <sheetName val="ÇöÀå°æºñ"/>
      <sheetName val="Áß±âÁ¶Á¾»ç ´ÜÀ§´Ü°¡"/>
      <sheetName val="¿äÀ²"/>
      <sheetName val="2000.11¿ù¼³°è³»¿ª"/>
      <sheetName val="ÀÚ  Àç"/>
      <sheetName val="°ÇÃà¿ÜÁÖ"/>
      <sheetName val="½Ã¼³ÀåºñºÎÇÏ°è»ê¼­"/>
      <sheetName val="°¨°¡»ó°¢"/>
      <sheetName val="Åä»ç(PE)"/>
      <sheetName val="³¯°³º®"/>
      <sheetName val="자재대"/>
      <sheetName val="PSCbeam설계"/>
      <sheetName val="건축내역"/>
      <sheetName val="현장관리비"/>
      <sheetName val="부대공Ⅱ"/>
      <sheetName val="부안일위"/>
      <sheetName val="값"/>
      <sheetName val="노무비단가"/>
      <sheetName val="총차분(토목)"/>
      <sheetName val="구간별현황"/>
      <sheetName val="기성청구서"/>
      <sheetName val="현장관리"/>
      <sheetName val="5사남"/>
      <sheetName val="명세"/>
      <sheetName val="기초단가"/>
      <sheetName val="03전반노무비"/>
      <sheetName val="TEL"/>
      <sheetName val="부대대비"/>
      <sheetName val="냉연집계"/>
      <sheetName val="시멘트"/>
      <sheetName val="목록"/>
      <sheetName val="60명당사(총괄)"/>
      <sheetName val="손익분석"/>
      <sheetName val="단가산출"/>
      <sheetName val="물가자료"/>
      <sheetName val="대비2"/>
      <sheetName val="시화점실행"/>
      <sheetName val="토공사(흙막이)"/>
      <sheetName val="부하계산서"/>
      <sheetName val="관접합및부설"/>
      <sheetName val="운반비"/>
      <sheetName val="간접비계산"/>
      <sheetName val="입력데이타"/>
      <sheetName val="대가단최종"/>
      <sheetName val="한일양산"/>
      <sheetName val="단가산출목록표"/>
      <sheetName val="토목공사"/>
      <sheetName val="정산서 "/>
      <sheetName val="지질조사분석"/>
      <sheetName val="99총공사내역서"/>
      <sheetName val="코드표"/>
      <sheetName val="외주"/>
      <sheetName val="범례표"/>
      <sheetName val="감리원배치기준"/>
      <sheetName val="책임감리공제요율"/>
      <sheetName val="산식3"/>
      <sheetName val="등급별 배치기준"/>
      <sheetName val="ABUT수량-A1"/>
      <sheetName val="견적내역"/>
      <sheetName val="설계"/>
      <sheetName val="PI"/>
      <sheetName val="2000년1차"/>
      <sheetName val="노임단가 (2)"/>
      <sheetName val="공량산출서"/>
      <sheetName val="data table"/>
      <sheetName val="빙축열"/>
      <sheetName val="2003상반기노임기준"/>
      <sheetName val="시설일위"/>
      <sheetName val="기초일위"/>
      <sheetName val="조명일위"/>
      <sheetName val="L_RPTB02_01"/>
      <sheetName val="교각계산"/>
      <sheetName val="용수량(생활용수)"/>
      <sheetName val="기초목"/>
      <sheetName val="예산총괄"/>
      <sheetName val="실행예산"/>
      <sheetName val="자료"/>
      <sheetName val="전기"/>
      <sheetName val="견적"/>
      <sheetName val="Y-WORK"/>
      <sheetName val="심사물량"/>
      <sheetName val="setup"/>
      <sheetName val="가격"/>
      <sheetName val="1.1서버도입"/>
      <sheetName val="대치판정"/>
      <sheetName val="단가_(2)"/>
      <sheetName val="자__재"/>
      <sheetName val="2000_11월설계내역"/>
      <sheetName val="CT_"/>
      <sheetName val="공사예산하조서(O_K)"/>
      <sheetName val="설계명세서_(장비)"/>
      <sheetName val="_HIT-&gt;HMC_견적(3900)"/>
      <sheetName val="2F_회의실견적(5_14_일대)"/>
      <sheetName val="원가계산서_"/>
      <sheetName val="단가_"/>
      <sheetName val="수목데이타_"/>
      <sheetName val="1_설계기준"/>
      <sheetName val="급수_(LPM)"/>
      <sheetName val="호표"/>
      <sheetName val="도로정위치부표"/>
      <sheetName val="도로조사부표"/>
      <sheetName val="대표자"/>
      <sheetName val="현장경상비"/>
      <sheetName val="6-1. 관개량조서"/>
      <sheetName val="사통"/>
      <sheetName val="도봉2지구"/>
      <sheetName val="08-공사비총괄표"/>
      <sheetName val="01-적용기준"/>
      <sheetName val="17-횡단측량야장"/>
      <sheetName val="일위_파일"/>
      <sheetName val="기초일위대가"/>
      <sheetName val="단가대비표"/>
      <sheetName val="소방"/>
      <sheetName val="원가+내역"/>
      <sheetName val="2)관접합"/>
      <sheetName val="일반공사"/>
      <sheetName val="3.공통공사대비"/>
      <sheetName val="입찰"/>
      <sheetName val="현경"/>
      <sheetName val="설계변경총괄표(계산식)"/>
      <sheetName val="대비표(토공1안)"/>
      <sheetName val="Sheet6"/>
      <sheetName val="시중노임단가"/>
      <sheetName val="총물량"/>
      <sheetName val="용수간선"/>
      <sheetName val="표지"/>
      <sheetName val="설명서 "/>
      <sheetName val="해평견적"/>
      <sheetName val="연구동"/>
      <sheetName val="배수공수집"/>
      <sheetName val="wall"/>
      <sheetName val="구분"/>
      <sheetName val="RE9604"/>
      <sheetName val="약품공급2"/>
      <sheetName val="스텐문틀설치"/>
      <sheetName val="샌딩 에폭시 도장"/>
      <sheetName val="001"/>
      <sheetName val="AIR SHOWER(3인용)"/>
      <sheetName val="공수"/>
      <sheetName val="산근"/>
      <sheetName val="VXXXXX"/>
      <sheetName val="적용대가"/>
      <sheetName val="지수내역"/>
      <sheetName val="노(97.1,97.9,98.1)"/>
      <sheetName val="조경적용"/>
      <sheetName val="조경내역"/>
      <sheetName val="기계적용"/>
      <sheetName val="기계내역"/>
      <sheetName val="계장적용 "/>
      <sheetName val="계장내역"/>
      <sheetName val="일위목록"/>
      <sheetName val="산출기준자료"/>
      <sheetName val="7단가"/>
      <sheetName val="EQ-R1"/>
      <sheetName val="공조기"/>
      <sheetName val="02하반기노임"/>
      <sheetName val="DATA1"/>
      <sheetName val="건축설계 대가요율"/>
      <sheetName val="경율산정"/>
      <sheetName val="6PILE__(돌출)1"/>
      <sheetName val="1차_내역서1"/>
      <sheetName val="원가_(2)1"/>
      <sheetName val="아파트_내역1"/>
      <sheetName val="단가_(2)1"/>
      <sheetName val="자__재1"/>
      <sheetName val="중기조종사_단위단가1"/>
      <sheetName val="2000_11월설계내역1"/>
      <sheetName val="CT_1"/>
      <sheetName val="공사예산하조서(O_K)1"/>
      <sheetName val="설계명세서_(장비)1"/>
      <sheetName val="_HIT-&gt;HMC_견적(3900)1"/>
      <sheetName val="2F_회의실견적(5_14_일대)1"/>
      <sheetName val="원가계산서_1"/>
      <sheetName val="단가_1"/>
      <sheetName val="수목데이타_1"/>
      <sheetName val="1_설계기준1"/>
      <sheetName val="급수_(LPM)1"/>
      <sheetName val="중강당_내역"/>
      <sheetName val="CP-E2_(품셈표)"/>
      <sheetName val="2003_일위대가"/>
      <sheetName val="A_LINE"/>
      <sheetName val="준검_내역서"/>
      <sheetName val="전차선로_물량표"/>
      <sheetName val="내역서1999_8최종"/>
      <sheetName val="공통(Ȳ䧶"/>
      <sheetName val="건축공사_분괴표원본데이터(공통+건축)"/>
      <sheetName val="기존단가_(2)"/>
      <sheetName val="전선_및_전선관"/>
      <sheetName val="6_일위목록"/>
      <sheetName val="원가계산_(2)"/>
      <sheetName val="내___역"/>
      <sheetName val="1000_DB구축_부표"/>
      <sheetName val="수금예정"/>
      <sheetName val="database"/>
      <sheetName val="A 견적"/>
      <sheetName val="공사명입력"/>
      <sheetName val="근로자자료입력"/>
      <sheetName val="참고자료"/>
      <sheetName val="분전함신설"/>
      <sheetName val="접지1종"/>
      <sheetName val="콘크리트댐수량산출"/>
      <sheetName val="자재단가"/>
      <sheetName val="b_balju"/>
      <sheetName val="견적대비"/>
      <sheetName val="단가산출1"/>
      <sheetName val="시트"/>
      <sheetName val="danga"/>
      <sheetName val="ilch"/>
      <sheetName val="국영"/>
      <sheetName val="CTEMCOST"/>
      <sheetName val="SCHEDULE"/>
      <sheetName val="개산공사비"/>
      <sheetName val="200"/>
      <sheetName val="BOX전기내역"/>
      <sheetName val="공통(Ȳ?_xd800_䧶??"/>
      <sheetName val="06 일위대가목록"/>
      <sheetName val="건설기계"/>
      <sheetName val="사급자재"/>
      <sheetName val="수량집"/>
      <sheetName val="별표집계"/>
      <sheetName val="단가일람"/>
      <sheetName val="특수선일위대가"/>
      <sheetName val="JUCKEYK"/>
      <sheetName val="1TYPE"/>
      <sheetName val="직접경비산출근거"/>
      <sheetName val="설비(제출)"/>
      <sheetName val="변수"/>
      <sheetName val="조경"/>
      <sheetName val="물가대비표"/>
      <sheetName val="용역비내역-진짜"/>
      <sheetName val="실행보고서갑지"/>
      <sheetName val="조건표"/>
      <sheetName val="데리네이타현황"/>
      <sheetName val="실행견적"/>
      <sheetName val="을지"/>
      <sheetName val="Total 단위경유량집계"/>
      <sheetName val="교대(A1-A2)"/>
      <sheetName val="1-최종안"/>
      <sheetName val="사업분석-분양가결정"/>
      <sheetName val="POOM_MOTO"/>
      <sheetName val="POOM_MOTO2"/>
      <sheetName val="시설물일위"/>
      <sheetName val="참고"/>
      <sheetName val="배관BM(일반)"/>
      <sheetName val="APT"/>
      <sheetName val="기본사항"/>
      <sheetName val="자동차폐수처리장"/>
      <sheetName val="시중노임(공사)"/>
      <sheetName val="단가조사(기계)"/>
      <sheetName val="기본자료입력"/>
      <sheetName val="돈암사업"/>
      <sheetName val="전등설비"/>
      <sheetName val="설계명세서(종합)"/>
      <sheetName val="소요자재"/>
      <sheetName val="노무산출서"/>
      <sheetName val="A갑지"/>
      <sheetName val="5-2.수량산출(A4)"/>
      <sheetName val="6-1.노임단가"/>
      <sheetName val="6-1.단가비교표"/>
      <sheetName val="ABUT수량-A_x0000_"/>
      <sheetName val="공사내역서"/>
      <sheetName val="회계코드"/>
      <sheetName val="총무부"/>
      <sheetName val="정산"/>
      <sheetName val="청구분"/>
      <sheetName val="경리부"/>
      <sheetName val="기타 정보통신공사"/>
      <sheetName val="본체"/>
      <sheetName val="진주방향"/>
      <sheetName val="4.중기단가산출"/>
      <sheetName val="3BL공동구 수량"/>
      <sheetName val="덤프트럭계수"/>
      <sheetName val="음성방향"/>
      <sheetName val="Customer Databas"/>
      <sheetName val="토목검측서"/>
      <sheetName val="수량"/>
      <sheetName val="백룡교차로"/>
      <sheetName val="산정교차로"/>
      <sheetName val="신영교차로"/>
      <sheetName val="인건비"/>
      <sheetName val="투입비"/>
      <sheetName val="퍼스트"/>
      <sheetName val="자재일람"/>
      <sheetName val="0312실기성"/>
      <sheetName val="b_balju_ch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설계내역서"/>
      <sheetName val="내역서"/>
      <sheetName val="요율"/>
      <sheetName val="데이타"/>
      <sheetName val="현장경비"/>
      <sheetName val="현장경상비"/>
      <sheetName val="갑지(추정)"/>
      <sheetName val="식재인부"/>
      <sheetName val="시멘트"/>
      <sheetName val="원가"/>
      <sheetName val="일위대가"/>
      <sheetName val="갑지1"/>
      <sheetName val="샤워실위생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현장관리비"/>
      <sheetName val="일위대가표"/>
      <sheetName val="노임이"/>
      <sheetName val="작성"/>
      <sheetName val="DATE"/>
      <sheetName val="견적의뢰"/>
      <sheetName val="집계표"/>
      <sheetName val="Total"/>
      <sheetName val="판매시설"/>
      <sheetName val="개요"/>
      <sheetName val="현장관리"/>
      <sheetName val="실행예산-변경분"/>
      <sheetName val="동원인원"/>
      <sheetName val="중기사용료"/>
      <sheetName val="입찰견적보고서"/>
      <sheetName val="평가데이터"/>
      <sheetName val="협력업체"/>
      <sheetName val="금액"/>
      <sheetName val="#REF"/>
      <sheetName val="계DATA"/>
      <sheetName val="실DATA "/>
      <sheetName val="건축직영"/>
      <sheetName val="노임단가"/>
      <sheetName val="산업"/>
      <sheetName val="수량집계"/>
      <sheetName val="음료실행"/>
      <sheetName val="프랜트면허"/>
      <sheetName val="토목주소"/>
      <sheetName val="설계서(7)"/>
      <sheetName val="내역서(1)"/>
      <sheetName val="소비자가"/>
      <sheetName val=" 갑  지 "/>
      <sheetName val="지수980731이후"/>
      <sheetName val="공구"/>
      <sheetName val="총괄내역서"/>
      <sheetName val="예가표"/>
      <sheetName val="내역표지"/>
      <sheetName val="Sheet1"/>
      <sheetName val="인제내역"/>
      <sheetName val="건축내역서"/>
      <sheetName val="조직도"/>
      <sheetName val="공정표"/>
      <sheetName val="실DATA_"/>
      <sheetName val="조내역"/>
      <sheetName val="주식"/>
      <sheetName val="코스모공장 (어음)"/>
      <sheetName val="총괄"/>
      <sheetName val="값"/>
      <sheetName val="건축공사실행"/>
      <sheetName val="공사개요"/>
      <sheetName val="조건"/>
      <sheetName val="실행"/>
      <sheetName val="을"/>
      <sheetName val="내역"/>
      <sheetName val="참조"/>
      <sheetName val="원가계산서(거목)"/>
      <sheetName val="원가계산서(다숲)"/>
      <sheetName val="원가계산서(법정외주)"/>
      <sheetName val="갑지"/>
      <sheetName val="수량산출"/>
      <sheetName val="경산"/>
      <sheetName val="목차"/>
      <sheetName val="변수값"/>
      <sheetName val="중기상차"/>
      <sheetName val="재료"/>
      <sheetName val="AS복구"/>
      <sheetName val="중기터파기"/>
      <sheetName val="계약내역(2)"/>
      <sheetName val="일위대가목록"/>
      <sheetName val="시설물일위"/>
      <sheetName val="가설공사"/>
      <sheetName val="단가결정"/>
      <sheetName val="내역아"/>
      <sheetName val="울타리"/>
      <sheetName val="A 견적"/>
      <sheetName val="GAEYO"/>
      <sheetName val="공문"/>
      <sheetName val="금액내역서"/>
      <sheetName val="매출현황"/>
      <sheetName val="입력정보"/>
      <sheetName val="실행철강하도"/>
      <sheetName val="조명시설"/>
      <sheetName val="설계내역"/>
      <sheetName val="2공구산출내역"/>
      <sheetName val="진주방향"/>
      <sheetName val="기본항목 입력"/>
      <sheetName val="야장종합"/>
      <sheetName val="사급자재"/>
      <sheetName val="FAB별"/>
      <sheetName val="실행(ALT1)"/>
      <sheetName val="환경기계공정표 (3)"/>
      <sheetName val="내역서2안"/>
      <sheetName val="_갑__지_"/>
      <sheetName val="아파트"/>
      <sheetName val="기계경비(시간당)"/>
      <sheetName val="램머"/>
      <sheetName val="본실행경비"/>
      <sheetName val="COVER"/>
      <sheetName val="관접합및부설"/>
      <sheetName val="단가"/>
      <sheetName val="입찰안"/>
      <sheetName val="노무"/>
      <sheetName val="증감내역서"/>
      <sheetName val="중기조종사 단위단가"/>
      <sheetName val="인사자료총집계"/>
      <sheetName val="Y-WORK"/>
      <sheetName val="물가대비표"/>
      <sheetName val="노무비"/>
      <sheetName val="총괄갑 "/>
      <sheetName val="일위"/>
      <sheetName val="기초단가"/>
      <sheetName val="개산공사비"/>
      <sheetName val="실행대비"/>
      <sheetName val="Sheet5"/>
      <sheetName val="투찰내역서"/>
      <sheetName val="SPEC"/>
      <sheetName val="설계명세서"/>
      <sheetName val="건축"/>
      <sheetName val="Sheet1 (2)"/>
      <sheetName val="SAM"/>
      <sheetName val="총 원가계산"/>
      <sheetName val="납부서"/>
      <sheetName val="원가계산서"/>
      <sheetName val="원가계산"/>
      <sheetName val="CTEMCOST"/>
      <sheetName val="제경비율"/>
      <sheetName val="입력데이타"/>
      <sheetName val="01"/>
      <sheetName val="견적"/>
      <sheetName val="수량-양식"/>
      <sheetName val="설계서(본관)"/>
      <sheetName val="6PILE  (돌출)"/>
      <sheetName val="연돌일위집계"/>
      <sheetName val="전등설비"/>
      <sheetName val="원가data"/>
      <sheetName val="단가 (2)"/>
      <sheetName val="단중표"/>
      <sheetName val="화전내"/>
      <sheetName val="F4-F7"/>
      <sheetName val="벽체물량산출서"/>
      <sheetName val="지수"/>
      <sheetName val="---FAB#1업무일지---"/>
      <sheetName val="전기"/>
      <sheetName val="내역서1999.8최종"/>
      <sheetName val="자단"/>
      <sheetName val="6호기"/>
      <sheetName val="카펫타일"/>
      <sheetName val="기안"/>
      <sheetName val="EQT-ESTN"/>
      <sheetName val="BID"/>
      <sheetName val="용역비내역-진짜"/>
      <sheetName val="추정_최근현장"/>
      <sheetName val="리스트_최근현장"/>
      <sheetName val="팩스리스트"/>
      <sheetName val="식재수량표"/>
      <sheetName val="일위목록"/>
      <sheetName val="내역서01"/>
      <sheetName val="날개벽수량표"/>
      <sheetName val="5사남"/>
      <sheetName val="시중노임단가"/>
      <sheetName val="구성비"/>
      <sheetName val="표지"/>
      <sheetName val="변경내역서"/>
      <sheetName val="11-2.아파트내역"/>
      <sheetName val="SG"/>
      <sheetName val="DATA1"/>
      <sheetName val="원가계산하도"/>
      <sheetName val="당정동경상이수"/>
      <sheetName val="당정동공통이수"/>
      <sheetName val="2-1. 경관조명 내역총괄표"/>
      <sheetName val="총투입계"/>
      <sheetName val="factor(건축)"/>
      <sheetName val="산근"/>
      <sheetName val="세금자료"/>
      <sheetName val="정보"/>
      <sheetName val="상호참고자료"/>
      <sheetName val="발주처자료입력"/>
      <sheetName val="회사기본자료"/>
      <sheetName val="하자보증자료"/>
      <sheetName val="기술자관련자료"/>
      <sheetName val="건축집계표"/>
      <sheetName val="inter"/>
      <sheetName val="TEST1"/>
      <sheetName val="사진대지"/>
      <sheetName val="참고사항"/>
      <sheetName val="근로자자료입력"/>
      <sheetName val="노임"/>
      <sheetName val="국내조달(통합-1)"/>
      <sheetName val="수배전반"/>
      <sheetName val="1"/>
      <sheetName val="2"/>
      <sheetName val="3"/>
      <sheetName val="4"/>
      <sheetName val="5"/>
      <sheetName val="6"/>
      <sheetName val="계산서(곡선부)"/>
      <sheetName val="포장재료집계표"/>
      <sheetName val="날개벽(시점좌측)"/>
      <sheetName val="입력"/>
      <sheetName val="인건비 "/>
      <sheetName val="골막이(야매)"/>
      <sheetName val="경영상태"/>
      <sheetName val="2003상반기노임기준"/>
      <sheetName val="단가산출2"/>
      <sheetName val="중기사용료산출근거"/>
      <sheetName val="단가산출1"/>
      <sheetName val="단가 및 재료비"/>
      <sheetName val="일위대가(계측기설치)"/>
      <sheetName val="설계요소"/>
      <sheetName val="책등"/>
      <sheetName val="표지 "/>
      <sheetName val="표지간지"/>
      <sheetName val="위치간지"/>
      <sheetName val="현장사진간지"/>
      <sheetName val="설계설명서간지"/>
      <sheetName val="간지"/>
      <sheetName val="위치도"/>
      <sheetName val="현장사진"/>
      <sheetName val="사업개요서"/>
      <sheetName val="설계설명서"/>
      <sheetName val="예정공정표간지"/>
      <sheetName val="묘목생산자별본수"/>
      <sheetName val="예정공정표"/>
      <sheetName val="일반시방서간지"/>
      <sheetName val="특별시방서간지"/>
      <sheetName val="목재소반별시방"/>
      <sheetName val="식재방법및시비요령"/>
      <sheetName val="소반시방간지"/>
      <sheetName val="사업원가계산서간지"/>
      <sheetName val="송이소반별시방"/>
      <sheetName val="필지별조서"/>
      <sheetName val="지번별 묘묙소요내역"/>
      <sheetName val="목재임소필지별조서"/>
      <sheetName val="임소필지별조서"/>
      <sheetName val="설계내역간지"/>
      <sheetName val="총괄 설계내역서"/>
      <sheetName val="설계내역서(예정지정리)"/>
      <sheetName val="내역서(조림)"/>
      <sheetName val="단가산출서간지"/>
      <sheetName val="설계내역서(표시봉)"/>
      <sheetName val="설계내역서(대운반비)"/>
      <sheetName val="목재단가산출"/>
      <sheetName val="야장"/>
      <sheetName val="산림재해단가산출서"/>
      <sheetName val="특용수단가산출"/>
      <sheetName val="바이오단가산출"/>
      <sheetName val="송이단가산출서"/>
      <sheetName val="대운반산출기초"/>
      <sheetName val="일반화물자동차운임"/>
      <sheetName val="필지별간지"/>
      <sheetName val="필지별묘목간지"/>
      <sheetName val="사무소간지"/>
      <sheetName val="수고조사야장"/>
      <sheetName val="수량산출서"/>
      <sheetName val="을지"/>
      <sheetName val="산출1"/>
      <sheetName val="장비집계"/>
      <sheetName val="예산서"/>
      <sheetName val="1,2공구원가계산서"/>
      <sheetName val="1공구산출내역서"/>
      <sheetName val="집계"/>
      <sheetName val="공통가설"/>
      <sheetName val="ilch"/>
      <sheetName val="해평견적"/>
      <sheetName val="일위산출"/>
      <sheetName val="자재가격조사표"/>
      <sheetName val="1차 내역서"/>
      <sheetName val="물량표"/>
      <sheetName val="총괄집계표"/>
      <sheetName val="교통대책내역"/>
      <sheetName val="직재"/>
      <sheetName val="기초입력 DATA"/>
      <sheetName val=" 견적서"/>
      <sheetName val="직접경비"/>
      <sheetName val="직접인건비"/>
      <sheetName val="수리결과"/>
      <sheetName val="TYPE-A"/>
      <sheetName val="Option"/>
      <sheetName val="001"/>
      <sheetName val="Sheet2"/>
      <sheetName val="배명(단가)"/>
      <sheetName val="건축공사집계"/>
      <sheetName val="차액보증"/>
      <sheetName val="C3"/>
      <sheetName val="노임단가 (2)"/>
      <sheetName val="파일의이용"/>
      <sheetName val="공종목록표"/>
      <sheetName val="합천내역"/>
      <sheetName val="출입자명단"/>
      <sheetName val="기본단가표"/>
      <sheetName val="CON'C"/>
      <sheetName val="공사_산출"/>
      <sheetName val="철거산출근거"/>
      <sheetName val="FOB발"/>
      <sheetName val="BSD (2)"/>
      <sheetName val="중동공구"/>
      <sheetName val="건축내역"/>
      <sheetName val="[내역서(ͭ_x0000_ͭ_x0000__x001c__x0000__x001c__x0000_가표"/>
      <sheetName val="플랜트 설치"/>
      <sheetName val="FORM-0"/>
      <sheetName val="견적갑지"/>
      <sheetName val="물량내역"/>
      <sheetName val="견적조건"/>
      <sheetName val="실행_ALT1_"/>
      <sheetName val="설계서"/>
      <sheetName val="업무분장"/>
      <sheetName val="TOTAL_BOQ"/>
      <sheetName val="가공비"/>
      <sheetName val="예산"/>
      <sheetName val="단위가격"/>
      <sheetName val="1SGATE97"/>
      <sheetName val="단가보완"/>
      <sheetName val="공사비총괄표"/>
      <sheetName val="하수실행"/>
      <sheetName val="SR97-1"/>
      <sheetName val="청하배수"/>
      <sheetName val="본선토량운반계산서(1)0"/>
      <sheetName val="0"/>
      <sheetName val="용수량(생활용수)"/>
      <sheetName val="전선 및 전선관-자유로"/>
      <sheetName val="관로터파기-자유로"/>
      <sheetName val="적격심사표"/>
      <sheetName val="차수"/>
      <sheetName val="pier(각형)"/>
      <sheetName val="경비"/>
      <sheetName val="CONCRETE"/>
      <sheetName val="설명서 "/>
      <sheetName val="토목"/>
      <sheetName val="역T형교대(말뚝기초)"/>
      <sheetName val="실행내역"/>
      <sheetName val="자재단가"/>
      <sheetName val="장비경비"/>
      <sheetName val="토목공사"/>
      <sheetName val="INPUT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COST"/>
      <sheetName val="산출"/>
      <sheetName val="말뚝지지력산정"/>
      <sheetName val="PAINT"/>
      <sheetName val="수목단가"/>
      <sheetName val="시설수량표"/>
      <sheetName val="청천내"/>
      <sheetName val="참조M"/>
      <sheetName val="배관배선내역"/>
      <sheetName val="초기화면"/>
      <sheetName val="관급자재"/>
      <sheetName val="결재판"/>
      <sheetName val="토공연장"/>
      <sheetName val="자재"/>
      <sheetName val="소요자재"/>
      <sheetName val="설비공사"/>
      <sheetName val="한강운반비"/>
      <sheetName val="2000년1차"/>
      <sheetName val="건축실행"/>
      <sheetName val="토공집계"/>
      <sheetName val="신.분"/>
      <sheetName val="기성"/>
      <sheetName val="현장별"/>
      <sheetName val="동별집계(비디오폰흑백-&gt;칼라)"/>
      <sheetName val="동별집계"/>
      <sheetName val="세부내역서"/>
      <sheetName val="가설공사내역"/>
      <sheetName val="계목분류"/>
      <sheetName val="철콘"/>
      <sheetName val="새공통"/>
      <sheetName val="배수내역"/>
      <sheetName val="3월팀계 "/>
      <sheetName val="일위대가 "/>
      <sheetName val="05-원가계산"/>
      <sheetName val="유림골조"/>
      <sheetName val="골조시행"/>
      <sheetName val="단가및재료비"/>
      <sheetName val="단가대비표"/>
      <sheetName val="연도별노무비(신)"/>
      <sheetName val="산출서"/>
      <sheetName val="우수받이재료집계표"/>
      <sheetName val="가시설단위수량"/>
      <sheetName val="SORCE1"/>
      <sheetName val="단위수량"/>
      <sheetName val="1호맨홀가감수량"/>
      <sheetName val="아파트 내역"/>
      <sheetName val="가시설(TYPE-A)"/>
      <sheetName val="1호맨홀수량산출"/>
      <sheetName val="1-1평균터파기고(1)"/>
      <sheetName val="출자한도"/>
      <sheetName val="가감수량"/>
      <sheetName val="맨홀수량산출"/>
      <sheetName val="980731"/>
      <sheetName val="Sheet3"/>
      <sheetName val="포장복구집계"/>
      <sheetName val="부표총괄"/>
      <sheetName val="AS포장복구 "/>
      <sheetName val="수량명세서"/>
      <sheetName val="단기차입금"/>
      <sheetName val="설비내역서"/>
      <sheetName val="전기내역서"/>
      <sheetName val="입력시트"/>
      <sheetName val="구분자"/>
      <sheetName val="기초일위"/>
      <sheetName val="시설일위"/>
      <sheetName val="조명일위"/>
      <sheetName val="정부노임단가"/>
      <sheetName val="견적율"/>
      <sheetName val="퍼스트"/>
      <sheetName val="Sheet4"/>
      <sheetName val="단가조사"/>
      <sheetName val="자판실행"/>
      <sheetName val="공사통보서"/>
      <sheetName val="목표세부명세"/>
      <sheetName val="측량요율"/>
      <sheetName val="자재대"/>
      <sheetName val="27.건설이자"/>
      <sheetName val="9-2.단지투자"/>
      <sheetName val="9-4.단지분양수납"/>
      <sheetName val="28.차입금상환계획"/>
      <sheetName val="10-4.운하물류분양수납"/>
      <sheetName val="10-2.운하물류투자"/>
      <sheetName val="※.2010예산총괄표"/>
      <sheetName val="부속동"/>
      <sheetName val="예정공정표 "/>
      <sheetName val="wall"/>
      <sheetName val="Apt내역"/>
      <sheetName val="공사요율산출표"/>
      <sheetName val="각형맨홀"/>
      <sheetName val="수량3"/>
      <sheetName val="MAT_N048"/>
      <sheetName val="G.R300경비"/>
      <sheetName val="표준건축비"/>
      <sheetName val="고유코드_설계"/>
      <sheetName val="공사요율"/>
      <sheetName val="C1.공사개요"/>
      <sheetName val="실행(1)"/>
      <sheetName val="A1.스케쥴"/>
      <sheetName val="계획금액"/>
      <sheetName val="단가(자재)"/>
      <sheetName val="단가(노임)"/>
      <sheetName val="기초목록"/>
      <sheetName val="삭제금지단가"/>
      <sheetName val="APT"/>
      <sheetName val="99노임기준"/>
      <sheetName val="계정"/>
      <sheetName val="실DATA_1"/>
      <sheetName val="_갑__지_1"/>
      <sheetName val="코스모공장_(어음)"/>
      <sheetName val="A_견적"/>
      <sheetName val="환경기계공정표_(3)"/>
      <sheetName val="단가_(2)"/>
      <sheetName val="Sheet1_(2)"/>
      <sheetName val="총_원가계산"/>
      <sheetName val="6PILE__(돌출)"/>
      <sheetName val="총괄갑_"/>
      <sheetName val="11-2_아파트내역"/>
      <sheetName val="내역서1999_8최종"/>
      <sheetName val="설계명세서-2"/>
      <sheetName val="신_분"/>
      <sheetName val="토목내역"/>
      <sheetName val="경쟁실분"/>
      <sheetName val="Customer Databas"/>
      <sheetName val="DATA 입력란"/>
      <sheetName val="수목표준대가"/>
      <sheetName val="횡배수관"/>
      <sheetName val="8.설치품셈"/>
      <sheetName val="아파트기별"/>
      <sheetName val="공리일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ateCodes_x0000_TimeCodes_x0000_OverrideShor"/>
      <sheetName val="공사내역서"/>
      <sheetName val="6동"/>
      <sheetName val="FD"/>
      <sheetName val="LD"/>
      <sheetName val="소방"/>
      <sheetName val="투입비분석표"/>
      <sheetName val="간접"/>
      <sheetName val="경율산정.XLS"/>
      <sheetName val="1-최종안"/>
      <sheetName val="사업분석-분양가결정"/>
      <sheetName val="백암비스타내역"/>
      <sheetName val="토공사"/>
      <sheetName val="노임단가표"/>
      <sheetName val="손익집계(공장별)"/>
      <sheetName val="주공 갑지"/>
      <sheetName val="빙장비사양"/>
      <sheetName val="장비사양"/>
      <sheetName val="노무비단가"/>
      <sheetName val="코드"/>
      <sheetName val="工완성공사율"/>
      <sheetName val="물류최종8월7"/>
      <sheetName val="인수공"/>
      <sheetName val="터널조도"/>
      <sheetName val="토사(PE)"/>
      <sheetName val="1안98Billing"/>
      <sheetName val="친환경주택"/>
      <sheetName val="제경비"/>
      <sheetName val="실적공사비"/>
      <sheetName val="입력(K0)"/>
      <sheetName val="장비기준"/>
      <sheetName val="재료비"/>
      <sheetName val="환율"/>
      <sheetName val="수정시산표"/>
      <sheetName val="등록자료"/>
      <sheetName val="회사정보"/>
      <sheetName val="전차선로 물량표"/>
      <sheetName val="울산시산표"/>
      <sheetName val="설계예산서"/>
      <sheetName val="예산내역서"/>
      <sheetName val="총계"/>
      <sheetName val="2.고용보험료산출근거"/>
      <sheetName val="내역서 제출"/>
      <sheetName val="연부97-1"/>
      <sheetName val="#3_일위대가목록"/>
      <sheetName val="99년신청"/>
      <sheetName val="BLOCK(1)"/>
      <sheetName val="소업1교"/>
      <sheetName val="전익자재"/>
      <sheetName val="매입세율"/>
      <sheetName val="DATA"/>
      <sheetName val="아파트 "/>
      <sheetName val="-치수표(곡선부)"/>
      <sheetName val="견적1"/>
      <sheetName val="일위_파일"/>
      <sheetName val="내역1"/>
      <sheetName val="우배수"/>
      <sheetName val="계산식"/>
      <sheetName val="품셈표"/>
      <sheetName val="출력"/>
      <sheetName val="4동급수"/>
      <sheetName val="도급"/>
      <sheetName val="COVER-P"/>
      <sheetName val="00000"/>
      <sheetName val="최적단면"/>
      <sheetName val="조도계산서 (도서)"/>
      <sheetName val="대비"/>
      <sheetName val="VST재료산출"/>
      <sheetName val="D"/>
      <sheetName val="[내역서(ͭ?ͭ?_x001c_?_x001c_?가표"/>
      <sheetName val="금회지출"/>
      <sheetName val="5-1신설물량"/>
      <sheetName val="1안"/>
      <sheetName val="BTL시설예산 기준표"/>
      <sheetName val="5.학교신설예산 집행(01~08)"/>
      <sheetName val="점검결과(08년 100교 지원)"/>
      <sheetName val="용역비내역_진짜"/>
      <sheetName val="21301동"/>
      <sheetName val="설계조건"/>
      <sheetName val="현금및현금등가물"/>
      <sheetName val="9811"/>
      <sheetName val="부하(성남)"/>
      <sheetName val="문학간접"/>
      <sheetName val="분석대장"/>
      <sheetName val="base"/>
      <sheetName val="물가시세"/>
      <sheetName val="수지표"/>
      <sheetName val="셀명"/>
      <sheetName val="양식3"/>
      <sheetName val="영동(D)"/>
      <sheetName val="9-1차이내역"/>
      <sheetName val="금융비용"/>
      <sheetName val="공사내역"/>
      <sheetName val="관련부서"/>
      <sheetName val="산출근거-배전"/>
      <sheetName val="기초입력_DATA"/>
      <sheetName val="_견적서"/>
      <sheetName val="노임단가_(2)"/>
      <sheetName val="플랜트_설치"/>
      <sheetName val="1차_내역서"/>
      <sheetName val="2-1__경관조명_내역총괄표"/>
      <sheetName val="중기조종사_단위단가"/>
      <sheetName val="설명서_"/>
      <sheetName val="BSD_(2)"/>
      <sheetName val="수량계산서_집계표(가설_신설_및_철거-을지로3가_3호선)"/>
      <sheetName val="단가(1)"/>
      <sheetName val="회선별대책안(한전)"/>
      <sheetName val="부하계산서"/>
      <sheetName val="ateCodes"/>
      <sheetName val="계정code"/>
      <sheetName val="기계경비"/>
      <sheetName val="월별수입"/>
      <sheetName val="보증종류"/>
      <sheetName val="database"/>
      <sheetName val="자재단가비교표"/>
      <sheetName val="Macro(전선)"/>
      <sheetName val="페이지"/>
      <sheetName val="XREF"/>
      <sheetName val="제안서입력"/>
      <sheetName val="절감계산"/>
      <sheetName val="_갑__지_2"/>
      <sheetName val="실DATA_2"/>
      <sheetName val="코스모공장_(어음)1"/>
      <sheetName val="A_견적1"/>
      <sheetName val="환경기계공정표_(3)1"/>
      <sheetName val="단가_(2)1"/>
      <sheetName val="Sheet1_(2)1"/>
      <sheetName val="총_원가계산1"/>
      <sheetName val="6PILE__(돌출)1"/>
      <sheetName val="총괄갑_1"/>
      <sheetName val="11-2_아파트내역1"/>
      <sheetName val="내역서1999_8최종1"/>
      <sheetName val="수량계산서_집계표(신설-을지로3가_3호선)"/>
      <sheetName val="수량계산서_집계표(철거-을지로3가_3호선)"/>
      <sheetName val="인건비_"/>
      <sheetName val="일위대가_"/>
      <sheetName val="3월팀계_"/>
      <sheetName val="C1_공사개요"/>
      <sheetName val="A1_스케쥴"/>
      <sheetName val="Customer_Databas"/>
      <sheetName val="전선_및_전선관-자유로"/>
      <sheetName val="아파트_내역"/>
      <sheetName val="[내역서(ͭ"/>
      <sheetName val="S0"/>
      <sheetName val="거래처등록"/>
      <sheetName val="참고자료"/>
      <sheetName val="은행코드"/>
      <sheetName val="패널"/>
      <sheetName val="ateCodes?TimeCodes?OverrideShor"/>
      <sheetName val="EQUIP LIST"/>
      <sheetName val="관람석제출"/>
      <sheetName val="품셈 "/>
      <sheetName val="방화도료"/>
      <sheetName val="XL4Poppy"/>
      <sheetName val="b_balju_cho"/>
      <sheetName val="CC16-내역서"/>
      <sheetName val="1.동력공사"/>
      <sheetName val="노임(1차)"/>
      <sheetName val="고정자산"/>
      <sheetName val="매출원가추정"/>
      <sheetName val="매출추정"/>
      <sheetName val="수량산출(음암)"/>
      <sheetName val="실행내역서 "/>
      <sheetName val="시행후면적"/>
      <sheetName val="수지예산"/>
      <sheetName val="참고"/>
      <sheetName val="BQ(실행)"/>
      <sheetName val="교각1"/>
      <sheetName val="6-1. 관개량조서"/>
      <sheetName val="5.직원투입현황"/>
      <sheetName val="판가반영"/>
      <sheetName val="본부소개"/>
      <sheetName val="장문교(대전)"/>
      <sheetName val="연결임시"/>
      <sheetName val="&quot;"/>
      <sheetName val="J형측구단위수량"/>
      <sheetName val="드롭다운목록"/>
      <sheetName val="설계가"/>
      <sheetName val="인건비"/>
      <sheetName val="손익분석"/>
      <sheetName val="일일작업현황"/>
      <sheetName val="우각부보강"/>
      <sheetName val="방배동내역(리라)"/>
      <sheetName val="부대공사총괄"/>
      <sheetName val="건축공사집계표"/>
      <sheetName val="안정계산"/>
      <sheetName val="단면검토"/>
      <sheetName val="당초"/>
      <sheetName val="단가_및_재료비"/>
      <sheetName val="주공_갑지"/>
      <sheetName val="8.PILE  (돌출)"/>
      <sheetName val="계좌분리(계약)"/>
      <sheetName val="계좌분리(기성)"/>
      <sheetName val="총괄(데이소)"/>
      <sheetName val="총괄(데이전)"/>
      <sheetName val="총괄(데이터)"/>
      <sheetName val="단가조정"/>
      <sheetName val="소총괄"/>
      <sheetName val="소총괄(집계)"/>
      <sheetName val="사업총괄"/>
      <sheetName val="AS포장복구_"/>
      <sheetName val="G_R300경비"/>
      <sheetName val="[내역서(ͭͭ가표"/>
      <sheetName val="DATA_입력란"/>
      <sheetName val="교각계산"/>
      <sheetName val="1.설계조건"/>
      <sheetName val="산출내역서집계표"/>
      <sheetName val="신축(단위)"/>
      <sheetName val="사통"/>
      <sheetName val="견적단가"/>
      <sheetName val="수안보-MBR1"/>
      <sheetName val="낙찰표"/>
      <sheetName val="간선계산"/>
      <sheetName val="골조(1)"/>
      <sheetName val="골조(3)"/>
      <sheetName val="마감(1)"/>
      <sheetName val="업무량"/>
      <sheetName val="200"/>
      <sheetName val="데리네이타현황"/>
      <sheetName val="내역- CCTV"/>
      <sheetName val="하수급견적대비"/>
      <sheetName val="FB25JN"/>
      <sheetName val="매출"/>
      <sheetName val="관급자재대"/>
      <sheetName val="전체내역 (2)"/>
      <sheetName val="충주"/>
      <sheetName val="45,46"/>
      <sheetName val="견적내역서"/>
      <sheetName val="한일양산"/>
      <sheetName val="산출근거"/>
      <sheetName val="노임자재단가"/>
      <sheetName val="2013노임단가"/>
      <sheetName val="총괄표"/>
      <sheetName val="품셈TABLE"/>
      <sheetName val="06 일위대가목록"/>
      <sheetName val="7.기-검-보.100"/>
      <sheetName val="원본"/>
      <sheetName val="ABUT수량-A1"/>
      <sheetName val="설비(제출)"/>
      <sheetName val="부대경비산출서"/>
      <sheetName val="Raw Data"/>
      <sheetName val="양촌면도평리"/>
      <sheetName val="AHU집계"/>
      <sheetName val="공조기휀"/>
      <sheetName val="공조기"/>
      <sheetName val="가도공"/>
      <sheetName val="금전출납"/>
      <sheetName val="직영명부"/>
      <sheetName val="증감대비"/>
      <sheetName val="예총"/>
      <sheetName val="입력자료"/>
      <sheetName val="단가산출서(기계)"/>
      <sheetName val="설계기준"/>
      <sheetName val="옹벽수량집계표"/>
      <sheetName val="HISTORICAL"/>
      <sheetName val="FORECASTING"/>
      <sheetName val="수목데이타"/>
      <sheetName val="98수문일위"/>
      <sheetName val="_내역서(ͭ"/>
      <sheetName val="nys"/>
      <sheetName val="연령별자료"/>
      <sheetName val="찍기"/>
      <sheetName val="수선비MATRIX"/>
      <sheetName val="차량소요량-년간주행거리"/>
      <sheetName val="설계예시"/>
      <sheetName val="2.대외공문"/>
      <sheetName val="현장청취복명서"/>
      <sheetName val="신표지1"/>
      <sheetName val="EP0618"/>
      <sheetName val="계정과목"/>
      <sheetName val="1차물량(ABOUT)"/>
      <sheetName val="참고)BTL시설예산 기준표"/>
      <sheetName val="경기"/>
      <sheetName val="인부노임단가"/>
      <sheetName val="[내역서(ͭ_x005f_x0000_ͭ_x005f_x0000__x005f_x001c__x0"/>
      <sheetName val="VXXXXX"/>
      <sheetName val="MOTOR"/>
      <sheetName val="_내역서(ͭ_ͭ__x001c___x001c__가표"/>
      <sheetName val="산출근_x001b__x0000__x0000__x0000_"/>
      <sheetName val="결재갑지"/>
      <sheetName val="제목"/>
      <sheetName val="수고조사야_x0002_"/>
      <sheetName val="일위대가(가설)"/>
      <sheetName val="기초자료입력"/>
      <sheetName val="2000전체분"/>
      <sheetName val="수로BOX"/>
      <sheetName val="INDEX"/>
      <sheetName val="물량내역서"/>
      <sheetName val="비탈면보호공수량산출"/>
      <sheetName val="예산대비"/>
      <sheetName val="기술자자료입력"/>
      <sheetName val="COPING"/>
      <sheetName val="총괄BOQ"/>
      <sheetName val="토목검측서"/>
      <sheetName val="투자비"/>
      <sheetName val="조성원가DATA"/>
      <sheetName val="사업비"/>
      <sheetName val="원"/>
      <sheetName val="산출집계"/>
      <sheetName val="1. 조명내역서(조명설치)"/>
      <sheetName val="2. 조명내역서(조명자재)"/>
      <sheetName val="일위대가집계표"/>
      <sheetName val="울산자동제어"/>
      <sheetName val="고가수조"/>
      <sheetName val="식재"/>
      <sheetName val="시설물"/>
      <sheetName val="식재출력용"/>
      <sheetName val="유지관리"/>
      <sheetName val="Macro1"/>
      <sheetName val="공종단가"/>
      <sheetName val="입찰보고"/>
      <sheetName val="신천교(음성)"/>
      <sheetName val="부대내역"/>
      <sheetName val="정비손익"/>
      <sheetName val="총괄변경내역서"/>
      <sheetName val="설계변경총괄표(계산식)"/>
      <sheetName val="공사원가계산서 "/>
      <sheetName val="단가산출서"/>
      <sheetName val="건축설비"/>
      <sheetName val="검토"/>
      <sheetName val="공사비대비"/>
      <sheetName val="도장면"/>
      <sheetName val="03전반노무비"/>
      <sheetName val="공통부대"/>
      <sheetName val="용수지선토적"/>
      <sheetName val="도로토적"/>
      <sheetName val="공사비"/>
      <sheetName val="성명순"/>
      <sheetName val="표지 (3)"/>
      <sheetName val="발송공문"/>
      <sheetName val="공사완료보고서"/>
      <sheetName val="준공계"/>
      <sheetName val="준공검사원"/>
      <sheetName val="준공검사조서"/>
      <sheetName val="공사감독조서"/>
      <sheetName val="시설인수인계서"/>
      <sheetName val="손질공사조서"/>
      <sheetName val="입회조서"/>
      <sheetName val="준공내역서"/>
      <sheetName val="공사비집행결과보고서"/>
      <sheetName val="실명화카드"/>
      <sheetName val="원가계산서 (2)"/>
      <sheetName val="원가계산서3"/>
      <sheetName val="공종별집계표1"/>
      <sheetName val="공종별내역서1"/>
      <sheetName val="주요자재1"/>
      <sheetName val="일위대가1"/>
      <sheetName val="산출 근거1"/>
      <sheetName val="원가계산서(군)"/>
      <sheetName val="공종별집계표"/>
      <sheetName val="관급자재정산서"/>
      <sheetName val="작업공정표"/>
      <sheetName val="각사별공사비분개 "/>
      <sheetName val="GT 1050x650"/>
      <sheetName val="경율산정_XLS"/>
      <sheetName val="[내역서(ͭ?ͭ???가표"/>
      <sheetName val="신_분1"/>
      <sheetName val="BTL시설예산_기준표"/>
      <sheetName val="5_학교신설예산_집행(01~08)"/>
      <sheetName val="점검결과(08년_100교_지원)"/>
      <sheetName val="8_설치품셈"/>
      <sheetName val="내역서_제출"/>
      <sheetName val="아파트_"/>
      <sheetName val="2_고용보험료산출근거"/>
      <sheetName val="27_건설이자"/>
      <sheetName val="9-2_단지투자"/>
      <sheetName val="9-4_단지분양수납"/>
      <sheetName val="28_차입금상환계획"/>
      <sheetName val="10-4_운하물류분양수납"/>
      <sheetName val="10-2_운하물류투자"/>
      <sheetName val="※_2010예산총괄표"/>
      <sheetName val="전차선로_물량표"/>
      <sheetName val="연동내역"/>
      <sheetName val="세부내역"/>
      <sheetName val="개별직종노임단가(2005.1)"/>
      <sheetName val="본사인상전"/>
      <sheetName val="BOJUNGGM"/>
      <sheetName val="입력단가"/>
      <sheetName val="99노임단가"/>
      <sheetName val="총괄 내역서"/>
      <sheetName val="마스터"/>
      <sheetName val="2.토목공사"/>
      <sheetName val="일위대가목차"/>
      <sheetName val="사  업  비  수  지  예  산  서"/>
      <sheetName val="장비"/>
      <sheetName val="철골,판넬"/>
      <sheetName val="일위-1"/>
      <sheetName val="일위-2"/>
      <sheetName val="일위-3"/>
      <sheetName val="일위-4"/>
      <sheetName val="일위-5"/>
      <sheetName val="인부노임"/>
      <sheetName val="3희질산"/>
      <sheetName val="설비원가"/>
      <sheetName val="4.고용보험"/>
      <sheetName val="3.고용보험료산출근거"/>
      <sheetName val="CHECKLIST"/>
      <sheetName val="PIPE"/>
      <sheetName val="우수"/>
      <sheetName val="96보완계획7.12"/>
      <sheetName val="고시단가"/>
      <sheetName val="관부설공집계표"/>
      <sheetName val="원형1호맨홀토공수량"/>
      <sheetName val="단가일람 (2)"/>
      <sheetName val="단면가정"/>
      <sheetName val="Customer_Databa袸"/>
      <sheetName val="건축내역(동해조인)"/>
      <sheetName val="개인별조서"/>
      <sheetName val="노임,재료비"/>
      <sheetName val="FACTOR"/>
      <sheetName val="PIPERACK 집계표"/>
      <sheetName val="EQUIPEMENT 집계표"/>
      <sheetName val="BUILDING &amp;SHELTER 집계표"/>
      <sheetName val="OTHERS 집계표"/>
      <sheetName val="MPR01"/>
      <sheetName val="MPR02"/>
      <sheetName val="MPR03"/>
      <sheetName val="SPR01"/>
      <sheetName val="SPR02"/>
      <sheetName val="SPR03"/>
      <sheetName val="FPR01"/>
      <sheetName val="FPR02"/>
      <sheetName val="G-1"/>
      <sheetName val="K-PR"/>
      <sheetName val="YE-1"/>
      <sheetName val="YE-2"/>
      <sheetName val="YK"/>
      <sheetName val="YJ"/>
      <sheetName val="YN"/>
      <sheetName val="YW"/>
      <sheetName val="COLDBOX"/>
      <sheetName val="STR-A"/>
      <sheetName val="STR-B"/>
      <sheetName val="STR-C"/>
      <sheetName val="STR-D"/>
      <sheetName val="STR-E"/>
      <sheetName val="STR-F"/>
      <sheetName val="STR-G"/>
      <sheetName val="101-H"/>
      <sheetName val="203-H"/>
      <sheetName val="401-H"/>
      <sheetName val="124-F1"/>
      <sheetName val="134-C2"/>
      <sheetName val="506-CR"/>
      <sheetName val="CONTROL BD"/>
      <sheetName val="CCS201"/>
      <sheetName val="CCS401"/>
      <sheetName val="C3-LPF"/>
      <sheetName val="CT-LPF"/>
      <sheetName val="CT-HANDRAIL"/>
      <sheetName val="LPM01"/>
      <sheetName val="LPM02"/>
      <sheetName val="LPM03"/>
      <sheetName val="LPM04"/>
      <sheetName val="CW-LPS"/>
      <sheetName val="LPS-AB"/>
      <sheetName val="LPS-AC"/>
      <sheetName val="LPS-AD"/>
      <sheetName val="LPS-CD"/>
      <sheetName val="LPS-JK"/>
      <sheetName val="LIFTING DEVICE"/>
      <sheetName val="자재코드"/>
      <sheetName val="Table"/>
      <sheetName val="기초입력"/>
      <sheetName val="A2"/>
      <sheetName val="계수시트"/>
      <sheetName val="대로근거"/>
      <sheetName val="중로근거"/>
      <sheetName val="SCHEDULE"/>
      <sheetName val="식재일위대가"/>
      <sheetName val="ateCodes_TimeCodes_OverrideShor"/>
      <sheetName val="공사비산출내역"/>
      <sheetName val="96.12"/>
      <sheetName val="220 (2)"/>
      <sheetName val="단가비교표(전기)"/>
      <sheetName val="품셈"/>
      <sheetName val="자료입력"/>
      <sheetName val="동해title"/>
      <sheetName val="전체공내역서"/>
      <sheetName val="98지급계획"/>
      <sheetName val="연습장소"/>
      <sheetName val="내역(영일)"/>
      <sheetName val="DD_raw"/>
      <sheetName val="NW_raw"/>
      <sheetName val="당월 인력"/>
      <sheetName val="소상 &quot;1&quot;"/>
      <sheetName val="ateCodes_x005f_x0000_TimeCodes_x005f_x0000_"/>
      <sheetName val="[내역서(ͭ?ͭ?_x005f_x001c_?_x005f_x001c_?가표"/>
      <sheetName val="G_R300경푀"/>
      <sheetName val="집계표_정리_"/>
      <sheetName val="건축개요"/>
      <sheetName val="1단지구내"/>
      <sheetName val="1단지주차장전등"/>
      <sheetName val="설산1.나"/>
      <sheetName val="본사S"/>
      <sheetName val="약품공급2"/>
      <sheetName val="07기준"/>
      <sheetName val="물량표S"/>
      <sheetName val="동문건설"/>
      <sheetName val="건축원가"/>
      <sheetName val="도실집(내역)-전기외주"/>
      <sheetName val="직노"/>
      <sheetName val="Baby일위대가"/>
      <sheetName val="기계내역"/>
      <sheetName val="저"/>
      <sheetName val="사당"/>
      <sheetName val="구조대가"/>
      <sheetName val="포설대가1"/>
      <sheetName val="부대대가"/>
      <sheetName val="견적서"/>
      <sheetName val="단가표"/>
      <sheetName val="양수장(기계)"/>
      <sheetName val="입력란"/>
      <sheetName val="97노임단가"/>
      <sheetName val="단가적용"/>
      <sheetName val="Man Hole"/>
      <sheetName val="04년부품"/>
      <sheetName val="신청서"/>
      <sheetName val="0.0ControlSheet"/>
      <sheetName val="Tool"/>
      <sheetName val="그림"/>
      <sheetName val="본사공가현황"/>
      <sheetName val="BATCH"/>
      <sheetName val="단가산출"/>
      <sheetName val="사업성분석"/>
      <sheetName val="사업ﾈƩ"/>
      <sheetName val="토공계산서(부체도로)"/>
      <sheetName val="계정과목분류"/>
      <sheetName val="예산서 "/>
      <sheetName val="수Å_x0000_"/>
      <sheetName val="수뢹_xdd4d_"/>
      <sheetName val="일산실행내역"/>
      <sheetName val="AILC004"/>
      <sheetName val="재집"/>
      <sheetName val="DHEQSUPT"/>
      <sheetName val="건축집계합계"/>
      <sheetName val="건축집계표이수"/>
      <sheetName val="스케즐"/>
      <sheetName val="PI"/>
      <sheetName val="기자재비"/>
      <sheetName val="L형옹벽"/>
      <sheetName val="1차배부(JB포함)"/>
      <sheetName val="Quantity"/>
      <sheetName val="De bai"/>
      <sheetName val="125x125"/>
      <sheetName val="대전-교대(A1-A2)"/>
      <sheetName val="영동(D젅"/>
      <sheetName val="[내역서(ͭ_x0000_ͭ_x0000__x001c__x0"/>
      <sheetName val="ateCodes_x0000_TimeCodes_x0000_"/>
      <sheetName val="2.원가및인원현황집계"/>
      <sheetName val="손익"/>
      <sheetName val="견蒸8蓼"/>
      <sheetName val="1차_내역서1"/>
      <sheetName val="_견적서1"/>
      <sheetName val="플랜트_설치1"/>
      <sheetName val="기초입력_DATA1"/>
      <sheetName val="노임단가_(2)1"/>
      <sheetName val="설명서_1"/>
      <sheetName val="BSD_(2)1"/>
      <sheetName val="2-1__경관조명_내역총괄표1"/>
      <sheetName val="중기조종사_단위단가1"/>
      <sheetName val="인건비_1"/>
      <sheetName val="수량계산서_집계표(가설_신설_및_철거-을지로3가_3호선1"/>
      <sheetName val="수량계산서_집계표(신설-을지로3가_3호선)1"/>
      <sheetName val="수량계산서_집계표(철거-을지로3가_3호선)1"/>
      <sheetName val="아파트_내역1"/>
      <sheetName val="1_동력공사"/>
      <sheetName val="내역-_CCTV"/>
      <sheetName val="조도계산서_(도서)"/>
      <sheetName val="품셈_"/>
      <sheetName val="실행내역서_"/>
      <sheetName val="6-1__관개량조서"/>
      <sheetName val="5_직원투입현황"/>
      <sheetName val="Sch9"/>
      <sheetName val="설계_x0000_"/>
      <sheetName val="5.학교신설예산 쎸⬅/_x0000_瀀þ_x0000__x0000_밀"/>
      <sheetName val="5.학교신설예산 Ⴘ_x0000_퀀诋쌆蠅/_x0000_᠀"/>
      <sheetName val="정공공사"/>
      <sheetName val="(A)내역서"/>
      <sheetName val="JUCK"/>
      <sheetName val="물가자료"/>
      <sheetName val="수로교총재료집계"/>
      <sheetName val="보고서"/>
      <sheetName val="변경개요"/>
      <sheetName val="실정내역"/>
      <sheetName val="이서 빙등제"/>
      <sheetName val="내역증감-전체분"/>
      <sheetName val="원가계산서(생태쉼터) "/>
      <sheetName val="내역서(빙등제)"/>
      <sheetName val="전망데크1"/>
      <sheetName val="단가산출호표"/>
      <sheetName val="방림 토공수량"/>
      <sheetName val="방림 토공 산출근거"/>
      <sheetName val="종류별수량산출"/>
      <sheetName val="소운반단가산출"/>
      <sheetName val="이서 빙등제 수량집계표"/>
      <sheetName val="이서 빙등제 산출근거"/>
      <sheetName val="현황사진대지"/>
      <sheetName val="code"/>
      <sheetName val="운반거리"/>
      <sheetName val="자재 집계표"/>
      <sheetName val="전력구구조물산근"/>
      <sheetName val="관경별내역서"/>
      <sheetName val="원가계산서 "/>
      <sheetName val="회계코드"/>
      <sheetName val="공사코드"/>
      <sheetName val="관리부"/>
      <sheetName val="정산"/>
      <sheetName val="청구분"/>
      <sheetName val="총무부"/>
      <sheetName val="기초"/>
      <sheetName val="기초자료"/>
      <sheetName val="직접경비산출근거"/>
      <sheetName val="특수선일위대가"/>
      <sheetName val="업무처리전"/>
      <sheetName val="6.1.일위대가"/>
      <sheetName val="효성CB 1P기초"/>
      <sheetName val="관련자료입력"/>
      <sheetName val="본공사"/>
      <sheetName val="JUCKEYK"/>
      <sheetName val="재료비집계표"/>
      <sheetName val="2000노임기준"/>
      <sheetName val="건축공사"/>
      <sheetName val="실DATA_3"/>
      <sheetName val="_갑__지_3"/>
      <sheetName val="코스모공장_(어음)2"/>
      <sheetName val="A_견적2"/>
      <sheetName val="단가_(2)2"/>
      <sheetName val="환경기계공정표_(3)2"/>
      <sheetName val="Sheet1_(2)2"/>
      <sheetName val="총_원가계산2"/>
      <sheetName val="총괄갑_2"/>
      <sheetName val="내역서1999_8최종2"/>
      <sheetName val="6PILE__(돌출)2"/>
      <sheetName val="11-2_아파트내역2"/>
      <sheetName val="전선_및_전선관-자유로1"/>
      <sheetName val="일위대가_1"/>
      <sheetName val="3월팀계_1"/>
      <sheetName val="C1_공사개요1"/>
      <sheetName val="A1_스케쥴1"/>
      <sheetName val="단가_및_재료비1"/>
      <sheetName val="AS포장복구_1"/>
      <sheetName val="G_R300경비1"/>
      <sheetName val="Customer_Databas1"/>
      <sheetName val="주공_갑지1"/>
      <sheetName val="DATA_입력란1"/>
      <sheetName val="선급금有(현금지출)"/>
      <sheetName val="_내역서(ͭ_x0000_ͭ_x0000__x001c__x0"/>
      <sheetName val="ANX3A11"/>
      <sheetName val="DG"/>
      <sheetName val="EL"/>
      <sheetName val="Isolasi Luar Dalam"/>
      <sheetName val="Isolasi Luar"/>
      <sheetName val="VL,NC,MTC"/>
      <sheetName val="breakdown Price-Chuong"/>
      <sheetName val="cable, lighting, switch"/>
      <sheetName val="DONGIA"/>
      <sheetName val="Dulieu"/>
      <sheetName val="BG"/>
      <sheetName val="DonGia VatTuLK"/>
      <sheetName val="DLdauvao"/>
      <sheetName val="DGXDCB"/>
      <sheetName val="PMC"/>
      <sheetName val="공사"/>
      <sheetName val="_내역서(ͭ_x005f_x0000_ͭ_x005f_x0000__x005f_x001c__x0"/>
      <sheetName val="_내역서(ͭ_ͭ__x005f_x001c___x005f_x001c__가표"/>
      <sheetName val="단가_및_렀侫ԯ"/>
      <sheetName val="단가_및_밀⪙Ѐ"/>
      <sheetName val="단가_및_렀풫ԯ"/>
      <sheetName val="단가_및_가ᦘ"/>
      <sheetName val="단가_및_䰀ẗ鐀"/>
      <sheetName val="단가_및_렀纫ԯ"/>
      <sheetName val="갑"/>
      <sheetName val="경영"/>
      <sheetName val="98년"/>
      <sheetName val="실적"/>
      <sheetName val="2_대외공문"/>
      <sheetName val="EQUIP_LIST"/>
      <sheetName val="전체내역_(2)"/>
      <sheetName val="7_기-검-보_100"/>
      <sheetName val="Raw_Data"/>
      <sheetName val="예정공정표_"/>
      <sheetName val="안전장치"/>
      <sheetName val="BM"/>
      <sheetName val="사렀趫ԯ"/>
      <sheetName val="사렀㾫ԯ"/>
      <sheetName val="사렀஫԰"/>
      <sheetName val="사업총렀"/>
      <sheetName val="단가_및_렀랫ԯ"/>
      <sheetName val="뚝토공"/>
      <sheetName val="토적계산서"/>
      <sheetName val="공사명입력"/>
      <sheetName val="은행"/>
      <sheetName val="토목내역서 (도급단가)"/>
      <sheetName val="덤프트럭계수"/>
      <sheetName val="의왕실행"/>
      <sheetName val="노임단가(2010.상)"/>
      <sheetName val="시행결의을"/>
      <sheetName val="기본사양입력"/>
      <sheetName val="INSTR"/>
      <sheetName val="Bang chiet tinh TBA"/>
      <sheetName val="Tcd"/>
      <sheetName val="DTCT"/>
      <sheetName val="gvl"/>
      <sheetName val="Cash2"/>
      <sheetName val="Z"/>
      <sheetName val="화순 대리-다지리실행내역"/>
      <sheetName val="임시정보시트"/>
      <sheetName val="공통가설내역서  (당사)"/>
      <sheetName val="공내역"/>
      <sheetName val="골조"/>
      <sheetName val="조경내역"/>
      <sheetName val="문10"/>
      <sheetName val="주요항목별"/>
      <sheetName val="設計条件"/>
      <sheetName val="수_x0000_"/>
      <sheetName val="기계경비일람"/>
      <sheetName val="심사공종"/>
      <sheetName val="단가_및_재료_xdab0_"/>
      <sheetName val="단가_및_재료讀"/>
      <sheetName val="_내역서(ͭ_x005f_x005f_x005f_x0000_ͭ_x005f_x005f_x000"/>
      <sheetName val="ateCodes_x005f_x005f_x005f_x0000_TimeCodes_"/>
      <sheetName val="_내역서(ͭ_ͭ__x005f_x005f_x005f_x001c___x005f_x005f_x"/>
      <sheetName val="상세"/>
      <sheetName val="문2공10일위대가"/>
      <sheetName val="99선급비용"/>
      <sheetName val="정의"/>
      <sheetName val="현장관리비 산출내역"/>
      <sheetName val="Macro(전기)"/>
      <sheetName val="경비2내역"/>
      <sheetName val="2.1 受電設備棟"/>
      <sheetName val="2.2 受・防火水槽"/>
      <sheetName val="2.3 排水処理設備棟"/>
      <sheetName val="2.4 倉庫棟"/>
      <sheetName val="2.5 守衛棟"/>
      <sheetName val="Div26 - Elect"/>
      <sheetName val="Prelims"/>
      <sheetName val="Rate"/>
      <sheetName val="電気設備表"/>
      <sheetName val="一発シート"/>
      <sheetName val="Item-DATA"/>
      <sheetName val="NSA fr Revit"/>
      <sheetName val="MTO REV.0"/>
      <sheetName val="HS"/>
      <sheetName val="Area Cal"/>
      <sheetName val="A__x0010__x0000_"/>
      <sheetName val="원보"/>
      <sheetName val="사가⺘"/>
      <sheetName val="케이블트레이"/>
      <sheetName val="간접비"/>
      <sheetName val="PL단가산정"/>
      <sheetName val="그림2"/>
      <sheetName val="토목내역서"/>
      <sheetName val="기계내역서"/>
      <sheetName val="BUR"/>
      <sheetName val="Finishes code"/>
      <sheetName val="ironmongery"/>
      <sheetName val="CC-Breakdown"/>
      <sheetName val="방배동내역 (총괄)"/>
      <sheetName val="마감사양"/>
      <sheetName val="T13(P68~72,78)"/>
      <sheetName val="우수받이"/>
      <sheetName val="사䀀啣1"/>
      <sheetName val="30집계표"/>
      <sheetName val="계측-Tray"/>
      <sheetName val="CCTV 수량(배관-송수가압장)"/>
      <sheetName val="노무비 근거"/>
      <sheetName val="EXPENSE"/>
      <sheetName val="11-2_아파_x0000__x0000_Ԁ_x0000_"/>
      <sheetName val="환경기계공정표_(3)"/>
      <sheetName val="품셈총괄표"/>
      <sheetName val="환경기계공정표_(3)´"/>
      <sheetName val="[내역서(1).xls]5.학교신설예산 쎸⬅/_x0000_瀀þ_x0000__x0000_밀"/>
      <sheetName val="신축(_x0000__x0000__x0005_"/>
      <sheetName val="고객사 관리 코드"/>
      <sheetName val="예가대비"/>
      <sheetName val="요약"/>
      <sheetName val="노면표시1"/>
      <sheetName val="분수장비시설수량"/>
      <sheetName val="HX"/>
      <sheetName val=""/>
      <sheetName val="인건비(10)"/>
      <sheetName val="화성태안9공구내역(실행)"/>
      <sheetName val="6공구(당초)"/>
      <sheetName val="공사비 내역 (가)"/>
      <sheetName val="신규일위"/>
      <sheetName val="달력"/>
      <sheetName val="AS포장복_x0000__x0000_"/>
      <sheetName val="기타자료"/>
      <sheetName val="제경비산출서"/>
      <sheetName val="단위단가"/>
      <sheetName val="공사설명서"/>
      <sheetName val="역T형교대(PILE기초)"/>
      <sheetName val="Setup"/>
      <sheetName val="1승인신청서"/>
      <sheetName val="실DATA_4"/>
      <sheetName val="총괄갑_3"/>
      <sheetName val="_갑__지_4"/>
      <sheetName val="코스모공장_(어음)3"/>
      <sheetName val="A_견적3"/>
      <sheetName val="환경기계공정표_(3)3"/>
      <sheetName val="Sheet1_(2)3"/>
      <sheetName val="총_원가계산3"/>
      <sheetName val="단가_(2)3"/>
      <sheetName val="내역서1999_8최종3"/>
      <sheetName val="6PILE__(돌출)3"/>
      <sheetName val="11-2_아파트내역3"/>
      <sheetName val="_견적서2"/>
      <sheetName val="1차_내역서2"/>
      <sheetName val="기초입력_DATA2"/>
      <sheetName val="노임단가_(2)2"/>
      <sheetName val="인건비_2"/>
      <sheetName val="플랜트_설치2"/>
      <sheetName val="BSD_(2)2"/>
      <sheetName val="2-1__경관조명_내역총괄표2"/>
      <sheetName val="신_분2"/>
      <sheetName val="일위대가_2"/>
      <sheetName val="중기조종사_단위단가2"/>
      <sheetName val="설명서_2"/>
      <sheetName val="수량계산서_집계표(가설_신설_및_철거-을지로3가_3호선2"/>
      <sheetName val="수량계산서_집계표(신설-을지로3가_3호선)2"/>
      <sheetName val="수량계산서_집계표(철거-을지로3가_3호선)2"/>
      <sheetName val="전선_및_전선관-자유로2"/>
      <sheetName val="3월팀계_2"/>
      <sheetName val="단가_및_재료비2"/>
      <sheetName val="C1_공사개요2"/>
      <sheetName val="A1_스케쥴2"/>
      <sheetName val="AS포장복구_2"/>
      <sheetName val="G_R300경비2"/>
      <sheetName val="주공_갑지2"/>
      <sheetName val="아파트_내역2"/>
      <sheetName val="Customer_Databas2"/>
      <sheetName val="2_고용보험료산출근거1"/>
      <sheetName val="경율산정_XLS1"/>
      <sheetName val="DATA_입력란2"/>
      <sheetName val="27_건설이자1"/>
      <sheetName val="9-2_단지투자1"/>
      <sheetName val="9-4_단지분양수납1"/>
      <sheetName val="28_차입금상환계획1"/>
      <sheetName val="10-4_운하물류분양수납1"/>
      <sheetName val="10-2_운하물류투자1"/>
      <sheetName val="※_2010예산총괄표1"/>
      <sheetName val="8_설치품셈1"/>
      <sheetName val="내역서_제출1"/>
      <sheetName val="BTL시설예산_기준표1"/>
      <sheetName val="5_학교신설예산_집행(01~08)1"/>
      <sheetName val="점검결과(08년_100교_지원)1"/>
      <sheetName val="전차선로_물량표1"/>
      <sheetName val="아파트_1"/>
      <sheetName val="조도계산서_(도서)1"/>
      <sheetName val="내역-_CCTV1"/>
      <sheetName val="1_설계조건"/>
      <sheetName val="기본항목_입력"/>
      <sheetName val="8_PILE__(돌출)"/>
      <sheetName val="공사원가계산서_"/>
      <sheetName val="표지_(3)"/>
      <sheetName val="원가계산서_(2)"/>
      <sheetName val="산출_근거1"/>
      <sheetName val="총괄_내역서"/>
      <sheetName val="1__조명내역서(조명설치)"/>
      <sheetName val="2__조명내역서(조명자재)"/>
      <sheetName val="_내역서(ͭ_ͭ___가표"/>
      <sheetName val="GT_1050x650"/>
      <sheetName val="참고)BTL시설예산_기준표"/>
      <sheetName val="개별직종노임단가(2005_1)"/>
      <sheetName val="2_토목공사"/>
      <sheetName val="각사별공사비분개_"/>
      <sheetName val="4_고용보험"/>
      <sheetName val="3_고용보험료산출근거"/>
      <sheetName val="PIPERACK_집계표"/>
      <sheetName val="EQUIPEMENT_집계표"/>
      <sheetName val="BUILDING_&amp;SHELTER_집계표"/>
      <sheetName val="OTHERS_집계표"/>
      <sheetName val="CONTROL_BD"/>
      <sheetName val="LIFTING_DEVICE"/>
      <sheetName val="단가일람_(2)"/>
      <sheetName val="사__업__비__수__지__예__산__서"/>
      <sheetName val="Man_Hole"/>
      <sheetName val="220_(2)"/>
      <sheetName val="96_12"/>
      <sheetName val="당월_인력"/>
      <sheetName val="소상_&quot;1&quot;"/>
      <sheetName val="설산1_나"/>
      <sheetName val="표지_"/>
      <sheetName val="지번별_묘묙소요내역"/>
      <sheetName val="총괄_설계내역서"/>
      <sheetName val="0_0ControlSheet"/>
      <sheetName val="[내역서(ͭͭ_x0"/>
      <sheetName val="De_bai"/>
      <sheetName val="2_원가및인원현황집계"/>
      <sheetName val="수뢹"/>
      <sheetName val="예산서_"/>
      <sheetName val="노임단가(2010_상)"/>
      <sheetName val="Isolasi_Luar_Dalam"/>
      <sheetName val="Isolasi_Luar"/>
      <sheetName val="breakdown_Price-Chuong"/>
      <sheetName val="cable,_lighting,_switch"/>
      <sheetName val="DonGia_VatTuLK"/>
      <sheetName val="Bang_chiet_tinh_TBA"/>
      <sheetName val="화순_대리-다지리실행내역"/>
      <sheetName val="6_1_일위대가"/>
      <sheetName val="효성CB_1P기초"/>
      <sheetName val="토목내역서_(도급단가)"/>
      <sheetName val="5_학교신설예산_쎸⬅/瀀þ밀"/>
      <sheetName val="공통가설내역서__(당사)"/>
      <sheetName val="laroux"/>
      <sheetName val="재무가정"/>
      <sheetName val="일정계획"/>
      <sheetName val="HD 1-4 세부공종별,업체별 내역(L4)"/>
      <sheetName val="2F 회의실견적(5_14 일대)"/>
      <sheetName val="ateCodes_x005f_x0000_TimeCodes_"/>
      <sheetName val="_내역서(ͭ_x005f_x0000_ͭ_x000"/>
      <sheetName val="_내역서(ͭ_ͭ__x005f_x001c___x"/>
      <sheetName val="cable-data"/>
      <sheetName val="목록"/>
      <sheetName val="원가계산서_"/>
      <sheetName val="중동볨ᇭ"/>
      <sheetName val="LEGEND"/>
      <sheetName val="VIN_Index"/>
      <sheetName val="Khoi luong"/>
      <sheetName val="VCV-BE-TONG"/>
      <sheetName val="chiettinh"/>
      <sheetName val="_내역서(ͭ?ͭ?_x001c__x0"/>
      <sheetName val="ateCodes?TimeCodes?"/>
      <sheetName val="_내역서(ͭͭ가표"/>
      <sheetName val="Section"/>
      <sheetName val="Sum"/>
      <sheetName val="Gia vat tu"/>
      <sheetName val="KL"/>
      <sheetName val="TTDZ22"/>
      <sheetName val="KH-Q1,Q2,01"/>
      <sheetName val="costing_CV"/>
      <sheetName val="Spec1"/>
      <sheetName val="w't table"/>
      <sheetName val="VS배관내역서"/>
      <sheetName val="③知识"/>
      <sheetName val="교량공"/>
      <sheetName val="부가세별도"/>
      <sheetName val="범례표"/>
      <sheetName val="은행코ᇇ"/>
      <sheetName val="사_x0000__x0000_Ԁ"/>
      <sheetName val="공급기자재조서 (2)"/>
      <sheetName val="산출(동해선 본선)"/>
      <sheetName val="집계(동해본선) "/>
      <sheetName val="산출(동해역통신)"/>
      <sheetName val="역집계(동해역통신)"/>
      <sheetName val="Sheet㙸˯㦀ȼ_xda1b_!"/>
      <sheetName val="7.경제성결과"/>
      <sheetName val="설명서硅"/>
      <sheetName val="설명서E"/>
      <sheetName val="고객사_관리_코드"/>
      <sheetName val="_내역서(ͭͭ_x0"/>
      <sheetName val="업체자료"/>
      <sheetName val="Front"/>
      <sheetName val="암센터"/>
      <sheetName val="손익차9월2"/>
      <sheetName val="소화실적"/>
      <sheetName val="사업부배부A"/>
      <sheetName val="상반기손익차2총괄"/>
      <sheetName val="97 사업추정(WEKI)"/>
      <sheetName val="공사금액 내역 (1)"/>
      <sheetName val="신축(단위_x0000_"/>
      <sheetName val="배수통관(좌)"/>
      <sheetName val="단가_(2\_x0000_"/>
      <sheetName val="단가_(2\栀"/>
      <sheetName val="환경기계공정표_(3_x0000__x0000_"/>
      <sheetName val="ประมาณการประตูหน้าต่าง "/>
      <sheetName val="schedule "/>
      <sheetName val="SITE OFFICE"/>
      <sheetName val="FRP PIPING 일위대가"/>
      <sheetName val="사_x0000__x0000__x0000_"/>
      <sheetName val="H-PILE수량집계"/>
      <sheetName val="대비표(토공1안)"/>
      <sheetName val="포장물량집계"/>
      <sheetName val="1.변경범위"/>
      <sheetName val="ateCodes_TimeCodes_OverrideSh_3"/>
      <sheetName val="ateCodes_TimeCodes_OverrideSh_2"/>
      <sheetName val="방배동내역(_x0000__x0000_"/>
      <sheetName val="전선_및_전선관-_x0000__x0000__x0005_"/>
      <sheetName val="총급여"/>
      <sheetName val="삼영지급"/>
      <sheetName val="수당"/>
      <sheetName val="노무비대장기본"/>
      <sheetName val="c &amp; g rhs"/>
      <sheetName val="HARGA MATERIAL"/>
      <sheetName val="경제지표"/>
      <sheetName val="영업소실적"/>
      <sheetName val="Formula"/>
      <sheetName val="DIV2"/>
      <sheetName val="ESTI."/>
      <sheetName val="DI-ESTI"/>
      <sheetName val="D_MUC"/>
      <sheetName val="Don gia chi tiet"/>
      <sheetName val="Breakdown (B)"/>
      <sheetName val="Scheme B Estimate "/>
      <sheetName val="5.학교신설예산 쎸⬅/"/>
      <sheetName val="5.학교신설예산 Ⴘ"/>
      <sheetName val="별표총괄"/>
      <sheetName val="실DATA_5"/>
      <sheetName val="_갑__지_5"/>
      <sheetName val="코스모공장_(어음)4"/>
      <sheetName val="A_견적4"/>
      <sheetName val="환경기계공정표_(3)4"/>
      <sheetName val="총_원가계산4"/>
      <sheetName val="Sheet1_(2)4"/>
      <sheetName val="내역서1999_8최종4"/>
      <sheetName val="단가_(2)4"/>
      <sheetName val="총괄갑_4"/>
      <sheetName val="6PILE__(돌출)4"/>
      <sheetName val="11-2_아파트내역4"/>
      <sheetName val="기초입력_DATA3"/>
      <sheetName val="_견적서3"/>
      <sheetName val="노임단가_(2)3"/>
      <sheetName val="1차_내역서3"/>
      <sheetName val="BSD_(2)3"/>
      <sheetName val="플랜트_설치3"/>
      <sheetName val="설명서_3"/>
      <sheetName val="2-1__경관조명_내역총괄표3"/>
      <sheetName val="일위대가_3"/>
      <sheetName val="중기조종사_단위단가3"/>
      <sheetName val="인건비_3"/>
      <sheetName val="전선_및_전선관-자유로3"/>
      <sheetName val="수량계산서_집계표(가설_신설_및_철거-을지로3가_3호선3"/>
      <sheetName val="수량계산서_집계표(신설-을지로3가_3호선)3"/>
      <sheetName val="수량계산서_집계표(철거-을지로3가_3호선)3"/>
      <sheetName val="신_분3"/>
      <sheetName val="C1_공사개요3"/>
      <sheetName val="A1_스케쥴3"/>
      <sheetName val="3월팀계_3"/>
      <sheetName val="Customer_Databas3"/>
      <sheetName val="단가_및_재료비3"/>
      <sheetName val="아파트_내역3"/>
      <sheetName val="AS포장복구_3"/>
      <sheetName val="전차선로_물량표2"/>
      <sheetName val="G_R300경비3"/>
      <sheetName val="27_건설이자2"/>
      <sheetName val="9-2_단지투자2"/>
      <sheetName val="9-4_단지분양수납2"/>
      <sheetName val="28_차입금상환계획2"/>
      <sheetName val="10-4_운하물류분양수납2"/>
      <sheetName val="10-2_운하물류투자2"/>
      <sheetName val="※_2010예산총괄표2"/>
      <sheetName val="주공_갑지3"/>
      <sheetName val="내역서_제출2"/>
      <sheetName val="1_동력공사1"/>
      <sheetName val="DATA_입력란3"/>
      <sheetName val="경율산정_XLS2"/>
      <sheetName val="조도계산서_(도서)2"/>
      <sheetName val="2_고용보험료산출근거2"/>
      <sheetName val="8_설치품셈2"/>
      <sheetName val="아파트_2"/>
      <sheetName val="품셈_1"/>
      <sheetName val="1_설계조건1"/>
      <sheetName val="BTL시설예산_기준표2"/>
      <sheetName val="5_학교신설예산_집행(01~08)2"/>
      <sheetName val="점검결과(08년_100교_지원)2"/>
      <sheetName val="5_직원투입현황1"/>
      <sheetName val="EQUIP_LIST1"/>
      <sheetName val="6-1__관개량조서1"/>
      <sheetName val="실행내역서_1"/>
      <sheetName val="전체내역_(2)1"/>
      <sheetName val="예정공정표_1"/>
      <sheetName val="Raw_Data1"/>
      <sheetName val="내역-_CCTV2"/>
      <sheetName val="2_대외공문1"/>
      <sheetName val="7_기-검-보_1001"/>
      <sheetName val="기본항목_입력1"/>
      <sheetName val="8_PILE__(돌출)1"/>
      <sheetName val="1__조명내역서(조명설치)1"/>
      <sheetName val="2__조명내역서(조명자재)1"/>
      <sheetName val="참고)BTL시설예산_기준표1"/>
      <sheetName val="표지_(3)1"/>
      <sheetName val="원가계산서_(2)1"/>
      <sheetName val="산출_근거11"/>
      <sheetName val="공사원가계산서_1"/>
      <sheetName val="총괄_내역서1"/>
      <sheetName val="2_토목공사1"/>
      <sheetName val="GT_1050x6501"/>
      <sheetName val="개별직종노임단가(2005_1)1"/>
      <sheetName val="당월_인력1"/>
      <sheetName val="2_원가및인원현황집계1"/>
      <sheetName val="96_121"/>
      <sheetName val="각사별공사비분개_1"/>
      <sheetName val="4_고용보험1"/>
      <sheetName val="3_고용보험료산출근거1"/>
      <sheetName val="단가일람_(2)1"/>
      <sheetName val="사__업__비__수__지__예__산__서1"/>
      <sheetName val="PIPERACK_집계표1"/>
      <sheetName val="EQUIPEMENT_집계표1"/>
      <sheetName val="BUILDING_&amp;SHELTER_집계표1"/>
      <sheetName val="OTHERS_집계표1"/>
      <sheetName val="CONTROL_BD1"/>
      <sheetName val="LIFTING_DEVICE1"/>
      <sheetName val="Man_Hole1"/>
      <sheetName val="소상_&quot;1&quot;1"/>
      <sheetName val="6_1_일위대가1"/>
      <sheetName val="효성CB_1P기초1"/>
      <sheetName val="De_bai1"/>
      <sheetName val="토목내역서_(도급단가)1"/>
      <sheetName val="설산1_나1"/>
      <sheetName val="220_(2)1"/>
      <sheetName val="0_0ControlSheet1"/>
      <sheetName val="노임단가(2010_상)1"/>
      <sheetName val="표지_1"/>
      <sheetName val="지번별_묘묙소요내역1"/>
      <sheetName val="총괄_설계내역서1"/>
      <sheetName val="예산서_1"/>
      <sheetName val="A_"/>
      <sheetName val="5_학교신설예산_Ⴘ퀀诋쌆蠅/᠀"/>
      <sheetName val="Isolasi_Luar_Dalam1"/>
      <sheetName val="Isolasi_Luar1"/>
      <sheetName val="breakdown_Price-Chuong1"/>
      <sheetName val="cable,_lighting,_switch1"/>
      <sheetName val="DonGia_VatTuLK1"/>
      <sheetName val="Bang_chiet_tinh_TBA1"/>
      <sheetName val="현장관리비_산출내역"/>
      <sheetName val="공통가설내역서__(당사)1"/>
      <sheetName val="화순_대리-다지리실행내역1"/>
      <sheetName val="2_1_受電設備棟"/>
      <sheetName val="2_2_受・防火水槽"/>
      <sheetName val="2_3_排水処理設備棟"/>
      <sheetName val="2_4_倉庫棟"/>
      <sheetName val="2_5_守衛棟"/>
      <sheetName val="Div26_-_Elect"/>
      <sheetName val="NSA_fr_Revit"/>
      <sheetName val="MTO_REV_0"/>
      <sheetName val="Area_Cal"/>
      <sheetName val="방배동내역_(총괄)"/>
      <sheetName val="Finishes_code"/>
      <sheetName val="96보완계획7_12"/>
      <sheetName val="HD_1-4_세부공종별,업체별_내역(L4)"/>
      <sheetName val="2F_회의실견적(5_14_일대)"/>
      <sheetName val="포장집계"/>
      <sheetName val="포장연장"/>
      <sheetName val="말고개터널조명전압강하"/>
      <sheetName val="일위(시설)"/>
      <sheetName val="1호인버트수량"/>
      <sheetName val="산출근_x001b__x0000__x0000__x0001_"/>
      <sheetName val="단면"/>
      <sheetName val="터파기및재료"/>
      <sheetName val="2016상반기노임단가"/>
      <sheetName val="접속도로1"/>
      <sheetName val="수량산출표"/>
      <sheetName val="세월교산출기초"/>
      <sheetName val="댐구조도"/>
      <sheetName val="3연box"/>
      <sheetName val="BOQ-VN"/>
      <sheetName val="전선_및_전선관-罘º헾"/>
      <sheetName val="회선별대책안_x0000__x0000__x0000__x0001_"/>
      <sheetName val="환경기계공정표_(3)E"/>
      <sheetName val="A__x0010_"/>
      <sheetName val="11-2_아파"/>
      <sheetName val="환경기계공정표_(3)_x0012_"/>
      <sheetName val="[내역서(1).xls]5.학교신설예산 Ⴘ_x0000_퀀诋쌆蠅/_x0000_᠀"/>
      <sheetName val="환경기계공정표_(3)椀"/>
      <sheetName val="퇴직금(울산천상)"/>
      <sheetName val="경비계획(전체)"/>
      <sheetName val="97(US,EP,PCT,KR)"/>
      <sheetName val="수정하지마세요"/>
      <sheetName val="전기일위대가"/>
      <sheetName val="부대집계"/>
      <sheetName val="사업총쌈"/>
      <sheetName val="unit 4"/>
      <sheetName val="하도정산계약분"/>
      <sheetName val="실DATA_6"/>
      <sheetName val="_갑__지_6"/>
      <sheetName val="코스모공장_(어음)5"/>
      <sheetName val="A_견적5"/>
      <sheetName val="환경기계공정표_(3)5"/>
      <sheetName val="총_원가계산5"/>
      <sheetName val="단가_(2)5"/>
      <sheetName val="Sheet1_(2)5"/>
      <sheetName val="총괄갑_5"/>
      <sheetName val="내역서1999_8최종5"/>
      <sheetName val="6PILE__(돌출)5"/>
      <sheetName val="11-2_아파트내역5"/>
      <sheetName val="_견적서4"/>
      <sheetName val="1차_내역서4"/>
      <sheetName val="기초입력_DATA4"/>
      <sheetName val="노임단가_(2)4"/>
      <sheetName val="BSD_(2)4"/>
      <sheetName val="플랜트_설치4"/>
      <sheetName val="중기조종사_단위단가4"/>
      <sheetName val="설명서_4"/>
      <sheetName val="인건비_4"/>
      <sheetName val="2-1__경관조명_내역총괄표4"/>
      <sheetName val="수량계산서_집계표(가설_신설_및_철거-을지로3가_3호선4"/>
      <sheetName val="수량계산서_집계표(신설-을지로3가_3호선)4"/>
      <sheetName val="수량계산서_집계표(철거-을지로3가_3호선)4"/>
      <sheetName val="신_분4"/>
      <sheetName val="일위대가_4"/>
      <sheetName val="3월팀계_4"/>
      <sheetName val="전선_및_전선관-자유로4"/>
      <sheetName val="Customer_Databas4"/>
      <sheetName val="주공_갑지4"/>
      <sheetName val="C1_공사개요4"/>
      <sheetName val="A1_스케쥴4"/>
      <sheetName val="단가_및_재료비4"/>
      <sheetName val="아파트_내역4"/>
      <sheetName val="AS포장복구_4"/>
      <sheetName val="2_고용보험료산출근거3"/>
      <sheetName val="DATA_입력란4"/>
      <sheetName val="EQUIP_LIST2"/>
      <sheetName val="G_R300경비4"/>
      <sheetName val="조도계산서_(도서)3"/>
      <sheetName val="8_설치품셈3"/>
      <sheetName val="27_건설이자3"/>
      <sheetName val="9-2_단지투자3"/>
      <sheetName val="9-4_단지분양수납3"/>
      <sheetName val="28_차입금상환계획3"/>
      <sheetName val="10-4_운하물류분양수납3"/>
      <sheetName val="10-2_운하물류투자3"/>
      <sheetName val="※_2010예산총괄표3"/>
      <sheetName val="전차선로_물량표3"/>
      <sheetName val="경율산정_XLS3"/>
      <sheetName val="내역서_제출3"/>
      <sheetName val="아파트_3"/>
      <sheetName val="6-1__관개량조서2"/>
      <sheetName val="BTL시설예산_기준표3"/>
      <sheetName val="5_학교신설예산_집행(01~08)3"/>
      <sheetName val="점검결과(08년_100교_지원)3"/>
      <sheetName val="품셈_2"/>
      <sheetName val="1_동력공사2"/>
      <sheetName val="전체내역_(2)2"/>
      <sheetName val="7_기-검-보_1002"/>
      <sheetName val="5_직원투입현황2"/>
      <sheetName val="예정공정표_2"/>
      <sheetName val="실행내역서_2"/>
      <sheetName val="2_대외공문2"/>
      <sheetName val="Raw_Data2"/>
      <sheetName val="내역-_CCTV3"/>
      <sheetName val="표지_(3)2"/>
      <sheetName val="원가계산서_(2)2"/>
      <sheetName val="산출_근거12"/>
      <sheetName val="1_설계조건2"/>
      <sheetName val="96_122"/>
      <sheetName val="1__조명내역서(조명설치)2"/>
      <sheetName val="2__조명내역서(조명자재)2"/>
      <sheetName val="8_PILE__(돌출)2"/>
      <sheetName val="기본항목_입력2"/>
      <sheetName val="참고)BTL시설예산_기준표2"/>
      <sheetName val="공사원가계산서_2"/>
      <sheetName val="2_원가및인원현황집계2"/>
      <sheetName val="GT_1050x6502"/>
      <sheetName val="각사별공사비분개_2"/>
      <sheetName val="개별직종노임단가(2005_1)2"/>
      <sheetName val="총괄_내역서2"/>
      <sheetName val="4_고용보험2"/>
      <sheetName val="3_고용보험료산출근거2"/>
      <sheetName val="소상_&quot;1&quot;2"/>
      <sheetName val="사__업__비__수__지__예__산__서2"/>
      <sheetName val="PIPERACK_집계표2"/>
      <sheetName val="EQUIPEMENT_집계표2"/>
      <sheetName val="BUILDING_&amp;SHELTER_집계표2"/>
      <sheetName val="OTHERS_집계표2"/>
      <sheetName val="CONTROL_BD2"/>
      <sheetName val="LIFTING_DEVICE2"/>
      <sheetName val="2_토목공사2"/>
      <sheetName val="당월_인력2"/>
      <sheetName val="설산1_나2"/>
      <sheetName val="0_0ControlSheet2"/>
      <sheetName val="노임단가(2010_상)2"/>
      <sheetName val="단가일람_(2)2"/>
      <sheetName val="220_(2)2"/>
      <sheetName val="Man_Hole2"/>
      <sheetName val="6_1_일위대가2"/>
      <sheetName val="효성CB_1P기초2"/>
      <sheetName val="De_bai2"/>
      <sheetName val="토목내역서_(도급단가)2"/>
      <sheetName val="표지_2"/>
      <sheetName val="지번별_묘묙소요내역2"/>
      <sheetName val="총괄_설계내역서2"/>
      <sheetName val="예산서_2"/>
      <sheetName val="Isolasi_Luar_Dalam2"/>
      <sheetName val="Isolasi_Luar2"/>
      <sheetName val="breakdown_Price-Chuong2"/>
      <sheetName val="cable,_lighting,_switch2"/>
      <sheetName val="DonGia_VatTuLK2"/>
      <sheetName val="Bang_chiet_tinh_TBA2"/>
      <sheetName val="HD_1-4_세부공종별,업체별_내역(L4)1"/>
      <sheetName val="2F_회의실견적(5_14_일대)1"/>
      <sheetName val="고객사_관리_코드1"/>
      <sheetName val="화순_대리-다지리실행내역2"/>
      <sheetName val="원가계산서_1"/>
      <sheetName val="현장관리비_산출내역1"/>
      <sheetName val="공통가설내역서__(당사)2"/>
      <sheetName val="2_1_受電設備棟1"/>
      <sheetName val="2_2_受・防火水槽1"/>
      <sheetName val="2_3_排水処理設備棟1"/>
      <sheetName val="2_4_倉庫棟1"/>
      <sheetName val="2_5_守衛棟1"/>
      <sheetName val="Div26_-_Elect1"/>
      <sheetName val="NSA_fr_Revit1"/>
      <sheetName val="MTO_REV_01"/>
      <sheetName val="Area_Cal1"/>
      <sheetName val="방배동내역_(총괄)1"/>
      <sheetName val="Finishes_code1"/>
      <sheetName val="96보완계획7_121"/>
      <sheetName val="신축("/>
      <sheetName val="노무비_근거"/>
      <sheetName val="실DATA_8"/>
      <sheetName val="_갑__지_8"/>
      <sheetName val="코스모공장_(어음)7"/>
      <sheetName val="A_견적7"/>
      <sheetName val="환경기계공정표_(3)7"/>
      <sheetName val="총_원가계산7"/>
      <sheetName val="Sheet1_(2)7"/>
      <sheetName val="내역서1999_8최종7"/>
      <sheetName val="단가_(2)7"/>
      <sheetName val="총괄갑_7"/>
      <sheetName val="6PILE__(돌출)7"/>
      <sheetName val="11-2_아파트내역7"/>
      <sheetName val="기초입력_DATA6"/>
      <sheetName val="_견적서6"/>
      <sheetName val="노임단가_(2)6"/>
      <sheetName val="1차_내역서6"/>
      <sheetName val="BSD_(2)6"/>
      <sheetName val="플랜트_설치6"/>
      <sheetName val="설명서_6"/>
      <sheetName val="2-1__경관조명_내역총괄표6"/>
      <sheetName val="일위대가_6"/>
      <sheetName val="중기조종사_단위단가6"/>
      <sheetName val="인건비_6"/>
      <sheetName val="전선_및_전선관-자유로6"/>
      <sheetName val="수량계산서_집계표(가설_신설_및_철거-을지로3가_3호선6"/>
      <sheetName val="수량계산서_집계표(신설-을지로3가_3호선)6"/>
      <sheetName val="수량계산서_집계표(철거-을지로3가_3호선)6"/>
      <sheetName val="신_분6"/>
      <sheetName val="C1_공사개요6"/>
      <sheetName val="A1_스케쥴6"/>
      <sheetName val="3월팀계_6"/>
      <sheetName val="Customer_Databas6"/>
      <sheetName val="단가_및_재료비6"/>
      <sheetName val="아파트_내역6"/>
      <sheetName val="AS포장복구_6"/>
      <sheetName val="전차선로_물량표5"/>
      <sheetName val="G_R300경비6"/>
      <sheetName val="27_건설이자5"/>
      <sheetName val="9-2_단지투자5"/>
      <sheetName val="9-4_단지분양수납5"/>
      <sheetName val="28_차입금상환계획5"/>
      <sheetName val="10-4_운하물류분양수납5"/>
      <sheetName val="10-2_운하물류투자5"/>
      <sheetName val="※_2010예산총괄표5"/>
      <sheetName val="주공_갑지6"/>
      <sheetName val="내역서_제출5"/>
      <sheetName val="1_동력공사4"/>
      <sheetName val="DATA_입력란6"/>
      <sheetName val="경율산정_XLS5"/>
      <sheetName val="조도계산서_(도서)5"/>
      <sheetName val="2_고용보험료산출근거5"/>
      <sheetName val="8_설치품셈5"/>
      <sheetName val="아파트_5"/>
      <sheetName val="품셈_4"/>
      <sheetName val="1_설계조건4"/>
      <sheetName val="BTL시설예산_기준표5"/>
      <sheetName val="5_학교신설예산_집행(01~08)5"/>
      <sheetName val="점검결과(08년_100교_지원)5"/>
      <sheetName val="5_직원투입현황4"/>
      <sheetName val="EQUIP_LIST4"/>
      <sheetName val="6-1__관개량조서4"/>
      <sheetName val="실행내역서_4"/>
      <sheetName val="전체내역_(2)4"/>
      <sheetName val="예정공정표_4"/>
      <sheetName val="Raw_Data4"/>
      <sheetName val="내역-_CCTV5"/>
      <sheetName val="2_대외공문4"/>
      <sheetName val="7_기-검-보_1004"/>
      <sheetName val="기본항목_입력4"/>
      <sheetName val="8_PILE__(돌출)4"/>
      <sheetName val="1__조명내역서(조명설치)4"/>
      <sheetName val="2__조명내역서(조명자재)4"/>
      <sheetName val="참고)BTL시설예산_기준표4"/>
      <sheetName val="표지_(3)4"/>
      <sheetName val="원가계산서_(2)4"/>
      <sheetName val="산출_근거14"/>
      <sheetName val="공사원가계산서_4"/>
      <sheetName val="총괄_내역서4"/>
      <sheetName val="2_토목공사4"/>
      <sheetName val="GT_1050x6504"/>
      <sheetName val="개별직종노임단가(2005_1)4"/>
      <sheetName val="당월_인력4"/>
      <sheetName val="2_원가및인원현황집계4"/>
      <sheetName val="96_124"/>
      <sheetName val="각사별공사비분개_4"/>
      <sheetName val="사__업__비__수__지__예__산__서4"/>
      <sheetName val="4_고용보험4"/>
      <sheetName val="3_고용보험료산출근거4"/>
      <sheetName val="단가일람_(2)4"/>
      <sheetName val="PIPERACK_집계표4"/>
      <sheetName val="EQUIPEMENT_집계표4"/>
      <sheetName val="BUILDING_&amp;SHELTER_집계표4"/>
      <sheetName val="OTHERS_집계표4"/>
      <sheetName val="CONTROL_BD4"/>
      <sheetName val="LIFTING_DEVICE4"/>
      <sheetName val="0_0ControlSheet4"/>
      <sheetName val="토목내역서_(도급단가)4"/>
      <sheetName val="소상_&quot;1&quot;4"/>
      <sheetName val="6_1_일위대가4"/>
      <sheetName val="효성CB_1P기초4"/>
      <sheetName val="De_bai4"/>
      <sheetName val="노임단가(2010_상)4"/>
      <sheetName val="설산1_나4"/>
      <sheetName val="220_(2)4"/>
      <sheetName val="Man_Hole4"/>
      <sheetName val="표지_4"/>
      <sheetName val="지번별_묘묙소요내역4"/>
      <sheetName val="총괄_설계내역서4"/>
      <sheetName val="공통가설내역서__(당사)4"/>
      <sheetName val="예산서_4"/>
      <sheetName val="원가계산서_3"/>
      <sheetName val="현장관리비_산출내역3"/>
      <sheetName val="고객사_관리_코드3"/>
      <sheetName val="Isolasi_Luar_Dalam4"/>
      <sheetName val="Isolasi_Luar4"/>
      <sheetName val="breakdown_Price-Chuong4"/>
      <sheetName val="cable,_lighting,_switch4"/>
      <sheetName val="DonGia_VatTuLK4"/>
      <sheetName val="Bang_chiet_tinh_TBA4"/>
      <sheetName val="화순_대리-다지리실행내역4"/>
      <sheetName val="실DATA_7"/>
      <sheetName val="_갑__지_7"/>
      <sheetName val="코스모공장_(어음)6"/>
      <sheetName val="A_견적6"/>
      <sheetName val="환경기계공정표_(3)6"/>
      <sheetName val="총_원가계산6"/>
      <sheetName val="Sheet1_(2)6"/>
      <sheetName val="내역서1999_8최종6"/>
      <sheetName val="단가_(2)6"/>
      <sheetName val="총괄갑_6"/>
      <sheetName val="6PILE__(돌출)6"/>
      <sheetName val="11-2_아파트내역6"/>
      <sheetName val="기초입력_DATA5"/>
      <sheetName val="_견적서5"/>
      <sheetName val="노임단가_(2)5"/>
      <sheetName val="1차_내역서5"/>
      <sheetName val="BSD_(2)5"/>
      <sheetName val="플랜트_설치5"/>
      <sheetName val="설명서_5"/>
      <sheetName val="2-1__경관조명_내역총괄표5"/>
      <sheetName val="일위대가_5"/>
      <sheetName val="중기조종사_단위단가5"/>
      <sheetName val="인건비_5"/>
      <sheetName val="전선_및_전선관-자유로5"/>
      <sheetName val="수량계산서_집계표(가설_신설_및_철거-을지로3가_3호선5"/>
      <sheetName val="수량계산서_집계표(신설-을지로3가_3호선)5"/>
      <sheetName val="수량계산서_집계표(철거-을지로3가_3호선)5"/>
      <sheetName val="신_분5"/>
      <sheetName val="C1_공사개요5"/>
      <sheetName val="A1_스케쥴5"/>
      <sheetName val="3월팀계_5"/>
      <sheetName val="Customer_Databas5"/>
      <sheetName val="단가_및_재료비5"/>
      <sheetName val="아파트_내역5"/>
      <sheetName val="AS포장복구_5"/>
      <sheetName val="전차선로_물량표4"/>
      <sheetName val="G_R300경비5"/>
      <sheetName val="27_건설이자4"/>
      <sheetName val="9-2_단지투자4"/>
      <sheetName val="9-4_단지분양수납4"/>
      <sheetName val="28_차입금상환계획4"/>
      <sheetName val="10-4_운하물류분양수납4"/>
      <sheetName val="10-2_운하물류투자4"/>
      <sheetName val="※_2010예산총괄표4"/>
      <sheetName val="주공_갑지5"/>
      <sheetName val="내역서_제출4"/>
      <sheetName val="1_동력공사3"/>
      <sheetName val="DATA_입력란5"/>
      <sheetName val="경율산정_XLS4"/>
      <sheetName val="조도계산서_(도서)4"/>
      <sheetName val="2_고용보험료산출근거4"/>
      <sheetName val="8_설치품셈4"/>
      <sheetName val="아파트_4"/>
      <sheetName val="품셈_3"/>
      <sheetName val="1_설계조건3"/>
      <sheetName val="BTL시설예산_기준표4"/>
      <sheetName val="5_학교신설예산_집행(01~08)4"/>
      <sheetName val="점검결과(08년_100교_지원)4"/>
      <sheetName val="5_직원투입현황3"/>
      <sheetName val="EQUIP_LIST3"/>
      <sheetName val="6-1__관개량조서3"/>
      <sheetName val="실행내역서_3"/>
      <sheetName val="전체내역_(2)3"/>
      <sheetName val="예정공정표_3"/>
      <sheetName val="Raw_Data3"/>
      <sheetName val="내역-_CCTV4"/>
      <sheetName val="2_대외공문3"/>
      <sheetName val="7_기-검-보_1003"/>
      <sheetName val="기본항목_입력3"/>
      <sheetName val="8_PILE__(돌출)3"/>
      <sheetName val="1__조명내역서(조명설치)3"/>
      <sheetName val="2__조명내역서(조명자재)3"/>
      <sheetName val="참고)BTL시설예산_기준표3"/>
      <sheetName val="표지_(3)3"/>
      <sheetName val="원가계산서_(2)3"/>
      <sheetName val="산출_근거13"/>
      <sheetName val="공사원가계산서_3"/>
      <sheetName val="총괄_내역서3"/>
      <sheetName val="2_토목공사3"/>
      <sheetName val="GT_1050x6503"/>
      <sheetName val="개별직종노임단가(2005_1)3"/>
      <sheetName val="당월_인력3"/>
      <sheetName val="2_원가및인원현황집계3"/>
      <sheetName val="96_123"/>
      <sheetName val="각사별공사비분개_3"/>
      <sheetName val="사__업__비__수__지__예__산__서3"/>
      <sheetName val="4_고용보험3"/>
      <sheetName val="3_고용보험료산출근거3"/>
      <sheetName val="단가일람_(2)3"/>
      <sheetName val="PIPERACK_집계표3"/>
      <sheetName val="EQUIPEMENT_집계표3"/>
      <sheetName val="BUILDING_&amp;SHELTER_집계표3"/>
      <sheetName val="OTHERS_집계표3"/>
      <sheetName val="CONTROL_BD3"/>
      <sheetName val="LIFTING_DEVICE3"/>
      <sheetName val="0_0ControlSheet3"/>
      <sheetName val="토목내역서_(도급단가)3"/>
      <sheetName val="소상_&quot;1&quot;3"/>
      <sheetName val="6_1_일위대가3"/>
      <sheetName val="효성CB_1P기초3"/>
      <sheetName val="De_bai3"/>
      <sheetName val="노임단가(2010_상)3"/>
      <sheetName val="설산1_나3"/>
      <sheetName val="220_(2)3"/>
      <sheetName val="Man_Hole3"/>
      <sheetName val="표지_3"/>
      <sheetName val="지번별_묘묙소요내역3"/>
      <sheetName val="총괄_설계내역서3"/>
      <sheetName val="공통가설내역서__(당사)3"/>
      <sheetName val="예산서_3"/>
      <sheetName val="원가계산서_2"/>
      <sheetName val="현장관리비_산출내역2"/>
      <sheetName val="고객사_관리_코드2"/>
      <sheetName val="Isolasi_Luar_Dalam3"/>
      <sheetName val="Isolasi_Luar3"/>
      <sheetName val="breakdown_Price-Chuong3"/>
      <sheetName val="cable,_lighting,_switch3"/>
      <sheetName val="DonGia_VatTuLK3"/>
      <sheetName val="Bang_chiet_tinh_TBA3"/>
      <sheetName val="화순_대리-다지리실행내역3"/>
      <sheetName val="BOX(1.5X1.5)"/>
      <sheetName val="점수계산1-2"/>
      <sheetName val="구조물공"/>
      <sheetName val="철근단면적"/>
      <sheetName val="직원인원"/>
      <sheetName val="단면 (2)"/>
      <sheetName val="집 계 표"/>
      <sheetName val="선박별 배부"/>
      <sheetName val="KUNGDEVI"/>
      <sheetName val="기본정보"/>
      <sheetName val="내역(설계)"/>
      <sheetName val="외주수리비"/>
      <sheetName val="계류장사용료"/>
      <sheetName val="정비재료비"/>
      <sheetName val="지상조업료"/>
      <sheetName val="AT"/>
      <sheetName val="B777"/>
      <sheetName val="신공항"/>
      <sheetName val="JJ"/>
      <sheetName val="잡유비"/>
      <sheetName val="MA"/>
      <sheetName val="MC"/>
      <sheetName val="ME"/>
      <sheetName val="MF"/>
      <sheetName val="MI"/>
      <sheetName val="MT"/>
      <sheetName val="QA"/>
      <sheetName val="내역서중"/>
      <sheetName val="1차설계변경내역"/>
      <sheetName val="2000년 공정표"/>
      <sheetName val="정렬"/>
      <sheetName val="전선_및_전선관-壆⿶"/>
      <sheetName val="거래罈.羌"/>
      <sheetName val="[내역서(׃"/>
      <sheetName val="기본단가"/>
      <sheetName val="환경기계공정표__x0005__x0000__x0000_"/>
      <sheetName val="공종집계"/>
      <sheetName val="인건비예산(정규직)"/>
      <sheetName val="인건비예산(용역)"/>
      <sheetName val="내역(원안-대안)"/>
      <sheetName val="phuluc1"/>
      <sheetName val="tong du toan"/>
      <sheetName val="기본1"/>
      <sheetName val="수정일위대가"/>
      <sheetName val="총괄(데倀辍즳"/>
      <sheetName val="총괄(데뀀连즳"/>
      <sheetName val="총괄(데뀀ﾒ犺"/>
      <sheetName val="총괄(데䀀﷥䰗"/>
      <sheetName val="XL4Po夂囿 "/>
      <sheetName val="직원관련자료"/>
      <sheetName val="교각_x0000_"/>
      <sheetName val="[내역서(1).xls]5.학교신설예산 쎸⬅/"/>
      <sheetName val="THU T6"/>
      <sheetName val="Thu chi T04"/>
      <sheetName val="SLTH"/>
      <sheetName val="PEDESB"/>
      <sheetName val="공사예산하조서(O.K)"/>
      <sheetName val="공사예산하조서_O_K_"/>
      <sheetName val="전선 및 전선관"/>
      <sheetName val="변경내역"/>
      <sheetName val="°ø»ç¿¹»êÇÏÁ¶¼­(O.K)"/>
      <sheetName val="4.설계예산내역서"/>
      <sheetName val="콘센트신설"/>
      <sheetName val="용산1(해보)"/>
      <sheetName val="3.내역서"/>
      <sheetName val="구리토평1전기"/>
      <sheetName val="설계명세"/>
      <sheetName val="BUD"/>
      <sheetName val="archi(본사)"/>
      <sheetName val="인건-측정"/>
      <sheetName val="도급양식"/>
      <sheetName val="49단가"/>
      <sheetName val="36단가"/>
      <sheetName val="36수량"/>
      <sheetName val="규격"/>
      <sheetName val="공리공제"/>
      <sheetName val="역간(덕_동)"/>
      <sheetName val="역간(의-덕)"/>
      <sheetName val="BEND LOSS"/>
      <sheetName val="건축공사 집계표"/>
      <sheetName val="설비2차"/>
      <sheetName val="기준FACTOR"/>
      <sheetName val="설비"/>
      <sheetName val="N賃率-職"/>
      <sheetName val="TKCK"/>
      <sheetName val="PL Vua"/>
      <sheetName val="국공유지"/>
      <sheetName val="POL6차-PIPING"/>
      <sheetName val="맨홀기준"/>
      <sheetName val="1.암사대교 산출"/>
      <sheetName val="마산방향"/>
      <sheetName val="[내역서(ͭ_x0000__x0000_Ԁ"/>
      <sheetName val="수뢹?"/>
      <sheetName val="_내역서(ͭ_x005f_x0000_ͭ_x005f_x005f_x000"/>
      <sheetName val="_내역서(ͭ_ͭ__x005f_x001c___x005f_x005f_x"/>
      <sheetName val="6PILE脂鎙堀1_x0013__x0000__x0000_"/>
      <sheetName val="전선관"/>
      <sheetName val="DB_ET200(R. A)"/>
      <sheetName val="Summary"/>
      <sheetName val="NKC6"/>
      <sheetName val="Summary - Budget"/>
      <sheetName val="회선별대책안À_x0000_Ԁ_x0000_"/>
      <sheetName val="Sheet㙸˯㦀ȼ?"/>
      <sheetName val="[내역서(1).xls]5.학교신설예산 Ⴘ"/>
      <sheetName val="[내역서(1)_xls]5_학교신설예산_쎸⬅/瀀þ밀"/>
      <sheetName val="간¾_x0000_Ԁ"/>
      <sheetName val="환경기계공정표__x0005_"/>
      <sheetName val="전선_및_전선관-"/>
      <sheetName val="기준"/>
      <sheetName val="변동인원"/>
      <sheetName val="2000제조1"/>
      <sheetName val="집연95"/>
      <sheetName val="의뢰서"/>
      <sheetName val="ateCodes?TimeCodes?Overrid_x0000__x0000__x0005__x0000_钀"/>
      <sheetName val="신축"/>
      <sheetName val="신축넃䛀跡"/>
      <sheetName val="폐기물"/>
      <sheetName val="_갑___x0000__x0000_"/>
      <sheetName val="Ⅴ-2.공종별내역"/>
      <sheetName val="A_견_x0000__x0000_"/>
      <sheetName val="계장 품셈표"/>
      <sheetName val="내역전기"/>
      <sheetName val="입력DATA"/>
      <sheetName val="바닥판"/>
      <sheetName val="가시설수량"/>
      <sheetName val="ITEM"/>
      <sheetName val="데이터"/>
      <sheetName val="손익현황"/>
      <sheetName val="간지1"/>
      <sheetName val="1.사유서"/>
      <sheetName val="간지2"/>
      <sheetName val="간지3"/>
      <sheetName val="부재별집계표"/>
      <sheetName val="도면"/>
      <sheetName val="수입"/>
      <sheetName val="[내역서(ͭ_x005f_x005f_x005f_x0000_ͭ_x005f_x005f_x000"/>
      <sheetName val="[내역서(ͭ?ͭ?_x005f_x005f_x005f_x001c_?_x005f_x005f_x"/>
      <sheetName val="_내역서(ͭ_x005f_x005f_x005f_x005f_x005f_x005f_x005f_x0000_"/>
      <sheetName val="ateCodes_x005f_x005f_x005f_x005f_x005f_x005f_x000"/>
      <sheetName val="_내역서(ͭ_ͭ__x005f_x005f_x005f_x005f_x005f_x005f_x00"/>
      <sheetName val="방배동내역("/>
      <sheetName val="Estimate"/>
      <sheetName val="AnalisaSIPIL RIIL"/>
      <sheetName val="D 5243-ARAMCO"/>
      <sheetName val="D-4801 OXY"/>
      <sheetName val="배수내역 (2)"/>
      <sheetName val="表三甲"/>
      <sheetName val="Har Sat"/>
      <sheetName val="회선별대책안"/>
      <sheetName val="ateCఀ_x0002_저殑"/>
      <sheetName val="Project Name"/>
      <sheetName val="Deliver Date"/>
      <sheetName val="Staff"/>
      <sheetName val="anti-termite"/>
      <sheetName val="BIDDING-SUM"/>
      <sheetName val="CTG"/>
      <sheetName val="Project_Name"/>
      <sheetName val="Deliver_Date"/>
      <sheetName val="손익그래프및카메라"/>
      <sheetName val="도급기성"/>
      <sheetName val="전선_및_전선관-㞘}઀"/>
      <sheetName val="현황산출서"/>
      <sheetName val="2000,9월 일위"/>
      <sheetName val="공통단가"/>
      <sheetName val="코드표"/>
      <sheetName val="단가일람"/>
      <sheetName val="조경일람"/>
      <sheetName val="운반비"/>
      <sheetName val="인원"/>
      <sheetName val="일위대가_호표"/>
      <sheetName val="일위대가_산근"/>
      <sheetName val="중기사용료목록"/>
      <sheetName val="중기기초자료"/>
      <sheetName val="자재조서"/>
      <sheetName val="전역변수"/>
      <sheetName val="중기전역변수"/>
      <sheetName val="보증_x0000_縀"/>
      <sheetName val="보증_x0000_ༀ"/>
      <sheetName val="단가_(2)Ì"/>
      <sheetName val="G_R30绘ÿ헾"/>
      <sheetName val="환경기계공정표_(3)"/>
      <sheetName val="[내역서(ͭͭ가_x0000_"/>
      <sheetName val="말뚝물량"/>
      <sheetName val="24_보증금_전신전화가입권_"/>
      <sheetName val="Summ"/>
      <sheetName val="breakdown"/>
      <sheetName val="준공정산"/>
      <sheetName val="기계경¬"/>
      <sheetName val="견적요율_(업체명)"/>
      <sheetName val="(1) 국내 사이트 상세 주소 "/>
      <sheetName val="0. 수출,수입 건수"/>
      <sheetName val="1. 수출 해상 (LCL) "/>
      <sheetName val="2. 수출 항공 "/>
      <sheetName val="(2-3) 수출 특송"/>
      <sheetName val="3. 수출 내륙 운송료"/>
      <sheetName val="4. 수입 해상 (FCL)"/>
      <sheetName val="5. 수입 해상 (LCL) "/>
      <sheetName val="6. 수입 항공 "/>
      <sheetName val="(3-4) 수입 특송 "/>
      <sheetName val="7. 수입 내륙 운송료"/>
      <sheetName val="8. 창고료"/>
      <sheetName val="9. 내륙 운송"/>
      <sheetName val="10. 추가 제안 및 기타"/>
      <sheetName val="운송내역 "/>
      <sheetName val="3.PT개발계획"/>
      <sheetName val="24.보증금(전신전화가입권)"/>
      <sheetName val="[내역서(1).xls]5_학교신설예산_쎸⬅/瀀þ밀"/>
      <sheetName val="[내역서(1).xls][내역서(1).xls]5_____2"/>
      <sheetName val="[내역서(1).xls]단가_(2\_x0000_"/>
      <sheetName val="[내역서(1).xls]단가_(2\栀"/>
      <sheetName val="[내역서(1).xls][내역서(1).xls]5_____3"/>
      <sheetName val="[내역서(1).xls]5_학교신설예산_Ⴘ퀀诋쌆蠅/᠀"/>
      <sheetName val="[내역서(1).xls][내역서(1).xls]5_____4"/>
      <sheetName val="Sheet1_Çæ_x0000_"/>
      <sheetName val="현장"/>
      <sheetName val="전체"/>
      <sheetName val="조명율표"/>
      <sheetName val="종합표"/>
      <sheetName val="차수공개요"/>
      <sheetName val="상시"/>
      <sheetName val="주beam"/>
      <sheetName val="부안일위"/>
      <sheetName val="단가조사표"/>
      <sheetName val="11.산출(전열)"/>
      <sheetName val="6.산출(동력)"/>
      <sheetName val="7.산출(TRAY)"/>
      <sheetName val="추가예산"/>
      <sheetName val="차입"/>
      <sheetName val="월별예산"/>
      <sheetName val="PC%계산"/>
      <sheetName val="유가증권LS"/>
      <sheetName val="통장출금액"/>
      <sheetName val="업무연락"/>
      <sheetName val="월별매출"/>
      <sheetName val="부대tu"/>
      <sheetName val="VXXXXXXX"/>
      <sheetName val="#2_일위대가목록"/>
      <sheetName val="마산월령동골조물량변경"/>
      <sheetName val="공종별현황_공무팀자료"/>
      <sheetName val="6. 안전관리비"/>
      <sheetName val="내역서1"/>
      <sheetName val="P4-C"/>
      <sheetName val="1062-X방향 "/>
      <sheetName val="특외대"/>
      <sheetName val="수입실적"/>
      <sheetName val="A-100전제"/>
      <sheetName val="품의"/>
      <sheetName val="comps LFY+"/>
      <sheetName val="HDI implied"/>
      <sheetName val="호봉피치"/>
      <sheetName val="첨부1"/>
      <sheetName val="감독1130"/>
      <sheetName val="CAUDIT"/>
      <sheetName val="임의 매출-수정전"/>
      <sheetName val="감가상각"/>
      <sheetName val="채권 현황"/>
      <sheetName val="FRQ"/>
      <sheetName val="지급자재"/>
      <sheetName val="직접공사비"/>
      <sheetName val="자산LIST"/>
      <sheetName val="현금흐름"/>
      <sheetName val="간접1"/>
      <sheetName val="CC Down load 0716"/>
      <sheetName val="CF6"/>
      <sheetName val="9703"/>
      <sheetName val="미지급비용"/>
      <sheetName val="요일별시간대별 근무인원 그래프"/>
      <sheetName val="정식주주명부(061108)"/>
      <sheetName val="6월수불"/>
      <sheetName val="코드(대중분류)"/>
      <sheetName val="1.매출액"/>
      <sheetName val="2.원가"/>
      <sheetName val="10.인원"/>
      <sheetName val="2.호선별예상실적"/>
      <sheetName val="생산매출 (4)"/>
      <sheetName val="사업계획"/>
      <sheetName val="1월 예산"/>
      <sheetName val="DATA98"/>
      <sheetName val="건설가"/>
      <sheetName val="RE9604"/>
      <sheetName val="대차대조표 (2)"/>
      <sheetName val="손익계산서"/>
      <sheetName val="지점장"/>
      <sheetName val="admin"/>
      <sheetName val="AN-01"/>
      <sheetName val="환율 및 참고"/>
      <sheetName val=" 총괄표"/>
      <sheetName val="총괄-1"/>
      <sheetName val="MAIN_TABLE"/>
      <sheetName val="95년12월말"/>
      <sheetName val="그림모음"/>
      <sheetName val="국도접속 차도부수량"/>
      <sheetName val="간접(90)"/>
      <sheetName val="용지조사보고서"/>
      <sheetName val="3800-400 기계감가"/>
      <sheetName val="MIBK원단위"/>
      <sheetName val="콘크리트타설집계표"/>
      <sheetName val="중기"/>
      <sheetName val="DANGA"/>
      <sheetName val="청학계"/>
      <sheetName val="사다리"/>
      <sheetName val="영창26"/>
      <sheetName val="중기일위대가"/>
      <sheetName val="공사비예산서(토목분)"/>
      <sheetName val="외화채권"/>
      <sheetName val="Assumptions"/>
      <sheetName val="조명투자및환수계획"/>
      <sheetName val="제조중간결과"/>
      <sheetName val="101동"/>
      <sheetName val="변경총괄지(1)"/>
      <sheetName val="SANTOGO"/>
      <sheetName val="지수적용공사비내역서"/>
      <sheetName val="부대공Ⅱ"/>
      <sheetName val="TB-내역서"/>
      <sheetName val="총원"/>
      <sheetName val="철골9F"/>
      <sheetName val="HSNV"/>
      <sheetName val="환경기계공정표_(3)¾"/>
      <sheetName val="THVT"/>
      <sheetName val="SITE-E"/>
      <sheetName val="KHỐI LƯỢNG THANH TOÁN"/>
      <sheetName val="SEX"/>
      <sheetName val="General2"/>
      <sheetName val="Phu cap"/>
      <sheetName val="GIAVLIEU"/>
      <sheetName val="BETON"/>
      <sheetName val="hinhhoc"/>
      <sheetName val="PTDG (T3)"/>
      <sheetName val="PTDG (T4)"/>
      <sheetName val="hGH정제"/>
      <sheetName val="Вспом_лист"/>
      <sheetName val="Analisa Harga Satuan"/>
      <sheetName val="COA-17"/>
      <sheetName val="POWER"/>
      <sheetName val="공사비예비관리공감측설산출내역"/>
      <sheetName val="IBASE"/>
      <sheetName val="Config"/>
      <sheetName val="Du toan"/>
      <sheetName val="Keothep"/>
      <sheetName val="Re-bar"/>
      <sheetName val="HVAC"/>
      <sheetName val="유림총괄"/>
      <sheetName val="편성절차"/>
      <sheetName val="구체"/>
      <sheetName val="좌측날개벽"/>
      <sheetName val="우측날개벽"/>
      <sheetName val="KLDT DIEN"/>
      <sheetName val="Dinh muc CP KTCB khac"/>
      <sheetName val="TinhGiaMTC"/>
      <sheetName val="TH MTC"/>
      <sheetName val="TH N.Cong"/>
      <sheetName val="TinhGiaNC"/>
      <sheetName val="DMCP"/>
      <sheetName val="_갑  지 "/>
      <sheetName val="실행-자재"/>
      <sheetName val="중기작업"/>
      <sheetName val="노단"/>
      <sheetName val="단산"/>
      <sheetName val="명세"/>
      <sheetName val="일대"/>
      <sheetName val="환경기계공정표_(3)刀"/>
      <sheetName val="점검결과(08년_x0000__x0000_Ԁ_x0000_䀀㸎_x0008__x0000__x0000_"/>
      <sheetName val="현장식당(1)"/>
      <sheetName val="단"/>
      <sheetName val="계약내역서"/>
      <sheetName val="전체제잡비"/>
      <sheetName val="회선별대책안À"/>
      <sheetName val="설명서劝"/>
      <sheetName val="단가__x0000__x0000_Ԁ_x0000_"/>
      <sheetName val="보증"/>
      <sheetName val="2공구하도급내역서"/>
      <sheetName val="Eq. Mobilization"/>
      <sheetName val="수량계산서_집계표(가설_신설_및_철거-을지로3가_3ఀ_x0002_က"/>
      <sheetName val="Sheet1_Çꀀ_x0000_"/>
      <sheetName val="6PILEሀ_x0002_䀀⨊脃ﲙ"/>
      <sheetName val="5.학교신설예산 집행(01~偤°"/>
      <sheetName val="손익경비"/>
      <sheetName val="대비표"/>
      <sheetName val="MEXICO-C"/>
      <sheetName val="노원열병합  건축공사기성내역서"/>
      <sheetName val="_내역서(ͭ_ͭ__x001c___x"/>
      <sheetName val="96노임기준"/>
      <sheetName val="96수출"/>
      <sheetName val="asd"/>
      <sheetName val="B"/>
      <sheetName val="I一般比"/>
      <sheetName val="토공 total"/>
      <sheetName val="조경"/>
      <sheetName val="당진1,2호기전선관설치및접지4차공사내역서-을지"/>
      <sheetName val="식생블럭단위수량"/>
      <sheetName val="인공산출"/>
      <sheetName val="ENE-CAL 1"/>
      <sheetName val="본사업"/>
      <sheetName val="예산M11A"/>
      <sheetName val="철콘산출"/>
      <sheetName val="DB"/>
      <sheetName val="토공내역"/>
      <sheetName val="설직재-1"/>
      <sheetName val="96정변2"/>
      <sheetName val="배수공 시멘트 및 골재량 산출"/>
      <sheetName val="부서코드표"/>
      <sheetName val="소방사항"/>
      <sheetName val="공사진행"/>
      <sheetName val="대공종"/>
      <sheetName val="A.일용노무비지급명세서"/>
      <sheetName val="w't_table"/>
      <sheetName val="ประมาณการประตูหน้าต่าง_"/>
      <sheetName val="schedule_"/>
      <sheetName val="SITE_OFFICE"/>
      <sheetName val="Concord"/>
      <sheetName val="단가_및邰㡗_xdc00_㡗"/>
      <sheetName val="공간"/>
      <sheetName val="공종"/>
      <sheetName val="부위자재"/>
      <sheetName val="하자유형"/>
      <sheetName val="세대"/>
      <sheetName val="제잡비계산"/>
      <sheetName val="ate_x000b__x0000_蠀᏿㤂"/>
      <sheetName val=" 기성청구서 양식.xlsx"/>
      <sheetName val="Bang TH"/>
      <sheetName val="Shelves"/>
      <sheetName val="잡철물"/>
      <sheetName val="건    재"/>
      <sheetName val="간¾"/>
      <sheetName val="ateCodes?TimeCodes?Overrid"/>
      <sheetName val="정산산출서(배수판)"/>
      <sheetName val="적용노임(09상)"/>
      <sheetName val="Bill2-TTTM&amp;CH"/>
      <sheetName val="Bill 2-VMart&amp;VPro"/>
      <sheetName val="보_x0000__x0000__x0005_"/>
      <sheetName val="견적집계표(철콘)"/>
      <sheetName val="[내역서(1).xls][내역서(1).xls]5____10"/>
      <sheetName val="[내역서(1).xls][내역서(1).xls]5____11"/>
      <sheetName val="[내역서(1).xls][내역서(1).xls]5____12"/>
      <sheetName val="[내역서(1).xls][내역서(1).xls]5____13"/>
      <sheetName val="[내역서(1).xls][내역서(1).xls]단가_(2\_x0000_"/>
      <sheetName val="[내역서(1).xls][내역서(1).xls]단가_(2\栀"/>
      <sheetName val="[내역서(1).xls][내역서(1).xls]5____14"/>
      <sheetName val="[내역서(1).xls][내역서(1).xls]5_____5"/>
      <sheetName val="[내역서(1).xls][내역서(1).xls]5_____6"/>
      <sheetName val="[내역서(1).xls][내역서(1).xls]5_____7"/>
      <sheetName val="[내역서(1).xls][내역서(1).xls]5_____8"/>
      <sheetName val="[내역서(1).xls][내역서(1).xls]______2"/>
      <sheetName val="[내역서(1).xls][내역서(1).xls]______3"/>
      <sheetName val="[내역서(1).xls][내역서(1).xls]5_____9"/>
      <sheetName val="[내역서(1).xls][내역서(1)_xls]5_____2"/>
      <sheetName val="점검결과(08년"/>
      <sheetName val="_갑__"/>
      <sheetName val="단가_"/>
      <sheetName val="ate_x000b_"/>
      <sheetName val="입찰내역서"/>
      <sheetName val="基础资料"/>
      <sheetName val="재고list"/>
      <sheetName val="JP_GP_UP통합"/>
      <sheetName val="[내역서(ͭ_x0000_ͭ_x0000__x001c__x02"/>
      <sheetName val="ateCodes_x0000_TimeCodes_x0000_2"/>
      <sheetName val="[내역서(ͭ_x0000_ͭ_x0000__x001c__x03"/>
      <sheetName val="ateCodes_x0000_TimeCodes_x0000_3"/>
      <sheetName val="[내역서(ͭ_x0000_ͭ_x0000__x001c__x04"/>
      <sheetName val="ateCodes_x0000_TimeCodes_x0000_4"/>
      <sheetName val="[내역서(ͭ_x0000_ͭ_x0000__x001c__x05"/>
      <sheetName val="ateCodes_x0000_TimeCodes_x0000_5"/>
      <sheetName val="[내역서(ͭ_x0000_ͭ_x0000__x001c__x06"/>
      <sheetName val="ateCodes_x0000_TimeCodes_x0000_6"/>
      <sheetName val="[내역서(ͭ_x0000_ͭ_x0000__x001c__x07"/>
      <sheetName val="ateCodes_x0000_TimeCodes_x0000_7"/>
      <sheetName val="[내역서(ͭ_x0000_ͭ_x0000__x001c__x08"/>
      <sheetName val="ateCodes_x0000_TimeCodes_x0000_8"/>
      <sheetName val="[내역서(ͭ_x0000_ͭ_x0000__x001c__x09"/>
      <sheetName val="ateCodes_x0000_TimeCodes_x0000_9"/>
      <sheetName val="[내역서(ͭ_x0000_ͭ_x0000__x001c__x010"/>
      <sheetName val="ateCodes_x0000_TimeCodes_x0000_10"/>
      <sheetName val="[내역서(ͭ_x0000_ͭ_x0000__x001c__x011"/>
      <sheetName val="ateCodes_x0000_TimeCodes_x0000_11"/>
      <sheetName val="[내역서(ͭ_x0000_ͭ_x0000__x001c__x012"/>
      <sheetName val="ateCodes_x0000_TimeCodes_x0000_12"/>
      <sheetName val="[내역서(ͭ_x0000_ͭ_x0000__x001c__x013"/>
      <sheetName val="ateCodes_x0000_TimeCodes_x0000_13"/>
      <sheetName val="[내역서(ͭ_x0000_ͭ_x0000__x001c__x014"/>
      <sheetName val="ateCodes_x0000_TimeCodes_x0000_14"/>
      <sheetName val="순위"/>
      <sheetName val="정부노임"/>
      <sheetName val="방화산출"/>
      <sheetName val="총괄(데이소ꃁ"/>
      <sheetName val="총괄(데이소ࣁ"/>
      <sheetName val="ateCodes?TimeCodes?Overri_x0000__x0000__x0005__x0000_飀Ⱔ"/>
      <sheetName val="총괄(Í_x0000_Ԁ_x0000_"/>
      <sheetName val="Cst Pkg-Eden"/>
      <sheetName val="Tiepdia"/>
      <sheetName val="ma-pt"/>
      <sheetName val="COAT&amp;WRAP-QIOT-#3"/>
      <sheetName val="Parem"/>
      <sheetName val="원본1"/>
      <sheetName val="주공_¹"/>
      <sheetName val="16-1"/>
      <sheetName val="70%"/>
      <sheetName val="ateCodes?TimeCodes?OverrideSho_x0000_"/>
      <sheetName val="ateCodes?TimeCodes?OverrideSho适"/>
      <sheetName val="ateCodes?TimeCodes?OverrideSho렀"/>
      <sheetName val="ateCodes?TimeCodes?OverrideSho"/>
      <sheetName val="ateCodes?TimeCodes?OverrideSho退"/>
      <sheetName val="ateCodes?TimeCodes?OverrideSho᠀"/>
      <sheetName val="DW산출"/>
      <sheetName val="재직자"/>
      <sheetName val="분문집계2"/>
      <sheetName val="배부금액"/>
      <sheetName val="입고계획"/>
      <sheetName val="계약"/>
      <sheetName val="ateCodes_x0000_TimeCodes_"/>
      <sheetName val="_내역서(ͭ_x0000_ͭ_x000"/>
      <sheetName val="인원계획"/>
      <sheetName val="총괄(데䀀?䰗"/>
      <sheetName val="입찰내역 발주처 양식"/>
      <sheetName val="부대공"/>
      <sheetName val="배수공"/>
      <sheetName val="토공"/>
      <sheetName val="포장공"/>
      <sheetName val="일반공사"/>
      <sheetName val="지하1층"/>
      <sheetName val="시화점실행"/>
      <sheetName val="각종양식"/>
      <sheetName val="자금운용표"/>
      <sheetName val="총(철거)"/>
      <sheetName val="검수고1-1층"/>
      <sheetName val="총물량표"/>
      <sheetName val="하수처리장"/>
      <sheetName val="BREAKDOWN(철거설치)"/>
      <sheetName val="3본사"/>
      <sheetName val="총공사내역서"/>
      <sheetName val="견적대비(1차) (2)"/>
      <sheetName val="총괄내역"/>
      <sheetName val="정산내역서"/>
      <sheetName val="대분류 ITEM별 분석(3월)"/>
      <sheetName val="기본일위"/>
      <sheetName val="카렌스센터계량기설치공사"/>
      <sheetName val="boq"/>
      <sheetName val="산출내역서"/>
      <sheetName val="평3"/>
      <sheetName val="기초데이타"/>
      <sheetName val="2.损益表"/>
      <sheetName val="4.PL"/>
      <sheetName val="6.BS"/>
      <sheetName val="9.차입,대여금"/>
      <sheetName val="1월--7월"/>
      <sheetName val="2-2.매출분석"/>
      <sheetName val="첨부_예산"/>
      <sheetName val="선박별_배부"/>
      <sheetName val="1_변경범위"/>
      <sheetName val="comps_LFY+"/>
      <sheetName val="HDI_implied"/>
      <sheetName val="임의_매출-수정전"/>
      <sheetName val="채권_현황"/>
      <sheetName val="2000년_공정표"/>
      <sheetName val="CC_Down_load_0716"/>
      <sheetName val="요일별시간대별_근무인원_그래프"/>
      <sheetName val="BOX(1_5X1_5)"/>
      <sheetName val="1_매출액"/>
      <sheetName val="2_원가"/>
      <sheetName val="10_인원"/>
      <sheetName val="1월_예산"/>
      <sheetName val="2_호선별예상실적"/>
      <sheetName val="생산매출_(4)"/>
      <sheetName val="대차대조표_(2)"/>
      <sheetName val="환율_및_참고"/>
      <sheetName val="6.PL"/>
      <sheetName val="4.成本明细表"/>
      <sheetName val="7.6大成本明细表"/>
      <sheetName val="본부평가(연말)"/>
      <sheetName val="4.추정손익"/>
      <sheetName val="2.매출원가"/>
      <sheetName val="3.일반관리,영업외"/>
      <sheetName val="AT비용"/>
      <sheetName val="JJ비용"/>
      <sheetName val="부대수입"/>
      <sheetName val="MA비용"/>
      <sheetName val="ME비용"/>
      <sheetName val="MF비용"/>
      <sheetName val="MI비용"/>
      <sheetName val="MT비용"/>
      <sheetName val="5.管理费明细表"/>
      <sheetName val="6.营业外收支明细表"/>
      <sheetName val="3.收入明细表"/>
      <sheetName val="공통"/>
      <sheetName val="cash_flow"/>
      <sheetName val="FOOTING"/>
      <sheetName val="봉방동근생"/>
      <sheetName val="교수설계"/>
      <sheetName val="특기시방"/>
      <sheetName val="선박별_배부1"/>
      <sheetName val="1_변경범위1"/>
      <sheetName val="comps_LFY+1"/>
      <sheetName val="HDI_implied1"/>
      <sheetName val="임의_매출-수정전1"/>
      <sheetName val="채권_현황1"/>
      <sheetName val="2000년_공정표1"/>
      <sheetName val="CC_Down_load_07161"/>
      <sheetName val="요일별시간대별_근무인원_그래프1"/>
      <sheetName val="BOX(1_5X1_5)1"/>
      <sheetName val="1_매출액1"/>
      <sheetName val="2_원가1"/>
      <sheetName val="10_인원1"/>
      <sheetName val="2_호선별예상실적1"/>
      <sheetName val="생산매출_(4)1"/>
      <sheetName val="1월_예산1"/>
      <sheetName val="대차대조표_(2)1"/>
      <sheetName val="환율_및_참고1"/>
      <sheetName val="_총괄표"/>
      <sheetName val="1062-X방향_"/>
      <sheetName val="2_损益表"/>
      <sheetName val="4_PL"/>
      <sheetName val="6_BS"/>
      <sheetName val="9_차입,대여금"/>
      <sheetName val="2-2_매출분석"/>
      <sheetName val="6_PL"/>
      <sheetName val="4_成本明细表"/>
      <sheetName val="7_6大成本明细表"/>
      <sheetName val="4_추정손익"/>
      <sheetName val="2_매출원가"/>
      <sheetName val="3_일반관리,영업외"/>
      <sheetName val="5_管理费明细表"/>
      <sheetName val="6_营业外收支明细表"/>
      <sheetName val="3_收入明细表"/>
      <sheetName val="3800-400_기계감가"/>
      <sheetName val="FILE1"/>
      <sheetName val="토공(우물통,기타) "/>
      <sheetName val="토지조서(원본)"/>
      <sheetName val="배수관공"/>
      <sheetName val="SOLICITUD"/>
      <sheetName val="BQ"/>
      <sheetName val="Total for Check"/>
      <sheetName val="DAFTAR_8"/>
      <sheetName val="DAFTAR 7"/>
      <sheetName val="SIZING"/>
      <sheetName val="공정진도현황(2069)"/>
      <sheetName val="공정진도현황(2단계2차)"/>
      <sheetName val="설명서ó"/>
      <sheetName val="II. CF"/>
      <sheetName val="Final Staff Chart"/>
      <sheetName val="7.Á¶Á÷Ç¥"/>
      <sheetName val="MP01"/>
      <sheetName val="MP02"/>
      <sheetName val="환경기계공정표_髈㘻_x0000__x0000_"/>
      <sheetName val="환경기계공정표_艀㫐_x0000__x0000_"/>
      <sheetName val="환경기계공정표_蔀㫐_x0000__x0000_"/>
      <sheetName val="ateCodes?TimeCodes?OverrideSho怀"/>
      <sheetName val="ateCodes?TimeCodes?OverrideSho逃"/>
      <sheetName val="변화치수"/>
      <sheetName val="Executive Summary"/>
      <sheetName val="5201.2004"/>
      <sheetName val="GRAND REKAP"/>
      <sheetName val="맨홀수량집계"/>
      <sheetName val="Analisa"/>
      <sheetName val="REKAP"/>
      <sheetName val="호프"/>
      <sheetName val="scale &amp; Income"/>
      <sheetName val="기본사항"/>
      <sheetName val="거래刀_x0010__x0000_"/>
      <sheetName val="거래_x0000_⨀ﯥ"/>
      <sheetName val="AS포_x0000__x0000__x0000__x0000_"/>
      <sheetName val="경유"/>
      <sheetName val="휘발유"/>
      <sheetName val="거래_x0000__x0000__x0000_"/>
      <sheetName val="집계표(건축)"/>
      <sheetName val="강관파일내역"/>
      <sheetName val="제작비"/>
      <sheetName val="용융아연도금"/>
      <sheetName val="제작물량 7월"/>
      <sheetName val="집수정(600-700)"/>
      <sheetName val="기계경비시간당손료목록"/>
      <sheetName val="보"/>
      <sheetName val="ateCodes?TimeCodes?Overri"/>
      <sheetName val="공사내_x0000_"/>
      <sheetName val="총괄(Í"/>
      <sheetName val="계측제어설비"/>
      <sheetName val="CABLE SIZE-1"/>
      <sheetName val="분전반계산서(석관)"/>
      <sheetName val="산출근ρ_x0000_퀀嫿"/>
      <sheetName val="2130䢧"/>
      <sheetName val="사용자입력"/>
      <sheetName val="필지별묘목간+"/>
      <sheetName val="databasH"/>
      <sheetName val="!!"/>
      <sheetName val="경비일위계"/>
      <sheetName val="_______x005f_x0000___x005f_x0000__x005f_x001c___2"/>
      <sheetName val="ateCodes_x005f_x0000_TimeCodes_x000_2"/>
      <sheetName val="_______x005f_x005f_x005f_x0000___x005f_x005f_x0_2"/>
      <sheetName val="ateCodes_x005f_x005f_x005f_x0000_TimeCode_2"/>
      <sheetName val="__________x005f_x005f_x005f_x001c___x005f_x005f_2"/>
      <sheetName val="수_x005f_x0000_"/>
      <sheetName val="_______x005f_x005f_x005f_x0000___x005f_x005f_x0_3"/>
      <sheetName val="__________x005f_x005f_x005f_x001c___x005f_x005f_3"/>
      <sheetName val="수Å_x005f_x0000_"/>
      <sheetName val="수뢹_x005f_xdd4d_"/>
      <sheetName val="A__x005f_x0010__x005f_x0000_"/>
      <sheetName val="5____________x005f_x0000____x005f_x0000___2"/>
      <sheetName val="5.학교신설예산 Ⴘ_x005f_x0000_퀀诋쌆蠅/_x005f_x0000_᠀"/>
      <sheetName val="신축(_x005f_x0000__x005f_x0000__x005f_x0005_"/>
      <sheetName val="단가_및_재료_x005f_xdab0_"/>
      <sheetName val="_______x005f_x005f_x005f_x005f_x005f_x005f_x000_2"/>
      <sheetName val="ateCodes_x005f_x005f_x005f_x005f_x005f_x005f_x0_2"/>
      <sheetName val="__________x005f_x005f_x005f_x005f_x005f_x005f_x_2"/>
      <sheetName val="[내역서(1).xls]5____________x000_2"/>
      <sheetName val="11-2_아파_x005f_x0000__x005f_x0000_Ԁ_x005f_x0000_"/>
      <sheetName val="_내역서(ͭ_x005f_x005f_x005f_x0000_ͭ_x000"/>
      <sheetName val="_내역서(ͭ_ͭ__x005f_x005f_x005f_x001c___x"/>
      <sheetName val="사_x005f_x0000__x005f_x0000_Ԁ"/>
      <sheetName val="설계_x005f_x0000_"/>
      <sheetName val="전선_및_전선관-_x005f_x0000__x005f_x0000__x005f_x0005_"/>
      <sheetName val="신축(단위_x005f_x0000_"/>
      <sheetName val="Sheet㙸˯㦀ȼ_x005f_xda1b_!"/>
      <sheetName val="_내역서(ͭ?ͭ?_x005f_x001c__x0"/>
      <sheetName val="단가_(2\_x005f_x0000_"/>
      <sheetName val="A__x005f_x0010_"/>
      <sheetName val="사_x005f_x0000__x005f_x0000__x005f_x0000_"/>
      <sheetName val="방배동내역(_x005f_x0000__x005f_x0000_"/>
      <sheetName val="[내역서(1).xls]5__________x005f_x0000__2"/>
      <sheetName val="환경기계공정표_(3_x005f_x0000__x005f_x0000_"/>
      <sheetName val="환경기계공정표__x005f_x0005__x005f_x0000__x005f_x0000_"/>
      <sheetName val="_______x005f_x0000__x005f_x0000__x005f_x0000__x_2"/>
      <sheetName val="환경기계공정표_(3)_x005f_x0012_"/>
      <sheetName val="A_견_x005f_x0000__x005f_x0000_"/>
      <sheetName val="환경기계공정표__x005f_x0005_"/>
      <sheetName val="교각_x005f_x0000_"/>
      <sheetName val="ateCఀ_x005f_x0002_저殑"/>
      <sheetName val="[내역서(ͭ_x005f_x0000__x005f_x0000_Ԁ"/>
      <sheetName val="_______x005f_x005f_x005f_x0000___x005f_x005f_x0_4"/>
      <sheetName val="__________x005f_x005f_x005f_x001c___x005f_x005f_4"/>
      <sheetName val="ateCodes_TimeCodes_Overrid_x0_2"/>
      <sheetName val="_갑___x005f_x0000__x005f_x0000_"/>
      <sheetName val="6PILE脂鎙堀1_x005f_x0013__x005f_x0000__x005f_x0000_"/>
      <sheetName val="간¾_x005f_x0000_Ԁ"/>
      <sheetName val="_______x005f_x005f_x005f_x005f_x005f_x005f_x000_3"/>
      <sheetName val="__________x005f_x005f_x005f_x005f_x005f_x005f_x_3"/>
      <sheetName val="_______x005f_x005f_x005f_x005f_x005f_x005f_x005_2"/>
      <sheetName val="ateCodes_x005f_x005f_x005f_x005f_x005f_x005f_x0_3"/>
      <sheetName val="__________x005f_x005f_x005f_x005f_x005f_x005f_x_4"/>
      <sheetName val="_갑__지_9"/>
      <sheetName val="실DATA_9"/>
      <sheetName val="코스모공장_(어음)8"/>
      <sheetName val="환경기계공정표_(3)8"/>
      <sheetName val="A_견적8"/>
      <sheetName val="Sheet1_(2)8"/>
      <sheetName val="총_원가계산8"/>
      <sheetName val="총괄갑_8"/>
      <sheetName val="내역서1999_8최종8"/>
      <sheetName val="단가_(2)8"/>
      <sheetName val="6PILE__(돌출)8"/>
      <sheetName val="11-2_아파트내역8"/>
      <sheetName val="설명서_7"/>
      <sheetName val="2-1__경관조명_내역총괄표7"/>
      <sheetName val="_견적서7"/>
      <sheetName val="기초입력_DATA7"/>
      <sheetName val="1차_내역서7"/>
      <sheetName val="노임단가_(2)7"/>
      <sheetName val="BSD_(2)7"/>
      <sheetName val="인건비_7"/>
      <sheetName val="플랜트_설치7"/>
      <sheetName val="중기조종사_단위단가7"/>
      <sheetName val="신_분7"/>
      <sheetName val="DATA_입력란7"/>
      <sheetName val="3월팀계_7"/>
      <sheetName val="일위대가_7"/>
      <sheetName val="수량계산서_집계표(가설_신설_및_철거-을지로3가_3호선7"/>
      <sheetName val="수량계산서_집계표(신설-을지로3가_3호선)7"/>
      <sheetName val="수량계산서_집계표(철거-을지로3가_3호선)7"/>
      <sheetName val="C1_공사개요7"/>
      <sheetName val="A1_스케쥴7"/>
      <sheetName val="Customer_Databas7"/>
      <sheetName val="단가_및_재료비7"/>
      <sheetName val="아파트_내역7"/>
      <sheetName val="전선_및_전선관-자유로7"/>
      <sheetName val="AS포장복구_7"/>
      <sheetName val="G_R300경비7"/>
      <sheetName val="주공_갑지7"/>
      <sheetName val="내역서_제출6"/>
      <sheetName val="전차선로_물량표6"/>
      <sheetName val="27_건설이자6"/>
      <sheetName val="9-2_단지투자6"/>
      <sheetName val="9-4_단지분양수납6"/>
      <sheetName val="28_차입금상환계획6"/>
      <sheetName val="10-4_운하물류분양수납6"/>
      <sheetName val="10-2_운하물류투자6"/>
      <sheetName val="※_2010예산총괄표6"/>
      <sheetName val="경율산정_XLS6"/>
      <sheetName val="아파트_6"/>
      <sheetName val="2_고용보험료산출근거6"/>
      <sheetName val="8_설치품셈6"/>
      <sheetName val="조도계산서_(도서)6"/>
      <sheetName val="품셈_5"/>
      <sheetName val="BTL시설예산_기준표6"/>
      <sheetName val="5_학교신설예산_집행(01~08)6"/>
      <sheetName val="점검결과(08년_100교_지원)6"/>
      <sheetName val="1_동력공사5"/>
      <sheetName val="5_직원투입현황5"/>
      <sheetName val="EQUIP_LIST5"/>
      <sheetName val="6-1__관개량조서5"/>
      <sheetName val="내역-_CCTV6"/>
      <sheetName val="예정공정표_5"/>
      <sheetName val="실행내역서_5"/>
      <sheetName val="2_대외공문5"/>
      <sheetName val="1__조명내역서(조명설치)5"/>
      <sheetName val="2__조명내역서(조명자재)5"/>
      <sheetName val="전체내역_(2)5"/>
      <sheetName val="7_기-검-보_1005"/>
      <sheetName val="Raw_Data5"/>
      <sheetName val="1_설계조건5"/>
      <sheetName val="기본항목_입력5"/>
      <sheetName val="공사원가계산서_5"/>
      <sheetName val="8_PILE__(돌출)5"/>
      <sheetName val="참고)BTL시설예산_기준표5"/>
      <sheetName val="96_125"/>
      <sheetName val="GT_1050x6505"/>
      <sheetName val="PIPERACK_집계표5"/>
      <sheetName val="EQUIPEMENT_집계표5"/>
      <sheetName val="BUILDING_&amp;SHELTER_집계표5"/>
      <sheetName val="OTHERS_집계표5"/>
      <sheetName val="CONTROL_BD5"/>
      <sheetName val="LIFTING_DEVICE5"/>
      <sheetName val="사__업__비__수__지__예__산__서5"/>
      <sheetName val="표지_(3)5"/>
      <sheetName val="원가계산서_(2)5"/>
      <sheetName val="산출_근거15"/>
      <sheetName val="총괄_내역서5"/>
      <sheetName val="개별직종노임단가(2005_1)5"/>
      <sheetName val="2_토목공사5"/>
      <sheetName val="당월_인력5"/>
      <sheetName val="2_원가및인원현황집계5"/>
      <sheetName val="각사별공사비분개_5"/>
      <sheetName val="4_고용보험5"/>
      <sheetName val="3_고용보험료산출근거5"/>
      <sheetName val="소상_&quot;1&quot;5"/>
      <sheetName val="De_bai5"/>
      <sheetName val="단가일람_(2)5"/>
      <sheetName val="0_0ControlSheet5"/>
      <sheetName val="220_(2)5"/>
      <sheetName val="설산1_나5"/>
      <sheetName val="Man_Hole5"/>
      <sheetName val="표지_5"/>
      <sheetName val="지번별_묘묙소요내역5"/>
      <sheetName val="총괄_설계내역서5"/>
      <sheetName val="6_1_일위대가5"/>
      <sheetName val="효성CB_1P기초5"/>
      <sheetName val="화순_대리-다지리실행내역5"/>
      <sheetName val="예산서_5"/>
      <sheetName val="노임단가(2010_상)5"/>
      <sheetName val="토목내역서_(도급단가)5"/>
      <sheetName val="원가계산서_4"/>
      <sheetName val="공통가설내역서__(당사)5"/>
      <sheetName val="Isolasi_Luar_Dalam5"/>
      <sheetName val="Isolasi_Luar5"/>
      <sheetName val="breakdown_Price-Chuong5"/>
      <sheetName val="cable,_lighting,_switch5"/>
      <sheetName val="DonGia_VatTuLK5"/>
      <sheetName val="현장관리비_산출내역4"/>
      <sheetName val="Bang_chiet_tinh_TBA5"/>
      <sheetName val="2_1_受電設備棟2"/>
      <sheetName val="2_2_受・防火水槽2"/>
      <sheetName val="2_3_排水処理設備棟2"/>
      <sheetName val="2_4_倉庫棟2"/>
      <sheetName val="2_5_守衛棟2"/>
      <sheetName val="Div26_-_Elect2"/>
      <sheetName val="NSA_fr_Revit2"/>
      <sheetName val="MTO_REV_02"/>
      <sheetName val="Area_Cal2"/>
      <sheetName val="고객사_관리_코드4"/>
      <sheetName val="HD_1-4_세부공종별,업체별_내역(L4)2"/>
      <sheetName val="2F_회의실견적(5_14_일대)2"/>
      <sheetName val="노무비_근거1"/>
      <sheetName val="방배동내역_(총괄)2"/>
      <sheetName val="96보완계획7_122"/>
      <sheetName val="Khoi_luong"/>
      <sheetName val="Gia_vat_tu"/>
      <sheetName val="_내역서(ͭ?ͭ?_x0"/>
      <sheetName val="ESTI_"/>
      <sheetName val="Finishes_code2"/>
      <sheetName val="Scheme_B_Estimate_"/>
      <sheetName val="Breakdown_(B)"/>
      <sheetName val="Don_gia_chi_tiet"/>
      <sheetName val="5_학교신설예산_쎸⬅/"/>
      <sheetName val="5_학교신설예산_Ⴘ"/>
      <sheetName val="THU_T6"/>
      <sheetName val="Thu_chi_T04"/>
      <sheetName val="tong_du_toan"/>
      <sheetName val="97_사업추정(WEKI)"/>
      <sheetName val="공사금액_내역_(1)"/>
      <sheetName val="CCTV_수량(배관-송수가압장)"/>
      <sheetName val="7_경제성결과"/>
      <sheetName val="공사비_내역_(가)"/>
      <sheetName val="A_"/>
      <sheetName val="1_암사대교_산출"/>
      <sheetName val="[내역서(1)_xls]5_학교신설예산_Ⴘ퀀诋쌆蠅/᠀"/>
      <sheetName val="이서_빙등제"/>
      <sheetName val="원가계산서(생태쉼터)_"/>
      <sheetName val="방림_토공수량"/>
      <sheetName val="방림_토공_산출근거"/>
      <sheetName val="이서_빙등제_수량집계표"/>
      <sheetName val="이서_빙등제_산출근거"/>
      <sheetName val="자재_집계표"/>
      <sheetName val="FRP_PIPING_일위대가"/>
      <sheetName val="단면_(2)"/>
      <sheetName val="집_계_표"/>
      <sheetName val="6PILE脂鎙堀1"/>
      <sheetName val="공급기자재조서_(2)"/>
      <sheetName val="산출(동해선_본선)"/>
      <sheetName val="집계(동해본선)_"/>
      <sheetName val="환경기계공정표_"/>
      <sheetName val="공사예산하조서(O_K)"/>
      <sheetName val="전선_및_전선관"/>
      <sheetName val="°ø»ç¿¹»êÇÏÁ¶¼­(O_K)"/>
      <sheetName val="4_설계예산내역서"/>
      <sheetName val="3_내역서"/>
      <sheetName val="BEND_LOSS"/>
      <sheetName val="건축공사_집계표"/>
      <sheetName val="ateCodes?TimeCodes?Overrid钀"/>
      <sheetName val="PL_Vua"/>
      <sheetName val="거래罈_羌"/>
      <sheetName val="[내역서(1)_xls]5_학교신설예산_쎸⬅/"/>
      <sheetName val="[내역서(1)_xls]5_학교신설예산_Ⴘ"/>
      <sheetName val="철콘깨기단산"/>
      <sheetName val="DB_ET200(R__A)"/>
      <sheetName val="Summary_-_Budget"/>
      <sheetName val="unit_4"/>
      <sheetName val="환경기계공정표_"/>
      <sheetName val="HARGA_MATERIAL"/>
      <sheetName val="c_&amp;_g_rhs"/>
      <sheetName val="Project_Name1"/>
      <sheetName val="Deliver_Date1"/>
      <sheetName val="1_사유서"/>
      <sheetName val="계장_품셈표"/>
      <sheetName val="ateCఀ저殑"/>
      <sheetName val="_갑__지_10"/>
      <sheetName val="2000,9월_일위"/>
      <sheetName val="KHỐI_LƯỢNG_THANH_TOÁN"/>
      <sheetName val="Du_toan"/>
      <sheetName val="Phu_cap"/>
      <sheetName val="PTDG_(T3)"/>
      <sheetName val="PTDG_(T4)"/>
      <sheetName val="Ⅴ-2_공종별내역"/>
      <sheetName val="[내역서(1)_xls]5_학교신설예산_쎸⬅/瀀þ밀1"/>
      <sheetName val="24_보증금(전신전화가입권)"/>
      <sheetName val="[내역서(1)_xls][내역서(1)_xls]5_____2"/>
      <sheetName val="[내역서(1)_xls]단가_(2\"/>
      <sheetName val="[내역서(1)_xls]단가_(2\栀"/>
      <sheetName val="06_일위대가목록"/>
      <sheetName val="건____재"/>
      <sheetName val="11_산출(전열)"/>
      <sheetName val="6_산출(동력)"/>
      <sheetName val="7_산출(TRAY)"/>
      <sheetName val="6__안전관리비"/>
      <sheetName val="국도접속_차도부수량"/>
      <sheetName val="Eq__Mobilization"/>
      <sheetName val="Cst_Pkg-Eden"/>
      <sheetName val="KLDT_DIEN"/>
      <sheetName val="Dinh_muc_CP_KTCB_khac"/>
      <sheetName val="TH_MTC"/>
      <sheetName val="TH_N_Cong"/>
      <sheetName val="Bill_2-VMart&amp;VPro"/>
      <sheetName val="수량계산서_집계표(가설_신설_및_철거-을지로3가_3ఀက"/>
      <sheetName val="6PILEሀ䀀⨊脃ﲙ"/>
      <sheetName val="점검결과(08년Ԁ䀀㸎"/>
      <sheetName val="AnalisaSIPIL_RIIL"/>
      <sheetName val="D_5243-ARAMCO"/>
      <sheetName val="D-4801_OXY"/>
      <sheetName val="배수내역_(2)"/>
      <sheetName val="Har_Sat"/>
      <sheetName val="Analisa_Harga_Satuan"/>
      <sheetName val="_기성청구서_양식_xlsx"/>
      <sheetName val="Bang_TH"/>
      <sheetName val="3_PT개발계획"/>
      <sheetName val="5_학교신설예산_집행(01~偤°"/>
      <sheetName val="적용기준"/>
      <sheetName val="3월팀계_x0010_"/>
      <sheetName val="6PILE__(効_x0010__x0000__x0000_"/>
      <sheetName val="계좌번호"/>
      <sheetName val="12월"/>
      <sheetName val="2007년1월"/>
      <sheetName val="__"/>
      <sheetName val="ประมาณการประตูหน้าต่าง_1"/>
      <sheetName val="schedule_1"/>
      <sheetName val="SITE_OFFICE1"/>
      <sheetName val="w't_table1"/>
      <sheetName val="1_변경범위2"/>
      <sheetName val="BOX(1_5X1_5)2"/>
      <sheetName val="선박별_배부2"/>
      <sheetName val="2000년_공정표2"/>
      <sheetName val="1062-X방향_1"/>
      <sheetName val="comps_LFY+2"/>
      <sheetName val="HDI_implied2"/>
      <sheetName val="임의_매출-수정전2"/>
      <sheetName val="채권_현황2"/>
      <sheetName val="CC_Down_load_07162"/>
      <sheetName val="요일별시간대별_근무인원_그래프2"/>
      <sheetName val="1_매출액2"/>
      <sheetName val="2_원가2"/>
      <sheetName val="10_인원2"/>
      <sheetName val="2_호선별예상실적2"/>
      <sheetName val="생산매출_(4)2"/>
      <sheetName val="1월_예산2"/>
      <sheetName val="대차대조표_(2)2"/>
      <sheetName val="환율_및_참고2"/>
      <sheetName val="_총괄표1"/>
      <sheetName val="3800-400_기계감가1"/>
      <sheetName val="A_일용노무비지급명세서"/>
      <sheetName val="입찰내역_발주처_양식"/>
      <sheetName val="3월팀계"/>
      <sheetName val="ate蠀᏿㤂"/>
      <sheetName val="[내역서(ͭͭ_x02"/>
      <sheetName val="[내역서(ͭͭ_x03"/>
      <sheetName val="[내역서(ͭͭ_x04"/>
      <sheetName val="[내역서(ͭͭ_x05"/>
      <sheetName val="[내역서(ͭͭ_x06"/>
      <sheetName val="[내역서(ͭͭ_x07"/>
      <sheetName val="[내역서(ͭͭ_x08"/>
      <sheetName val="[내역서(ͭͭ_x09"/>
      <sheetName val="[내역서(ͭͭ_x010"/>
      <sheetName val="[내역서(ͭͭ_x011"/>
      <sheetName val="[내역서(ͭͭ_x012"/>
      <sheetName val="[내역서(ͭͭ_x013"/>
      <sheetName val="[내역서(ͭͭ_x014"/>
      <sheetName val="(1)_국내_사이트_상세_주소_"/>
      <sheetName val="0__수출,수입_건수"/>
      <sheetName val="1__수출_해상_(LCL)_"/>
      <sheetName val="2__수출_항공_"/>
      <sheetName val="(2-3)_수출_특송"/>
      <sheetName val="3__수출_내륙_운송료"/>
      <sheetName val="4__수입_해상_(FCL)"/>
      <sheetName val="5__수입_해상_(LCL)_"/>
      <sheetName val="6__수입_항공_"/>
      <sheetName val="(3-4)_수입_특송_"/>
      <sheetName val="7__수입_내륙_운송료"/>
      <sheetName val="8__창고료"/>
      <sheetName val="9__내륙_운송"/>
      <sheetName val="10__추가_제안_및_기타"/>
      <sheetName val="운송내역_"/>
      <sheetName val="토공_total"/>
      <sheetName val="ENE-CAL_1"/>
      <sheetName val="배수공_시멘트_및_골재량_산출"/>
      <sheetName val="[내역서(1)_xls][내역서(1)_xls]5_____3"/>
      <sheetName val="[내역서(1)_xls][내역서(1)_xls]5_____4"/>
      <sheetName val="단가_및邰㡗㡗"/>
      <sheetName val="견적대비(1차)_(2)"/>
      <sheetName val="대분류_ITEM별_분석(3월)"/>
      <sheetName val="2_损益表1"/>
      <sheetName val="4_PL1"/>
      <sheetName val="6_BS1"/>
      <sheetName val="9_차입,대여금1"/>
      <sheetName val="2-2_매출분석1"/>
      <sheetName val="6_PL1"/>
      <sheetName val="4_成本明细表1"/>
      <sheetName val="7_6大成本明细表1"/>
      <sheetName val="4_추정손익1"/>
      <sheetName val="2_매출원가1"/>
      <sheetName val="3_일반관리,영업외1"/>
      <sheetName val="5_管理费明细表1"/>
      <sheetName val="6_营业外收支明细表1"/>
      <sheetName val="3_收入明细表1"/>
      <sheetName val="토공(우물통,기타)_"/>
      <sheetName val="6PILE__(効"/>
      <sheetName val="ateCodes?TimeCod_xd978_ꀋᙰ0_x0000_頀{_x0000__x0000_堀簊夞ĸ"/>
      <sheetName val="ateCodes?TimeCod_xd80b_齒ꀈᙰ0_x0000__xd800_Y_x0000__x0000_堀䠊夙ĸ"/>
      <sheetName val="설계조縨"/>
      <sheetName val="설계조"/>
      <sheetName val="아파트_Ö_x0000_"/>
      <sheetName val="아파트_⃖휬"/>
      <sheetName val="아파트_烖"/>
      <sheetName val="아파트_壖"/>
      <sheetName val="조서입력"/>
      <sheetName val="일위대가(건축)"/>
      <sheetName val="NKChungTu"/>
      <sheetName val="tong hop v.tu"/>
      <sheetName val="자재분류"/>
      <sheetName val="자재청구서"/>
      <sheetName val="PILE"/>
      <sheetName val="J直材4"/>
      <sheetName val="Price Database"/>
      <sheetName val="TOSHIBA-Structure"/>
      <sheetName val="Detail"/>
      <sheetName val="cov-estimate"/>
      <sheetName val="chiet tinh"/>
      <sheetName val="5.학교신설예산 쎸⬅_"/>
      <sheetName val="_내역서(1).xls_5.학교신설예산 쎸⬅_"/>
      <sheetName val="_내역서(ͭ_ͭ__x001c__x0"/>
      <sheetName val="ateCodes_TimeCodes_"/>
      <sheetName val="5_학교신설예산_쎸⬅_瀀þ밀"/>
      <sheetName val="5_학교신설예산_Ⴘ퀀诋쌆蠅_᠀"/>
      <sheetName val="단가_(2_"/>
      <sheetName val="단가_(2_栀"/>
      <sheetName val="침하계"/>
      <sheetName val="붙임4.앵커볼트"/>
      <sheetName val="붙임2.최대수평하중"/>
      <sheetName val="간공설계서"/>
      <sheetName val="노임명세"/>
      <sheetName val="_내역서(ͭ_x005f"/>
      <sheetName val="ateCodes_x005f"/>
      <sheetName val="ee-prop"/>
      <sheetName val="keyword"/>
      <sheetName val="과장"/>
      <sheetName val="내역서-전기"/>
      <sheetName val="대장"/>
      <sheetName val="voucher"/>
      <sheetName val="계좌분리(_xdae0_䛸+"/>
      <sheetName val="단가_(2_x0000__x0000_"/>
      <sheetName val="발행"/>
      <sheetName val="내역- ꍈ┊"/>
      <sheetName val="내역- _xdc48_ʉꍈ&gt;"/>
      <sheetName val="철거폐쇄,고재"/>
      <sheetName val="자재,부설,부대공(50)"/>
      <sheetName val="재료,부설(80)"/>
      <sheetName val="설계개요"/>
      <sheetName val="공사기본내용입력"/>
      <sheetName val="bi-mnthly rep Villa"/>
      <sheetName val="original"/>
      <sheetName val="1999-2000 MONTHLY CASHFLOW"/>
      <sheetName val="장비종합부표"/>
      <sheetName val="집계표_식재"/>
      <sheetName val="부표"/>
      <sheetName val="bi-mnthly_rep_Villa"/>
      <sheetName val="1999-2000_MONTHLY_CASHFLOW"/>
      <sheetName val="5_학교신설예산_쎸⬅_"/>
      <sheetName val="_내역서(ͭ_ͭ__x0"/>
      <sheetName val="_내역서(1)_xls_5_학교신설예산_쎸⬅_"/>
      <sheetName val="Progres"/>
      <sheetName val="H.Satuan"/>
      <sheetName val="Bang NS79"/>
      <sheetName val="계좌분리郁蒬퀤蒭"/>
      <sheetName val="계좌분리蘎ꨃ㟑"/>
      <sheetName val="중강당 내역"/>
      <sheetName val="ateCodes?TimeCodes?OverrideSho_x0002_"/>
      <sheetName val="1.취수장"/>
      <sheetName val="발주참고#"/>
      <sheetName val="노임변동률"/>
      <sheetName val="총공사비"/>
      <sheetName val="수액원료4"/>
      <sheetName val="장비 (2)"/>
      <sheetName val="금리계산"/>
      <sheetName val="영외수지"/>
      <sheetName val="전동기"/>
      <sheetName val="단가(공통)"/>
      <sheetName val="대부예산서"/>
      <sheetName val="공정코드"/>
      <sheetName val="내역총괄"/>
      <sheetName val="내역총괄2"/>
      <sheetName val="내역총괄3"/>
      <sheetName val="선수금"/>
      <sheetName val="Total All By Trades highest 1st"/>
      <sheetName val="원가서"/>
      <sheetName val="M.o.S. Schedule"/>
      <sheetName val="기준액"/>
      <sheetName val="SCE_LOG"/>
      <sheetName val="PROJ. DATA"/>
      <sheetName val=" Beams Sched "/>
      <sheetName val="5.동별횡주관경"/>
      <sheetName val="별첨2.발주예정"/>
      <sheetName val="3-2. 산재고용보험료"/>
      <sheetName val="6-1. 관개량_x0000__x0000_"/>
      <sheetName val="양식_x0000_"/>
      <sheetName val="외동,공시지가"/>
      <sheetName val="노원열병합__건축공사기성내역서"/>
      <sheetName val="_내역서(ͭ_ͭ___x"/>
      <sheetName val="자재단가_x0000__x0000__x0005_"/>
      <sheetName val="전선_및_전선관-자㢾㝎"/>
      <sheetName val="보.기둥표"/>
      <sheetName val="PROFILE"/>
      <sheetName val="마감재표"/>
      <sheetName val="창호"/>
      <sheetName val="수량계산서_집계표(철거-_x0000__x0000_즈ɐ:_xdef0_㄀_x0000__x0000_"/>
      <sheetName val="수량계산서_집계표(철거-_x0000__x0000_즈ɐ:⏰ヿ_x0000__x0000_"/>
      <sheetName val="수량계산서_집계표(철거-:_xdf10_‭_x0000__x0000__x0000__x0000_冘˚"/>
      <sheetName val="수량계산서_집계표(철거-:ᬐ‭_x0000__x0000__x0000__x0000_冘˚"/>
      <sheetName val="접합 및 부설 "/>
      <sheetName val="산출2-기기동력"/>
      <sheetName val="품셈衆"/>
      <sheetName val="BOM LIST 정리"/>
      <sheetName val="입고단가 LIST"/>
      <sheetName val="WORK"/>
      <sheetName val="공사비증감"/>
      <sheetName val="모래운반"/>
      <sheetName val="내역금액적용"/>
      <sheetName val="시선유도표지집계표"/>
      <sheetName val="ptvt"/>
      <sheetName val="1.R18 BF"/>
      <sheetName val="A"/>
      <sheetName val="G"/>
      <sheetName val="F-B"/>
      <sheetName val="H-J"/>
      <sheetName val="6.External works-R18"/>
      <sheetName val="Items"/>
      <sheetName val="Earthwork"/>
      <sheetName val="6MONTHS"/>
      <sheetName val="LE"/>
      <sheetName val="BLOCK C2"/>
      <sheetName val="한전일위"/>
      <sheetName val="참_x0000__x0000_Ԁ"/>
      <sheetName val="조정금액결과표 (차수별)"/>
      <sheetName val="부하자료"/>
      <sheetName val="3BL공동구 수량"/>
      <sheetName val="공사설계서"/>
      <sheetName val="동해묵호1내역"/>
      <sheetName val="준검 내역서"/>
      <sheetName val="통계자료"/>
      <sheetName val="93D"/>
      <sheetName val="94D"/>
      <sheetName val="95D"/>
      <sheetName val="      "/>
      <sheetName val="SJB-101"/>
      <sheetName val="SLAB&quot;1&quot;"/>
      <sheetName val="선급비용"/>
      <sheetName val="골재산출"/>
      <sheetName val="기술부대조건"/>
      <sheetName val="Total_All_By_Trades_highest_1st"/>
      <sheetName val="M_o_S__Schedule"/>
      <sheetName val="1_취수장"/>
      <sheetName val="PROJ__DATA"/>
      <sheetName val="_Beams_Sched_"/>
      <sheetName val="4차원가계산서"/>
      <sheetName val="토목내역 (2)"/>
      <sheetName val="Num_Word1"/>
      <sheetName val="시산표"/>
      <sheetName val="본사재고"/>
      <sheetName val="손익계산서PL"/>
      <sheetName val="현금성자산,단기금융"/>
      <sheetName val="매출채권"/>
      <sheetName val="대여,공사,분양미수금,미수수익"/>
      <sheetName val="미수금"/>
      <sheetName val="선급금,선급법인세,선급비용"/>
      <sheetName val="재고자산,임대주택자산"/>
      <sheetName val="장기금융,장기투자,보증금"/>
      <sheetName val="유,무형자산"/>
      <sheetName val="건중,장기미수금,보증금"/>
      <sheetName val="매입채무"/>
      <sheetName val="미지급금"/>
      <sheetName val="단기,장기차입금"/>
      <sheetName val="분양,임대선수금"/>
      <sheetName val="예수금,미지급비용,예수보증금"/>
      <sheetName val="장기보증금"/>
      <sheetName val="퇴충,하자충"/>
      <sheetName val="자본금"/>
      <sheetName val="영업부문분류"/>
      <sheetName val="BOX"/>
      <sheetName val="LS"/>
      <sheetName val="기성내역"/>
      <sheetName val="Input_Data"/>
      <sheetName val="업체별공사이행등급"/>
      <sheetName val="현장지지물물량"/>
      <sheetName val="C1_공䂏࿢ﱼ"/>
      <sheetName val="C1_공_x0000_Ԁ"/>
      <sheetName val="ateCodes?TimeCod_xd978_ꀋᙰ0"/>
      <sheetName val="ateCodes?TimeCod_xd80b_齒ꀈᙰ0"/>
      <sheetName val="[내역서(ͭ_x0000_ͭ_x0000_ _x0000_ _x0000_가표"/>
      <sheetName val="[내역서(ͭ?ͭ? ? ?가표"/>
      <sheetName val="CAP"/>
      <sheetName val="dV&amp;Cl"/>
      <sheetName val="Var."/>
      <sheetName val="R"/>
      <sheetName val="설계_x0005_"/>
      <sheetName val="SANBAISU"/>
      <sheetName val="대차대조표"/>
      <sheetName val="재무비율"/>
      <sheetName val="환경기계공정표_腰╙_x0000__x0000_"/>
      <sheetName val="환경기계공정표_〃ᇐᖗ"/>
      <sheetName val="MIJIBI"/>
      <sheetName val="노임9월"/>
      <sheetName val="사고96"/>
      <sheetName val="자금운용계획표"/>
      <sheetName val="남양내역"/>
      <sheetName val="제품목록"/>
      <sheetName val="lee"/>
      <sheetName val="집계표소트"/>
      <sheetName val="ATM기초철가"/>
      <sheetName val="인원계획-미화"/>
      <sheetName val="환산"/>
      <sheetName val="통계연보"/>
      <sheetName val="2.1  노무비 평균단가산출"/>
      <sheetName val="인력투입산출"/>
      <sheetName val="전체실적"/>
      <sheetName val="효율계획(당월)"/>
      <sheetName val="제조부문배부"/>
      <sheetName val="SCH- % WT."/>
      <sheetName val="OVERALL CURVE"/>
      <sheetName val="WIP"/>
      <sheetName val="흑관"/>
      <sheetName val="5.직倳즪စ즬_x0005_"/>
      <sheetName val="5.직耳䀪*"/>
      <sheetName val="상용"/>
      <sheetName val="⑤항목별2"/>
      <sheetName val="DGG"/>
      <sheetName val="MAIN GATE HOUSE"/>
      <sheetName val="조선용암면"/>
      <sheetName val="TONG NUOCGOC"/>
      <sheetName val="단가_및_재료?"/>
      <sheetName val="Doi so"/>
      <sheetName val="_내역서(1).xls_5.학교신설예산 Ⴘ"/>
      <sheetName val="Main"/>
      <sheetName val="Bar-Data"/>
      <sheetName val="prog-C1"/>
      <sheetName val="geo-C1"/>
      <sheetName val="geo-C2"/>
      <sheetName val="적용요율"/>
      <sheetName val="BCulSch"/>
      <sheetName val="statement"/>
      <sheetName val="Build Up Rates"/>
      <sheetName val="13.접속슬래브"/>
      <sheetName val="품셈Å"/>
      <sheetName val="C1_공_x0000__x0000_"/>
      <sheetName val="C1_공_x0019__x0000__x0000_"/>
      <sheetName val="산거각호표"/>
      <sheetName val="C1_공_x001c_"/>
      <sheetName val="ateCodeñ"/>
      <sheetName val="C1_공则_x0010__x0000_"/>
      <sheetName val="수입2"/>
      <sheetName val="loading"/>
      <sheetName val="건축공사椂軶"/>
      <sheetName val="건축공사椂軶저"/>
      <sheetName val="건축공사椂軶 "/>
      <sheetName val="건축공사栀ᬧ,"/>
      <sheetName val="건축공사糥嬲䀂"/>
      <sheetName val="협가표"/>
      <sheetName val="빌딩 안내"/>
      <sheetName val="자바라1"/>
      <sheetName val="TEMP (9)"/>
      <sheetName val="初期値設定"/>
      <sheetName val="纏め表"/>
      <sheetName val="見積総括表"/>
      <sheetName val="M1master"/>
      <sheetName val="건물"/>
      <sheetName val="1분기재고장"/>
      <sheetName val="2분기재고"/>
      <sheetName val="총괄(데이소劼"/>
      <sheetName val="환경검토직접경비"/>
      <sheetName val="환경검토총괄"/>
      <sheetName val="환경검토직접인건비"/>
      <sheetName val="[내역서(ͭ_x005f_x0000_ͭ_x005f_x005f_x000"/>
      <sheetName val="[내역서(ͭ?ͭ?_x005f_x001c_?_x005f_x005f_x"/>
      <sheetName val="_내역서(ͭ_x005f_x005f_x005F?"/>
      <sheetName val="ateCodes_x005f_x005f_x000"/>
      <sheetName val="_내역서(ͭ_ͭ__x005f_x005f_x00"/>
      <sheetName val="단가_및邰㡗?㡗"/>
      <sheetName val="투자계획집계표"/>
      <sheetName val="ACC NW"/>
      <sheetName val="유지보수"/>
      <sheetName val="이동통신"/>
      <sheetName val="II SYS"/>
      <sheetName val="해외"/>
      <sheetName val="LOOKUP"/>
      <sheetName val="ateCode勱"/>
      <sheetName val="결재판(삭제하지말아주세요)"/>
      <sheetName val="판넬"/>
      <sheetName val="철골"/>
      <sheetName val="고용(소방)"/>
      <sheetName val="고용(전기)"/>
      <sheetName val="소총괄(계좌)"/>
      <sheetName val="실DATA_10"/>
      <sheetName val="코스모공장_(어음)9"/>
      <sheetName val="A_견적9"/>
      <sheetName val="환경기계공정표_(3)9"/>
      <sheetName val="Sheet1_(2)9"/>
      <sheetName val="총_원가계산9"/>
      <sheetName val="단가_(2)9"/>
      <sheetName val="6PILE__(돌출)9"/>
      <sheetName val="총괄갑_9"/>
      <sheetName val="11-2_아파트내역9"/>
      <sheetName val="내역서1999_8최종9"/>
      <sheetName val="기초입력_DATA8"/>
      <sheetName val="노임단가_(2)8"/>
      <sheetName val="1차_내역서8"/>
      <sheetName val="BSD_(2)8"/>
      <sheetName val="설명서_8"/>
      <sheetName val="2-1__경관조명_내역총괄표8"/>
      <sheetName val="_견적서8"/>
      <sheetName val="플랜트_설치8"/>
      <sheetName val="중기조종사_단위단가8"/>
      <sheetName val="신_분8"/>
      <sheetName val="인건비_8"/>
      <sheetName val="수량계산서_집계표(가설_신설_및_철거-을지로3가_3호선8"/>
      <sheetName val="수량계산서_집계표(신설-을지로3가_3호선)8"/>
      <sheetName val="수량계산서_집계표(철거-을지로3가_3호선)8"/>
      <sheetName val="일위대가_8"/>
      <sheetName val="전선_및_전선관-자유로8"/>
      <sheetName val="3월팀계_8"/>
      <sheetName val="Customer_Databas8"/>
      <sheetName val="C1_공사개요8"/>
      <sheetName val="A1_스케쥴8"/>
      <sheetName val="단가_및_재료비8"/>
      <sheetName val="AS포장복구_8"/>
      <sheetName val="G_R300경비8"/>
      <sheetName val="아파트_내역8"/>
      <sheetName val="DATA_입력란8"/>
      <sheetName val="주공_갑지8"/>
      <sheetName val="경율산정_XLS7"/>
      <sheetName val="전차선로_물량표7"/>
      <sheetName val="조도계산서_(도서)7"/>
      <sheetName val="1_동력공사6"/>
      <sheetName val="2_고용보험료산출근거7"/>
      <sheetName val="27_건설이자7"/>
      <sheetName val="9-2_단지투자7"/>
      <sheetName val="9-4_단지분양수납7"/>
      <sheetName val="28_차입금상환계획7"/>
      <sheetName val="10-4_운하물류분양수납7"/>
      <sheetName val="10-2_운하물류투자7"/>
      <sheetName val="※_2010예산총괄표7"/>
      <sheetName val="내역서_제출7"/>
      <sheetName val="8_설치품셈7"/>
      <sheetName val="아파트_7"/>
      <sheetName val="품셈_6"/>
      <sheetName val="1_설계조건6"/>
      <sheetName val="EQUIP_LIST6"/>
      <sheetName val="6-1__관개량조서6"/>
      <sheetName val="BTL시설예산_기준표7"/>
      <sheetName val="5_학교신설예산_집행(01~08)7"/>
      <sheetName val="점검결과(08년_100교_지원)7"/>
      <sheetName val="표지_(3)6"/>
      <sheetName val="원가계산서_(2)6"/>
      <sheetName val="산출_근거16"/>
      <sheetName val="Raw_Data6"/>
      <sheetName val="전체내역_(2)6"/>
      <sheetName val="실행내역서_6"/>
      <sheetName val="5_직원투입현황6"/>
      <sheetName val="예정공정표_6"/>
      <sheetName val="7_기-검-보_1006"/>
      <sheetName val="내역-_CCTV7"/>
      <sheetName val="2_대외공문6"/>
      <sheetName val="기본항목_입력6"/>
      <sheetName val="공사원가계산서_6"/>
      <sheetName val="1__조명내역서(조명설치)6"/>
      <sheetName val="2__조명내역서(조명자재)6"/>
      <sheetName val="8_PILE__(돌출)6"/>
      <sheetName val="참고)BTL시설예산_기준표6"/>
      <sheetName val="단가일람_(2)6"/>
      <sheetName val="96_126"/>
      <sheetName val="GT_1050x6506"/>
      <sheetName val="2_토목공사6"/>
      <sheetName val="사__업__비__수__지__예__산__서6"/>
      <sheetName val="각사별공사비분개_6"/>
      <sheetName val="개별직종노임단가(2005_1)6"/>
      <sheetName val="총괄_내역서6"/>
      <sheetName val="4_고용보험6"/>
      <sheetName val="3_고용보험료산출근거6"/>
      <sheetName val="PIPERACK_집계표6"/>
      <sheetName val="EQUIPEMENT_집계표6"/>
      <sheetName val="BUILDING_&amp;SHELTER_집계표6"/>
      <sheetName val="OTHERS_집계표6"/>
      <sheetName val="CONTROL_BD6"/>
      <sheetName val="LIFTING_DEVICE6"/>
      <sheetName val="220_(2)6"/>
      <sheetName val="Man_Hole6"/>
      <sheetName val="소상_&quot;1&quot;6"/>
      <sheetName val="당월_인력6"/>
      <sheetName val="0_0ControlSheet6"/>
      <sheetName val="설산1_나6"/>
      <sheetName val="공통가설내역서__(당사)6"/>
      <sheetName val="2_원가및인원현황집계6"/>
      <sheetName val="De_bai6"/>
      <sheetName val="표지_6"/>
      <sheetName val="지번별_묘묙소요내역6"/>
      <sheetName val="총괄_설계내역서6"/>
      <sheetName val="6_1_일위대가6"/>
      <sheetName val="효성CB_1P기초6"/>
      <sheetName val="예산서_6"/>
      <sheetName val="화순_대리-다지리실행내역6"/>
      <sheetName val="노임단가(2010_상)6"/>
      <sheetName val="원가계산서_5"/>
      <sheetName val="토목내역서_(도급단가)6"/>
      <sheetName val="Isolasi_Luar_Dalam6"/>
      <sheetName val="Isolasi_Luar6"/>
      <sheetName val="breakdown_Price-Chuong6"/>
      <sheetName val="cable,_lighting,_switch6"/>
      <sheetName val="DonGia_VatTuLK6"/>
      <sheetName val="Bang_chiet_tinh_TBA6"/>
      <sheetName val="현장관리비_산출내역5"/>
      <sheetName val="고객사_관리_코드5"/>
      <sheetName val="2_1_受電設備棟3"/>
      <sheetName val="2_2_受・防火水槽3"/>
      <sheetName val="2_3_排水処理設備棟3"/>
      <sheetName val="2_4_倉庫棟3"/>
      <sheetName val="2_5_守衛棟3"/>
      <sheetName val="Div26_-_Elect3"/>
      <sheetName val="NSA_fr_Revit3"/>
      <sheetName val="MTO_REV_03"/>
      <sheetName val="Area_Cal3"/>
      <sheetName val="96보완계획7_123"/>
      <sheetName val="공사비_내역_(가)1"/>
      <sheetName val="방배동내역_(총괄)3"/>
      <sheetName val="노무비_근거2"/>
      <sheetName val="Finishes_code3"/>
      <sheetName val="HD_1-4_세부공종별,업체별_내역(L4)3"/>
      <sheetName val="2F_회의실견적(5_14_일대)3"/>
      <sheetName val="97_사업추정(WEKI)1"/>
      <sheetName val="공사금액_내역_(1)1"/>
      <sheetName val="FRP_PIPING_일위대가1"/>
      <sheetName val="CCTV_수량(배관-송수가압장)1"/>
      <sheetName val="공사예산하조서(O_K)1"/>
      <sheetName val="전선_및_전선관1"/>
      <sheetName val="°ø»ç¿¹»êÇÏÁ¶¼­(O_K)1"/>
      <sheetName val="4_설계예산내역서1"/>
      <sheetName val="3_내역서1"/>
      <sheetName val="BEND_LOSS1"/>
      <sheetName val="건축공사_집계표1"/>
      <sheetName val="Khoi_luong1"/>
      <sheetName val="Gia_vat_tu1"/>
      <sheetName val="7_경제성결과1"/>
      <sheetName val="ESTI_1"/>
      <sheetName val="Breakdown_(B)1"/>
      <sheetName val="Don_gia_chi_tiet1"/>
      <sheetName val="Scheme_B_Estimate_1"/>
      <sheetName val="5_학교신설예산_쎸⬅/1"/>
      <sheetName val="5_학교신설예산_Ⴘ1"/>
      <sheetName val="THU_T61"/>
      <sheetName val="Thu_chi_T041"/>
      <sheetName val="tong_du_toan1"/>
      <sheetName val="공급기자재조서_(2)1"/>
      <sheetName val="산출(동해선_본선)1"/>
      <sheetName val="집계(동해본선)_1"/>
      <sheetName val="거래罈_羌1"/>
      <sheetName val="이서_빙등제1"/>
      <sheetName val="원가계산서(생태쉼터)_1"/>
      <sheetName val="방림_토공수량1"/>
      <sheetName val="방림_토공_산출근거1"/>
      <sheetName val="이서_빙등제_수량집계표1"/>
      <sheetName val="이서_빙등제_산출근거1"/>
      <sheetName val="자재_집계표1"/>
      <sheetName val="1_암사대교_산출1"/>
      <sheetName val="단면_(2)1"/>
      <sheetName val="집_계_표1"/>
      <sheetName val="PL_Vua1"/>
      <sheetName val="unit_41"/>
      <sheetName val="DB_ET200(R__A)1"/>
      <sheetName val="Summary_-_Budget1"/>
      <sheetName val="[내역서(1)_xls]5_학교신설예산_쎸⬅/1"/>
      <sheetName val="[내역서(1)_xls]5_학교신설예산_Ⴘ1"/>
      <sheetName val="HARGA_MATERIAL1"/>
      <sheetName val="c_&amp;_g_rhs1"/>
      <sheetName val="_갑__지_11"/>
      <sheetName val="KHỐI_LƯỢNG_THANH_TOÁN1"/>
      <sheetName val="Phu_cap1"/>
      <sheetName val="[내역서(1)_xls]5_학교신설예산_쎸⬅/瀀þ밀2"/>
      <sheetName val="11_산출(전열)1"/>
      <sheetName val="6_산출(동력)1"/>
      <sheetName val="7_산출(TRAY)1"/>
      <sheetName val="6__안전관리비1"/>
      <sheetName val="국도접속_차도부수량1"/>
      <sheetName val="[내역서(1)_xls]5_학교신설예산_Ⴘ퀀诋쌆蠅/᠀1"/>
      <sheetName val="A_일용노무비지급명세서1"/>
      <sheetName val="5_학교신설예산_집행(01~偤°1"/>
      <sheetName val="Bill_2-VMart&amp;VPro1"/>
      <sheetName val="ateCodes?TimeCodes?Overri飀Ⱔ"/>
      <sheetName val="Cst_Pkg-Eden1"/>
      <sheetName val="chiet_tinh"/>
      <sheetName val="tong_hop_v_tu"/>
      <sheetName val="Price_Database"/>
      <sheetName val="붙임4_앵커볼트"/>
      <sheetName val="붙임2_최대수평하중"/>
      <sheetName val="[내역서(1)_xls][내역서(1)_xls]5____10"/>
      <sheetName val="[내역서(1)_xls][내역서(1)_xls]5____11"/>
      <sheetName val="[내역서(1)_xls][내역서(1)_xls]5____12"/>
      <sheetName val="[내역서(1)_xls][내역서(1)_xls]5____13"/>
      <sheetName val="[내역서(1)_xls][내역서(1)_xls]단가_(2\"/>
      <sheetName val="[내역서(1)_xls][내역서(1)_xls]단가_(2\栀"/>
      <sheetName val="[내역서(1)_xls][내역서(1)_xls]5____14"/>
      <sheetName val="[내역서(1)_xls][내역서(1)_xls]5_____5"/>
      <sheetName val="[내역서(1)_xls][내역서(1)_xls]5_____6"/>
      <sheetName val="[내역서(1)_xls][내역서(1)_xls]5_____7"/>
      <sheetName val="[내역서(1)_xls][내역서(1)_xls]5_____8"/>
      <sheetName val="[내역서(1)_xls][내역서(1)_xls]______2"/>
      <sheetName val="[내역서(1)_xls][내역서(1)_xls]______3"/>
      <sheetName val="[내역서(1)_xls][내역서(1)_xls]5_____9"/>
      <sheetName val="[내역서(1)_xls][내역서(1)_xls]5_____1"/>
      <sheetName val="ate"/>
      <sheetName val="Total_for_Check"/>
      <sheetName val="DAFTAR_7"/>
      <sheetName val="II__CF"/>
      <sheetName val="Final_Staff_Chart"/>
      <sheetName val="7_Á¶Á÷Ç¥"/>
      <sheetName val="Executive_Summary"/>
      <sheetName val="5201_2004"/>
      <sheetName val="GRAND_REKAP"/>
      <sheetName val="scale_&amp;_Income"/>
      <sheetName val="BOM_LIST_정리"/>
      <sheetName val="입고단가_LIST"/>
      <sheetName val="거래刀"/>
      <sheetName val="CABLE_SIZE-1"/>
      <sheetName val="제작물량_7월"/>
      <sheetName val="수고조사야"/>
      <sheetName val="3.하중계산"/>
      <sheetName val="거래⺿g"/>
      <sheetName val="내역서(1).xls"/>
      <sheetName val="%EB%82%B4%EC%97%AD%EC%84%9C(1)."/>
      <sheetName val="세금계산서 "/>
      <sheetName val="출고대장"/>
      <sheetName val="거래명세표"/>
      <sheetName val="빙축열"/>
      <sheetName val="환경기계공정표_¹_x0000_Ԁ_x0000_"/>
      <sheetName val="주공_갑_x0000_"/>
      <sheetName val="Customer_Datab뇠ᜑ"/>
      <sheetName val="Customer_Datab먠᜽"/>
      <sheetName val="영동癰၎_x0000_"/>
      <sheetName val="설치내역서"/>
      <sheetName val="TH Kinh phi"/>
      <sheetName val="Thuc thanh"/>
      <sheetName val="총원가계산서(요율)"/>
      <sheetName val="GlassData"/>
      <sheetName val="Đơn giá theo m2"/>
      <sheetName val="Rebar Sum"/>
      <sheetName val="Manpower costs + data"/>
      <sheetName val="Rates"/>
      <sheetName val="rate PC item"/>
      <sheetName val="7IFS-5A"/>
      <sheetName val="산출근거#2-3"/>
      <sheetName val="Sur Site"/>
      <sheetName val="Spool Index"/>
      <sheetName val="분석적검토"/>
      <sheetName val="현금흐름표"/>
      <sheetName val="12CGOU"/>
      <sheetName val="비열"/>
      <sheetName val="PLCAL"/>
      <sheetName val="제비용"/>
      <sheetName val="C1_공_x0019__x0000_꤀"/>
      <sheetName val="간접비 총괄표"/>
      <sheetName val="포장수량단위"/>
      <sheetName val="수목일위"/>
      <sheetName val="일위대가(계측_x0000__x0000_Ԁ_x0000_"/>
      <sheetName val="Sheet㙸˯㦀ȼ?!"/>
      <sheetName val="ateCodes?TimeCod?ꀋᙰ0_x0000_頀{_x0000__x0000_堀簊夞ĸ"/>
      <sheetName val="ateCodes?TimeCod?齒ꀈᙰ0_x0000_?Y_x0000__x0000_堀䠊夙ĸ"/>
      <sheetName val="2A"/>
      <sheetName val="BGT"/>
      <sheetName val="Re1"/>
      <sheetName val="S-Curve"/>
      <sheetName val="부재력정리"/>
      <sheetName val="TYPE-B 평균H"/>
      <sheetName val="B1"/>
      <sheetName val="Civil"/>
      <sheetName val="CIM"/>
      <sheetName val="DD EST."/>
      <sheetName val="KP_List"/>
      <sheetName val="LIBRARY"/>
      <sheetName val="GESTION FICHE"/>
      <sheetName val="TRADUCTION LISTES"/>
      <sheetName val="Schedule S-Curve Revision#3"/>
      <sheetName val="RFP002"/>
      <sheetName val="BOQ segment3 (Part C-H)"/>
      <sheetName val="VF Full Recon"/>
      <sheetName val="BOQ segment3 (PartB)"/>
      <sheetName val="eqpmt"/>
      <sheetName val="性能取り纏め"/>
      <sheetName val="Materials"/>
      <sheetName val="見管ＧＴ"/>
      <sheetName val="EXR"/>
      <sheetName val="NDC HW Repair"/>
      <sheetName val="Derive"/>
      <sheetName val="prod-rates2"/>
      <sheetName val="CFA"/>
      <sheetName val="Main Bldg."/>
      <sheetName val="prices"/>
      <sheetName val="Summary - Buildings"/>
      <sheetName val="CashFlwProjections"/>
      <sheetName val="NC"/>
      <sheetName val="取纏"/>
      <sheetName val="INPUT DATA HERE"/>
      <sheetName val="想定価格"/>
      <sheetName val="costing_ESDV"/>
      <sheetName val="costing_FE"/>
      <sheetName val="costing_Misc"/>
      <sheetName val="costing_MOV"/>
      <sheetName val="costing_Press"/>
      <sheetName val="eq_data"/>
      <sheetName val="Equipt Rental"/>
      <sheetName val="BM DATA SHEET"/>
      <sheetName val="Electrical Pricelist"/>
      <sheetName val="Other"/>
      <sheetName val="Building"/>
      <sheetName val="Dico"/>
      <sheetName val="C_E"/>
      <sheetName val="ACMV"/>
      <sheetName val="markup"/>
      <sheetName val="Resource"/>
      <sheetName val="A.1.1(e)"/>
      <sheetName val="A.1.4"/>
      <sheetName val="A.1.1(d)"/>
      <sheetName val="A.1.3"/>
      <sheetName val="A.1.2(a)"/>
      <sheetName val="A.1.1(a)"/>
      <sheetName val="적용환율"/>
      <sheetName val="corbeldatail"/>
      <sheetName val="I.설계조건"/>
      <sheetName val="Bill 2 -RETAIL"/>
      <sheetName val="tabulation (comparison)"/>
      <sheetName val="TABLO-3"/>
      <sheetName val="LOADS"/>
      <sheetName val="Code 07"/>
      <sheetName val="BẢNG TRA"/>
      <sheetName val="ph2B cnstrction sched."/>
      <sheetName val="도기류"/>
      <sheetName val="steam table"/>
      <sheetName val="配管BQ"/>
      <sheetName val="5.BANG I"/>
      <sheetName val="Public Health systems"/>
      <sheetName val="Annual_CFs_Asset"/>
      <sheetName val="마산방향철근집계"/>
      <sheetName val="TH VL, NC, DDHT Thanhphuoc"/>
      <sheetName val="대창(함평)"/>
      <sheetName val="대창(장성)"/>
      <sheetName val="Cost increment"/>
      <sheetName val="XLR_NoRangeSheet"/>
      <sheetName val="Define finishing"/>
      <sheetName val="H_Satuan"/>
      <sheetName val="5_BANG_I"/>
      <sheetName val="Public_Health_systems"/>
      <sheetName val="TH_VL,_NC,_DDHT_Thanhphuoc"/>
      <sheetName val="Cost_increment"/>
      <sheetName val="Define_finishing"/>
      <sheetName val="전선_및_전선관-자䝼-"/>
      <sheetName val="비계공사"/>
      <sheetName val="Assumption"/>
      <sheetName val="_내역서(ͭ_x005f_x005f_x005F"/>
      <sheetName val="_내역서(ͭ_x005f_x0000_"/>
      <sheetName val="C1_공r_x0000__x0000_"/>
      <sheetName val="C1_공_x0019__x0000_倀"/>
      <sheetName val="내역서종합"/>
      <sheetName val="기초분물량표"/>
      <sheetName val="CHAMBER"/>
      <sheetName val="산출금액내역"/>
      <sheetName val="실DAT_x0000__x0000__x0000_"/>
      <sheetName val="세골재  T2 변경 현황"/>
      <sheetName val="현황표-원래"/>
      <sheetName val="지급(진행중)"/>
      <sheetName val="자  재"/>
      <sheetName val="건축외주"/>
      <sheetName val="방배동내역(리_x0000__x0000_"/>
      <sheetName val="내역서(교량)전체"/>
      <sheetName val="소일위대가코드표"/>
      <sheetName val="기초목"/>
      <sheetName val="조정금액결과표_(차수별)"/>
      <sheetName val="공사기본내용"/>
      <sheetName val="전선_및_전선관-자유_x000a_"/>
      <sheetName val="3-DIV3"/>
      <sheetName val="ANL SNI"/>
      <sheetName val="Bahan"/>
      <sheetName val="Cash Out-Plan"/>
      <sheetName val="_내역서(ͭͭ_x001c__x001c_가표"/>
      <sheetName val="5.학교신설예산 쎸⬅_瀀þ밀"/>
      <sheetName val="5.학교신설예산 Ⴘ퀀诋쌆蠅_᠀"/>
      <sheetName val="_내역서(1).xls_5.학교신설예산 쎸⬅_瀀þ밀"/>
      <sheetName val="_내역서(1).xls_5.학교신설예산 Ⴘ퀀诋쌆蠅_᠀"/>
      <sheetName val="_내역서(׃"/>
      <sheetName val="_내역서(ͭԀ"/>
      <sheetName val="수뢹_"/>
      <sheetName val="Sheet㙸˯㦀ȼ_"/>
      <sheetName val="_내역서(1)_xls_5_학교신설예산_쎸⬅_瀀þ밀"/>
      <sheetName val="ateCodes_TimeCodes_Overrid_x0005_钀"/>
      <sheetName val="_내역서(ͭͭ가"/>
      <sheetName val="_내역서(ͭͭ_x001c__x02"/>
      <sheetName val="_내역서(ͭͭ_x001c__x03"/>
      <sheetName val="_내역서(ͭͭ_x001c__x04"/>
      <sheetName val="_내역서(ͭͭ_x001c__x05"/>
      <sheetName val="_내역서(ͭͭ_x001c__x06"/>
      <sheetName val="_내역서(ͭͭ_x001c__x07"/>
      <sheetName val="_내역서(ͭͭ_x001c__x08"/>
      <sheetName val="_내역서(ͭͭ_x001c__x09"/>
      <sheetName val="_내역서(ͭͭ_x001c__x010"/>
      <sheetName val="_내역서(ͭͭ_x001c__x011"/>
      <sheetName val="_내역서(ͭͭ_x001c__x012"/>
      <sheetName val="_내역서(ͭͭ_x001c__x013"/>
      <sheetName val="_내역서(ͭͭ_x001c__x014"/>
      <sheetName val="_내역서(1).xls_5_학교신설예산_쎸⬅_瀀þ밀"/>
      <sheetName val="_내역서(1).xls_5_학교신설예산_Ⴘ퀀诋쌆蠅_᠀"/>
      <sheetName val="_내역서(1).xls__내역서(1).xls_5_____2"/>
      <sheetName val="_내역서(1).xls__내역서(1).xls_5_____3"/>
      <sheetName val="ateCodes_TimeCodes_Overri_x0005_飀Ⱔ"/>
      <sheetName val="_내역서(1).xls_단가_(2_"/>
      <sheetName val="_내역서(1).xls_단가_(2_栀"/>
      <sheetName val="_내역서(1).xls__내역서(1).xls_5_____4"/>
      <sheetName val="ateCodes_TimeCodes_OverrideSho"/>
      <sheetName val="ateCodes_TimeCodes_OverrideSho适"/>
      <sheetName val="ateCodes_TimeCodes_OverrideSho렀"/>
      <sheetName val="ateCodes_TimeCodes_OverrideSho"/>
      <sheetName val="ateCodes_TimeCodes_OverrideSho退"/>
      <sheetName val="ateCodes_TimeCodes_OverrideSho᠀"/>
      <sheetName val="ateCodes_TimeCodes_OverrideSho怀"/>
      <sheetName val="ateCodes_TimeCodes_OverrideSho逃"/>
      <sheetName val="ateCodes_TimeCodes_Overrid"/>
      <sheetName val="ateCodes_TimeCodes_Overri"/>
      <sheetName val="_내역서(1)_xls_5_학교신설예산_Ⴘ퀀诋쌆蠅_᠀"/>
      <sheetName val="ateCodes_TimeCodes_Overrid钀"/>
      <sheetName val="_내역서(1)_xls_5_학교신설예산_Ⴘ"/>
      <sheetName val="총괄(데䀀_䰗"/>
      <sheetName val="_내역서(1).xls__내역서(1).xls_5____10"/>
      <sheetName val="_내역서(1).xls__내역서(1).xls_5____11"/>
      <sheetName val="_내역서(1).xls__내역서(1).xls_5____12"/>
      <sheetName val="_내역서(1).xls__내역서(1).xls_5____13"/>
      <sheetName val="_내역서(1).xls__내역서(1).xls_단가_(2_"/>
      <sheetName val="_내역서(1).xls__내역서(1).xls_단가_(2_栀"/>
      <sheetName val="_내역서(1).xls__내역서(1).xls_5____14"/>
      <sheetName val="_내역서(1).xls__내역서(1).xls_5_____5"/>
      <sheetName val="_내역서(1).xls__내역서(1).xls_5_____6"/>
      <sheetName val="_내역서(1).xls__내역서(1).xls_5_____7"/>
      <sheetName val="_내역서(1).xls__내역서(1).xls_5_____8"/>
      <sheetName val="_내역서(1).xls__내역서(1).xls_______2"/>
      <sheetName val="_내역서(1).xls__내역서(1).xls_______3"/>
      <sheetName val="_내역서(1).xls__내역서(1).xls_5_____9"/>
      <sheetName val="_내역서(1).xls__내역서(1)_xls_5_____2"/>
      <sheetName val="ateCodes_TimeCodes_OverrideSho_x0002_"/>
      <sheetName val="5.직耳䀪_"/>
      <sheetName val="ateCodes_TimeCod_xd978_ꀋᙰ0頀{堀簊夞ĸ"/>
      <sheetName val="ateCodes_TimeCod_xd80b_齒ꀈᙰ0_xd800_Y堀䠊夙ĸ"/>
      <sheetName val="_내역서(1)_xls_5_학교신설예산_쎸⬅_瀀þ밀1"/>
      <sheetName val="_내역서(1)_xls__내역서(1)_xls_5_____2"/>
      <sheetName val="_내역서(1)_xls_단가_(2_"/>
      <sheetName val="_내역서(1)_xls_단가_(2_栀"/>
      <sheetName val="_내역서(1)_xls__내역서(1)_xls_5_____3"/>
      <sheetName val="_내역서(1)_xls__내역서(1)_xls_5_____4"/>
      <sheetName val="_내역서(ͭͭ_x02"/>
      <sheetName val="_내역서(ͭͭ_x03"/>
      <sheetName val="_내역서(ͭͭ_x04"/>
      <sheetName val="_내역서(ͭͭ_x05"/>
      <sheetName val="_내역서(ͭͭ_x06"/>
      <sheetName val="_내역서(ͭͭ_x07"/>
      <sheetName val="_내역서(ͭͭ_x08"/>
      <sheetName val="_내역서(ͭͭ_x09"/>
      <sheetName val="_내역서(ͭͭ_x010"/>
      <sheetName val="_내역서(ͭͭ_x011"/>
      <sheetName val="_내역서(ͭͭ_x012"/>
      <sheetName val="_내역서(ͭͭ_x013"/>
      <sheetName val="_내역서(ͭͭ_x014"/>
      <sheetName val="5.학교신설예산 Ⴘ_x005f_x0000_퀀诋쌆蠅__x005f_x0000_᠀"/>
      <sheetName val="_내역서(1).xls_5____________x000_2"/>
      <sheetName val="_내역서(ͭ_ͭ__x005f_x001c__x0"/>
      <sheetName val="단가_(2__x005f_x0000_"/>
      <sheetName val="_내역서(1).xls_5__________x005f_x0000__2"/>
      <sheetName val="_내역서(ͭ_x005f_x0000__x005f_x0000_Ԁ"/>
      <sheetName val="5_학교신설예산_쎸⬅_1"/>
      <sheetName val="_내역서(1)_xls_5_학교신설예산_쎸⬅_1"/>
      <sheetName val="단가_및_재료_"/>
      <sheetName val="참"/>
      <sheetName val="[내역서(1).xls]단가_(2\_x005f_x0000_"/>
      <sheetName val="[내역서(1).xls]5_학교신설예산_쎸⬅/"/>
      <sheetName val="[내역서(1).xls][내역서(1)_xls]단가_(2\"/>
      <sheetName val="[내역서(1).xls][내역서(1)_xls]단가_(2\栀"/>
      <sheetName val="LP-S"/>
      <sheetName val="공정집계_국별"/>
      <sheetName val="토공_total1"/>
      <sheetName val="ENE-CAL_11"/>
      <sheetName val="견적대비(1차)_(2)1"/>
      <sheetName val="대분류_ITEM별_분석(3월)1"/>
      <sheetName val="5_학교신설예산_Ⴘ_x005f_x0000_퀀诋쌆蠅/_x005f_x0000_᠀"/>
      <sheetName val="[내역서(1)_xls]5____________x000_2"/>
      <sheetName val="[내역서(1)_xls]5__________x005f_x0000__2"/>
      <sheetName val="1_취수장1"/>
      <sheetName val="장비_(2)"/>
      <sheetName val="Total_All_By_Trades_highest_1s1"/>
      <sheetName val="M_o_S__Schedule1"/>
      <sheetName val="PROJ__DATA1"/>
      <sheetName val="_Beams_Sched_1"/>
      <sheetName val="5_동별횡주관경"/>
      <sheetName val="별첨2_발주예정"/>
      <sheetName val="3BL공동구_수량"/>
      <sheetName val="준검_내역서"/>
      <sheetName val="______"/>
      <sheetName val="토목내역_(2)"/>
      <sheetName val="내역-_ꍈ┊"/>
      <sheetName val="내역-_ʉꍈ&gt;"/>
      <sheetName val="설계내역2"/>
      <sheetName val="HEAT_입력자료"/>
      <sheetName val="열수지"/>
      <sheetName val="DATA_입_x0000__x0000_"/>
      <sheetName val="tree"/>
      <sheetName val="M"/>
      <sheetName val="IO"/>
      <sheetName val="공구비품"/>
      <sheetName val="기계장치"/>
      <sheetName val="임차시설"/>
      <sheetName val="차량운반구"/>
      <sheetName val="본부장"/>
      <sheetName val=" 총 괄 표"/>
      <sheetName val="거래_x0000__x0000_Ԁ"/>
      <sheetName val="중기단가"/>
      <sheetName val="1,2,3,4,5단위수량"/>
      <sheetName val="보_x0000__x0000_t"/>
      <sheetName val="99년하반기"/>
      <sheetName val="수량계산서_집계표(철거-"/>
      <sheetName val="수량계산서_집계표(철거-:_xdf10_‭"/>
      <sheetName val="수량계산서_집계표(철거-:ᬐ‭"/>
      <sheetName val="플륨관집계"/>
      <sheetName val="U형플륨관"/>
      <sheetName val="U형플륨관토공"/>
      <sheetName val="단위토공"/>
      <sheetName val="주요측점"/>
      <sheetName val="덕전리"/>
      <sheetName val="0226"/>
      <sheetName val="공량산출서"/>
      <sheetName val="3.예산내역서"/>
      <sheetName val="주공_갑Ը"/>
      <sheetName val="조건표"/>
      <sheetName val="賃料等一覧"/>
      <sheetName val="[내역서(1).xls][내역서(1).xls]5____15"/>
      <sheetName val="[내역서(1).xls][내역서(1).xls]5____16"/>
      <sheetName val="[내역서(1).xls][내역서(1).xls]5____17"/>
      <sheetName val="[내역서(1).xls][내역서(1)_xls]5_____3"/>
      <sheetName val="[내역서(1).xls][내역서(1).xls]5____18"/>
      <sheetName val="[내역서(1).xls][내역서(1).xls]5____19"/>
      <sheetName val="[내역서(1).xls][내역서(1).xls]______4"/>
      <sheetName val="[내역서(1).xls][내역서(1).xls]______5"/>
      <sheetName val="[내역서(1).xls][내역서(1)_xls]5_____4"/>
      <sheetName val="[내역서(1).xls][내역서(1)_xls]5_____5"/>
      <sheetName val="①매출"/>
      <sheetName val="ateCodes?TimeCod�齒ꀈᙰ0_x0000_�Y_x0000__x0000_堀䠊夙ĸ"/>
      <sheetName val="XXXXXX"/>
      <sheetName val="내역서 (2)"/>
      <sheetName val="별도구매"/>
      <sheetName val="공사비목록표"/>
      <sheetName val="관람_x0000__x0000_Ԁ"/>
      <sheetName val="C.S.A"/>
      <sheetName val="Sch.6"/>
      <sheetName val="jobhist"/>
      <sheetName val="[내역서(1).xls]5____________x000_3"/>
      <sheetName val="ateCodes_TimeCodes_Overrid_x0_3"/>
      <sheetName val="회선별대책안À_x005f_x0000_Ԁ_x005f_x0000_"/>
      <sheetName val="[내역서(ͭͭ가_x005f_x0000_"/>
      <sheetName val="보증_x005f_x0000_縀"/>
      <sheetName val="보증_x005f_x0000_ༀ"/>
      <sheetName val="_____08__x005f_x0000__x005f_x0000___x005f_x0000_2"/>
      <sheetName val="Sheet1_Çæ_x005f_x0000_"/>
      <sheetName val="6PILEሀ_x005f_x0002_䀀⨊脃ﲙ"/>
      <sheetName val="________________________3__3__2"/>
      <sheetName val="단가__x005f_x0000__x005f_x0000_Ԁ_x005f_x0000_"/>
      <sheetName val="단가_및邰㡗_x005f_xdc00_㡗"/>
      <sheetName val="ate_x005f_x000b__x005f_x0000_蠀᏿㤂"/>
      <sheetName val="[내역서(1).xls][내역서(1).xls]____2_2"/>
      <sheetName val="Sheet1_Çꀀ_x005f_x0000_"/>
      <sheetName val="ateCodes_TimeCodes_OverrideSh_4"/>
      <sheetName val="ate_x005f_x000b_"/>
      <sheetName val="환경기계공정표_髈㘻_x005f_x0000__x005f_x0000_"/>
      <sheetName val="환경기계공정표_艀㫐_x005f_x0000__x005f_x0000_"/>
      <sheetName val="환경기계공정표_蔀㫐_x005f_x0000__x005f_x0000_"/>
      <sheetName val="_______x005f_x0000___x005f_x0000__x005f_x001c___3"/>
      <sheetName val="ateCodes_x005f_x0000_TimeCodes_x000_3"/>
      <sheetName val="_______x005f_x0000___x005f_x0000__x005f_x001c___4"/>
      <sheetName val="ateCodes_x005f_x0000_TimeCodes_x000_4"/>
      <sheetName val="_______x005f_x0000___x005f_x0000__x005f_x001c___5"/>
      <sheetName val="ateCodes_x005f_x0000_TimeCodes_x000_5"/>
      <sheetName val="_______x005f_x0000___x005f_x0000__x005f_x001c___6"/>
      <sheetName val="ateCodes_x005f_x0000_TimeCodes_x000_6"/>
      <sheetName val="_______x005f_x0000___x005f_x0000__x005f_x001c___7"/>
      <sheetName val="ateCodes_x005f_x0000_TimeCodes_x000_7"/>
      <sheetName val="_______x005f_x0000___x005f_x0000__x005f_x001c___8"/>
      <sheetName val="ateCodes_x005f_x0000_TimeCodes_x000_8"/>
      <sheetName val="_______x005f_x0000___x005f_x0000__x005f_x001c___9"/>
      <sheetName val="ateCodes_x005f_x0000_TimeCodes_x000_9"/>
      <sheetName val="_______x005f_x0000___x005f_x0000__x005f_x001c__10"/>
      <sheetName val="ateCodes_x005f_x0000_TimeCodes_x00_10"/>
      <sheetName val="_______x005f_x0000___x005f_x0000__x005f_x001c__11"/>
      <sheetName val="ateCodes_x005f_x0000_TimeCodes_x00_11"/>
      <sheetName val="_______x005f_x0000___x005f_x0000__x005f_x001c__12"/>
      <sheetName val="ateCodes_x005f_x0000_TimeCodes_x00_12"/>
      <sheetName val="_______x005f_x0000___x005f_x0000__x005f_x001c__13"/>
      <sheetName val="ateCodes_x005f_x0000_TimeCodes_x00_13"/>
      <sheetName val="_______x005f_x0000___x005f_x0000__x005f_x001c__14"/>
      <sheetName val="ateCodes_x005f_x0000_TimeCodes_x00_14"/>
      <sheetName val="_______x005f_x0000___x005f_x0000__x005f_x001c__15"/>
      <sheetName val="ateCodes_x005f_x0000_TimeCodes_x00_15"/>
      <sheetName val="거래刀_x005f_x0010__x005f_x0000_"/>
      <sheetName val="거래_x005f_x0000_⨀ﯥ"/>
      <sheetName val="AS포_x005f_x0000__x005f_x0000__x005f_x0000__x005f_x0000_"/>
      <sheetName val="거래_x005f_x0000__x005f_x0000__x005f_x0000_"/>
      <sheetName val="ateCodes_TimeCodes_Overri_x00_2"/>
      <sheetName val="총괄(Í_x005f_x0000_Ԁ_x005f_x0000_"/>
      <sheetName val="보_x005f_x0000__x005f_x0000__x005f_x0005_"/>
      <sheetName val="공사내_x005f_x0000_"/>
      <sheetName val="AS포장복_x005f_x0000__x005f_x0000_"/>
      <sheetName val="3월팀계_x005f_x0010_"/>
      <sheetName val="ateCodes_TimeCod__x005f_xd978___0_x_2"/>
      <sheetName val="ateCodes_TimeCod_x005f_xd80b____0_x_2"/>
      <sheetName val="수고조사야_x005f_x0002_"/>
      <sheetName val="아파트_Ö_x005f_x0000_"/>
      <sheetName val="_______x005f_x005f_x005f_x0000___x005f_x005f_x0_5"/>
      <sheetName val="ateCodes_x005f_x005f_x005f_x0000_TimeCode_3"/>
      <sheetName val="_______x005f_x005f_x005f_x005f_x005f_x005f_x000_4"/>
      <sheetName val="ateCodes_x005f_x005f_x005f_x005f_x005f_x005f_x0_4"/>
      <sheetName val="__________x005f_x005f_x005f_x005f_x005f_x005f_x_5"/>
      <sheetName val="수_x005f_x005f_x005f_x0000_"/>
      <sheetName val="_______x005f_x005f_x005f_x005f_x005f_x005f_x000_5"/>
      <sheetName val="__________x005f_x005f_x005f_x005f_x005f_x005f_x_6"/>
      <sheetName val="수Å_x005f_x005f_x005f_x0000_"/>
      <sheetName val="수뢹_x005f_x005f_x005f_xdd4d_"/>
      <sheetName val="A__x005f_x005f_x005f_x0010__x005f_x005f_x005f_x0000_"/>
      <sheetName val="5____________x005f_x005f_x005f_x0000____x_2"/>
      <sheetName val="5__________x005f_x005f_x005f_x0000________2"/>
      <sheetName val="____x005f_x005f_x005f_x0000__x005f_x005f_x005f_x0000__2"/>
      <sheetName val="단가_및_재료_x005f_x005f_x005f_xdab0_"/>
      <sheetName val="_______x005f_x005f_x005f_x005f_x005f_x005f_x005_3"/>
      <sheetName val="ateCodes_x005f_x005f_x005f_x005f_x005f_x005f_x0_5"/>
      <sheetName val="__________x005f_x005f_x005f_x005f_x005f_x005f_x_7"/>
      <sheetName val="11_2____x005f_x005f_x005f_x0000__x005f_x005f_x0_2"/>
      <sheetName val="_______x005f_x005f_x005f_x005f_x005f_x005f_x000_6"/>
      <sheetName val="__________x005f_x005f_x005f_x005f_x005f_x005f_x_8"/>
      <sheetName val="사_x005f_x005f_x005f_x0000__x005f_x005f_x005f_x0000_Ԁ"/>
      <sheetName val="설계_x005f_x005f_x005f_x0000_"/>
      <sheetName val="__________x005f_x005f_x005f_x0000__x005f_x005f__2"/>
      <sheetName val="신축(단위_x005f_x005f_x005f_x0000_"/>
      <sheetName val="Sheet㙸˯㦀ȼ_x005f_x005f_x005f_xda1b_!"/>
      <sheetName val="_내역서(ͭ?ͭ?_x005f_x005f_x005f_x001c__x0"/>
      <sheetName val="단가_(2\_x005f_x005f_x005f_x0000_"/>
      <sheetName val="A__x005f_x005f_x005f_x0010_"/>
      <sheetName val="__x005f_x005f_x005f_x0000__x005f_x005f_x005f_x0000__x_2"/>
      <sheetName val="_______x005f_x005f_x005f_x0000__x005f_x005f_x00_2"/>
      <sheetName val="[내역서(1).xls]5__________x005f_x005f__2"/>
      <sheetName val="_________3_x005f_x005f_x005f_x0000__x005f_x005f_2"/>
      <sheetName val="_________x005f_x005f_x005f_x0005__x005f_x005f_x_2"/>
      <sheetName val="_______x005f_x005f_x005f_x0000__x005f_x005f_x00_3"/>
      <sheetName val="환경기계공정표_(3)_x005f_x005f_x005f_x0012_"/>
      <sheetName val="A_견_x005f_x005f_x005f_x0000__x005f_x005f_x005f_x0000_"/>
      <sheetName val="환경기계공정표__x005f_x005f_x005f_x0005_"/>
      <sheetName val="교각_x005f_x005f_x005f_x0000_"/>
      <sheetName val="ateCఀ_x005f_x005f_x005f_x0002_저殑"/>
      <sheetName val="_______x005f_x005f_x005f_x0000__x005f_x005f_x00_4"/>
      <sheetName val="_______x005f_x005f_x005f_x005f_x005f_x005f_x000_7"/>
      <sheetName val="__________x005f_x005f_x005f_x005f_x005f_x005f_x_9"/>
      <sheetName val="_갑___x005f_x005f_x005f_x0000__x005f_x005f_x005f_x0000_"/>
      <sheetName val="6PILE___1_x005f_x005f_x005f_x0013__x005f_x005f__2"/>
      <sheetName val="간¾_x005f_x005f_x005f_x0000_Ԁ"/>
      <sheetName val="_______x005f_x005f_x005f_x005f_x005f_x005f_x005_4"/>
      <sheetName val="__________x005f_x005f_x005f_x005f_x005f_x005f__10"/>
      <sheetName val="_______x005f_x005f_x005f_x005f_x005f_x005f_x005_5"/>
      <sheetName val="ateCodes_x005f_x005f_x005f_x005f_x005f_x005f_x0_6"/>
      <sheetName val="__________x005f_x005f_x005f_x005f_x005f_x005f__11"/>
      <sheetName val="6PILE__(効_x005f_x0010__x005f_x0000__x005f_x0000_"/>
      <sheetName val="내역- _x005f_xdc48_ʉꍈ&gt;"/>
      <sheetName val="ateCodes_TimeCodes_OverrideSh_5"/>
      <sheetName val="은Í_x0000__x0000_"/>
      <sheetName val="_내역서(ͭ_x005f_x005f_x005f_x0000_"/>
      <sheetName val="수량계산서_집계표(철거-을_x0000__x0000__x0000__x0000__x0000__x0000_Ā_x0000_ᅐ"/>
      <sheetName val="수량계산서_집계표(철거-을_x0000__x0000__x0000__x0000__x0000__x0000_Ā_x0000_"/>
      <sheetName val="수량계산서_집계표(철거-을ၒ_x0000__x0000__x0000_Ā_x0000__x0000__x0000__x0005_"/>
      <sheetName val="일위대가(당초)"/>
      <sheetName val="SECT12-A"/>
      <sheetName val="SECT34-A"/>
      <sheetName val="SECT6-A"/>
      <sheetName val="SECT7-Frame"/>
      <sheetName val="BILL 1"/>
      <sheetName val="Master01"/>
      <sheetName val="css_inpatient_day_surg_sub"/>
      <sheetName val="PROCURE"/>
      <sheetName val="산출(부하간선)"/>
      <sheetName val="TDTKP"/>
      <sheetName val="DK-KH"/>
      <sheetName val="Tongke"/>
      <sheetName val="VCBo"/>
      <sheetName val="Bang KL"/>
      <sheetName val="Construction"/>
      <sheetName val="장비비"/>
      <sheetName val="사전재해(개발)-소요인력"/>
      <sheetName val="사전재해(개발)-산출근거-면적"/>
      <sheetName val="5. 离职现况"/>
    </sheetNames>
    <sheetDataSet>
      <sheetData sheetId="0" refreshError="1">
        <row r="21">
          <cell r="B21" t="str">
            <v>1.토공</v>
          </cell>
          <cell r="C2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>
        <row r="21">
          <cell r="C21">
            <v>0</v>
          </cell>
        </row>
      </sheetData>
      <sheetData sheetId="239">
        <row r="21">
          <cell r="C21">
            <v>0</v>
          </cell>
        </row>
      </sheetData>
      <sheetData sheetId="240">
        <row r="21">
          <cell r="C21">
            <v>0</v>
          </cell>
        </row>
      </sheetData>
      <sheetData sheetId="241">
        <row r="21">
          <cell r="C21">
            <v>0</v>
          </cell>
        </row>
      </sheetData>
      <sheetData sheetId="242">
        <row r="21">
          <cell r="C21">
            <v>0</v>
          </cell>
        </row>
      </sheetData>
      <sheetData sheetId="243">
        <row r="21">
          <cell r="C21">
            <v>0</v>
          </cell>
        </row>
      </sheetData>
      <sheetData sheetId="244">
        <row r="21">
          <cell r="C21">
            <v>0</v>
          </cell>
        </row>
      </sheetData>
      <sheetData sheetId="245"/>
      <sheetData sheetId="246"/>
      <sheetData sheetId="247"/>
      <sheetData sheetId="248"/>
      <sheetData sheetId="249"/>
      <sheetData sheetId="250"/>
      <sheetData sheetId="251">
        <row r="21">
          <cell r="C21">
            <v>0</v>
          </cell>
        </row>
      </sheetData>
      <sheetData sheetId="252">
        <row r="21">
          <cell r="C21">
            <v>0</v>
          </cell>
        </row>
      </sheetData>
      <sheetData sheetId="253">
        <row r="21">
          <cell r="C21">
            <v>0</v>
          </cell>
        </row>
      </sheetData>
      <sheetData sheetId="254">
        <row r="21">
          <cell r="C21">
            <v>0</v>
          </cell>
        </row>
      </sheetData>
      <sheetData sheetId="255"/>
      <sheetData sheetId="256"/>
      <sheetData sheetId="257"/>
      <sheetData sheetId="258"/>
      <sheetData sheetId="259"/>
      <sheetData sheetId="260"/>
      <sheetData sheetId="261"/>
      <sheetData sheetId="262">
        <row r="21">
          <cell r="C21">
            <v>0</v>
          </cell>
        </row>
      </sheetData>
      <sheetData sheetId="263">
        <row r="21">
          <cell r="C21">
            <v>0</v>
          </cell>
        </row>
      </sheetData>
      <sheetData sheetId="264">
        <row r="21">
          <cell r="C21">
            <v>0</v>
          </cell>
        </row>
      </sheetData>
      <sheetData sheetId="265">
        <row r="21">
          <cell r="C21">
            <v>0</v>
          </cell>
        </row>
      </sheetData>
      <sheetData sheetId="266">
        <row r="21">
          <cell r="C21">
            <v>0</v>
          </cell>
        </row>
      </sheetData>
      <sheetData sheetId="267">
        <row r="21">
          <cell r="C21">
            <v>0</v>
          </cell>
        </row>
      </sheetData>
      <sheetData sheetId="268">
        <row r="21">
          <cell r="C21">
            <v>0</v>
          </cell>
        </row>
      </sheetData>
      <sheetData sheetId="269">
        <row r="21">
          <cell r="C21">
            <v>0</v>
          </cell>
        </row>
      </sheetData>
      <sheetData sheetId="270">
        <row r="21">
          <cell r="C21">
            <v>0</v>
          </cell>
        </row>
      </sheetData>
      <sheetData sheetId="271">
        <row r="21">
          <cell r="C21">
            <v>0</v>
          </cell>
        </row>
      </sheetData>
      <sheetData sheetId="272">
        <row r="21">
          <cell r="C21">
            <v>0</v>
          </cell>
        </row>
      </sheetData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/>
      <sheetData sheetId="432"/>
      <sheetData sheetId="433"/>
      <sheetData sheetId="434"/>
      <sheetData sheetId="435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/>
      <sheetData sheetId="590"/>
      <sheetData sheetId="591"/>
      <sheetData sheetId="592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/>
      <sheetData sheetId="625" refreshError="1"/>
      <sheetData sheetId="626" refreshError="1"/>
      <sheetData sheetId="627" refreshError="1"/>
      <sheetData sheetId="628"/>
      <sheetData sheetId="629"/>
      <sheetData sheetId="630"/>
      <sheetData sheetId="631"/>
      <sheetData sheetId="632"/>
      <sheetData sheetId="633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/>
      <sheetData sheetId="682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/>
      <sheetData sheetId="694"/>
      <sheetData sheetId="695"/>
      <sheetData sheetId="696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>
        <row r="21">
          <cell r="A21">
            <v>0</v>
          </cell>
        </row>
      </sheetData>
      <sheetData sheetId="1658">
        <row r="21">
          <cell r="A21">
            <v>0</v>
          </cell>
        </row>
      </sheetData>
      <sheetData sheetId="1659">
        <row r="21">
          <cell r="A21">
            <v>0</v>
          </cell>
        </row>
      </sheetData>
      <sheetData sheetId="1660">
        <row r="21">
          <cell r="A21">
            <v>0</v>
          </cell>
        </row>
      </sheetData>
      <sheetData sheetId="1661">
        <row r="21">
          <cell r="A21">
            <v>0</v>
          </cell>
        </row>
      </sheetData>
      <sheetData sheetId="1662">
        <row r="21">
          <cell r="A21">
            <v>0</v>
          </cell>
        </row>
      </sheetData>
      <sheetData sheetId="1663">
        <row r="21">
          <cell r="A21">
            <v>0</v>
          </cell>
        </row>
      </sheetData>
      <sheetData sheetId="1664">
        <row r="21">
          <cell r="A21">
            <v>0</v>
          </cell>
        </row>
      </sheetData>
      <sheetData sheetId="1665">
        <row r="21">
          <cell r="A21">
            <v>0</v>
          </cell>
        </row>
      </sheetData>
      <sheetData sheetId="1666">
        <row r="21">
          <cell r="A21">
            <v>0</v>
          </cell>
        </row>
      </sheetData>
      <sheetData sheetId="1667">
        <row r="21">
          <cell r="A21">
            <v>0</v>
          </cell>
        </row>
      </sheetData>
      <sheetData sheetId="1668">
        <row r="21">
          <cell r="A21">
            <v>0</v>
          </cell>
        </row>
      </sheetData>
      <sheetData sheetId="1669">
        <row r="21">
          <cell r="A21">
            <v>0</v>
          </cell>
        </row>
      </sheetData>
      <sheetData sheetId="1670">
        <row r="21">
          <cell r="A21">
            <v>0</v>
          </cell>
        </row>
      </sheetData>
      <sheetData sheetId="1671">
        <row r="21">
          <cell r="A21">
            <v>0</v>
          </cell>
        </row>
      </sheetData>
      <sheetData sheetId="1672">
        <row r="21">
          <cell r="A21">
            <v>0</v>
          </cell>
        </row>
      </sheetData>
      <sheetData sheetId="1673">
        <row r="21">
          <cell r="A21">
            <v>0</v>
          </cell>
        </row>
      </sheetData>
      <sheetData sheetId="1674">
        <row r="21">
          <cell r="A21">
            <v>0</v>
          </cell>
        </row>
      </sheetData>
      <sheetData sheetId="1675">
        <row r="21">
          <cell r="A21">
            <v>0</v>
          </cell>
        </row>
      </sheetData>
      <sheetData sheetId="1676">
        <row r="21">
          <cell r="A21">
            <v>0</v>
          </cell>
        </row>
      </sheetData>
      <sheetData sheetId="1677">
        <row r="21">
          <cell r="A21">
            <v>0</v>
          </cell>
        </row>
      </sheetData>
      <sheetData sheetId="1678">
        <row r="21">
          <cell r="A21">
            <v>0</v>
          </cell>
        </row>
      </sheetData>
      <sheetData sheetId="1679">
        <row r="21">
          <cell r="A21">
            <v>0</v>
          </cell>
        </row>
      </sheetData>
      <sheetData sheetId="1680">
        <row r="21">
          <cell r="A21">
            <v>0</v>
          </cell>
        </row>
      </sheetData>
      <sheetData sheetId="1681">
        <row r="21">
          <cell r="A21">
            <v>0</v>
          </cell>
        </row>
      </sheetData>
      <sheetData sheetId="1682">
        <row r="21">
          <cell r="A21">
            <v>0</v>
          </cell>
        </row>
      </sheetData>
      <sheetData sheetId="1683">
        <row r="21">
          <cell r="A21">
            <v>0</v>
          </cell>
        </row>
      </sheetData>
      <sheetData sheetId="1684">
        <row r="21">
          <cell r="A21">
            <v>0</v>
          </cell>
        </row>
      </sheetData>
      <sheetData sheetId="1685">
        <row r="21">
          <cell r="A21">
            <v>0</v>
          </cell>
        </row>
      </sheetData>
      <sheetData sheetId="1686">
        <row r="21">
          <cell r="A21">
            <v>0</v>
          </cell>
        </row>
      </sheetData>
      <sheetData sheetId="1687">
        <row r="21">
          <cell r="A21">
            <v>0</v>
          </cell>
        </row>
      </sheetData>
      <sheetData sheetId="1688">
        <row r="21">
          <cell r="A21">
            <v>0</v>
          </cell>
        </row>
      </sheetData>
      <sheetData sheetId="1689">
        <row r="21">
          <cell r="A21">
            <v>0</v>
          </cell>
        </row>
      </sheetData>
      <sheetData sheetId="1690">
        <row r="21">
          <cell r="A21">
            <v>0</v>
          </cell>
        </row>
      </sheetData>
      <sheetData sheetId="1691">
        <row r="21">
          <cell r="A21">
            <v>0</v>
          </cell>
        </row>
      </sheetData>
      <sheetData sheetId="1692">
        <row r="21">
          <cell r="A21">
            <v>0</v>
          </cell>
        </row>
      </sheetData>
      <sheetData sheetId="1693">
        <row r="21">
          <cell r="A21">
            <v>0</v>
          </cell>
        </row>
      </sheetData>
      <sheetData sheetId="1694">
        <row r="21">
          <cell r="A21">
            <v>0</v>
          </cell>
        </row>
      </sheetData>
      <sheetData sheetId="1695">
        <row r="21">
          <cell r="A21">
            <v>0</v>
          </cell>
        </row>
      </sheetData>
      <sheetData sheetId="1696">
        <row r="21">
          <cell r="A21">
            <v>0</v>
          </cell>
        </row>
      </sheetData>
      <sheetData sheetId="1697">
        <row r="21">
          <cell r="A21">
            <v>0</v>
          </cell>
        </row>
      </sheetData>
      <sheetData sheetId="1698">
        <row r="21">
          <cell r="A21">
            <v>0</v>
          </cell>
        </row>
      </sheetData>
      <sheetData sheetId="1699">
        <row r="21">
          <cell r="A21">
            <v>0</v>
          </cell>
        </row>
      </sheetData>
      <sheetData sheetId="1700">
        <row r="21">
          <cell r="A21">
            <v>0</v>
          </cell>
        </row>
      </sheetData>
      <sheetData sheetId="1701">
        <row r="21">
          <cell r="A21">
            <v>0</v>
          </cell>
        </row>
      </sheetData>
      <sheetData sheetId="1702">
        <row r="21">
          <cell r="A21">
            <v>0</v>
          </cell>
        </row>
      </sheetData>
      <sheetData sheetId="1703">
        <row r="21">
          <cell r="A21">
            <v>0</v>
          </cell>
        </row>
      </sheetData>
      <sheetData sheetId="1704">
        <row r="21">
          <cell r="A21">
            <v>0</v>
          </cell>
        </row>
      </sheetData>
      <sheetData sheetId="1705">
        <row r="21">
          <cell r="A21">
            <v>0</v>
          </cell>
        </row>
      </sheetData>
      <sheetData sheetId="1706">
        <row r="21">
          <cell r="A21">
            <v>0</v>
          </cell>
        </row>
      </sheetData>
      <sheetData sheetId="1707">
        <row r="21">
          <cell r="A21">
            <v>0</v>
          </cell>
        </row>
      </sheetData>
      <sheetData sheetId="1708">
        <row r="21">
          <cell r="A21">
            <v>0</v>
          </cell>
        </row>
      </sheetData>
      <sheetData sheetId="1709">
        <row r="21">
          <cell r="A21">
            <v>0</v>
          </cell>
        </row>
      </sheetData>
      <sheetData sheetId="1710">
        <row r="21">
          <cell r="A21">
            <v>0</v>
          </cell>
        </row>
      </sheetData>
      <sheetData sheetId="1711">
        <row r="21">
          <cell r="A21">
            <v>0</v>
          </cell>
        </row>
      </sheetData>
      <sheetData sheetId="1712">
        <row r="21">
          <cell r="A21">
            <v>0</v>
          </cell>
        </row>
      </sheetData>
      <sheetData sheetId="1713">
        <row r="21">
          <cell r="A21">
            <v>0</v>
          </cell>
        </row>
      </sheetData>
      <sheetData sheetId="1714">
        <row r="21">
          <cell r="A21">
            <v>0</v>
          </cell>
        </row>
      </sheetData>
      <sheetData sheetId="1715">
        <row r="21">
          <cell r="A21">
            <v>0</v>
          </cell>
        </row>
      </sheetData>
      <sheetData sheetId="1716">
        <row r="21">
          <cell r="A21">
            <v>0</v>
          </cell>
        </row>
      </sheetData>
      <sheetData sheetId="1717">
        <row r="21">
          <cell r="A21">
            <v>0</v>
          </cell>
        </row>
      </sheetData>
      <sheetData sheetId="1718">
        <row r="21">
          <cell r="A21">
            <v>0</v>
          </cell>
        </row>
      </sheetData>
      <sheetData sheetId="1719">
        <row r="21">
          <cell r="A21">
            <v>0</v>
          </cell>
        </row>
      </sheetData>
      <sheetData sheetId="1720">
        <row r="21">
          <cell r="A21">
            <v>0</v>
          </cell>
        </row>
      </sheetData>
      <sheetData sheetId="1721">
        <row r="21">
          <cell r="A21">
            <v>0</v>
          </cell>
        </row>
      </sheetData>
      <sheetData sheetId="1722">
        <row r="21">
          <cell r="A21">
            <v>0</v>
          </cell>
        </row>
      </sheetData>
      <sheetData sheetId="1723">
        <row r="21">
          <cell r="A21">
            <v>0</v>
          </cell>
        </row>
      </sheetData>
      <sheetData sheetId="1724">
        <row r="21">
          <cell r="A21">
            <v>0</v>
          </cell>
        </row>
      </sheetData>
      <sheetData sheetId="1725">
        <row r="21">
          <cell r="A21">
            <v>0</v>
          </cell>
        </row>
      </sheetData>
      <sheetData sheetId="1726">
        <row r="21">
          <cell r="A21">
            <v>0</v>
          </cell>
        </row>
      </sheetData>
      <sheetData sheetId="1727">
        <row r="21">
          <cell r="A21">
            <v>0</v>
          </cell>
        </row>
      </sheetData>
      <sheetData sheetId="1728">
        <row r="21">
          <cell r="A21">
            <v>0</v>
          </cell>
        </row>
      </sheetData>
      <sheetData sheetId="1729">
        <row r="21">
          <cell r="A21">
            <v>0</v>
          </cell>
        </row>
      </sheetData>
      <sheetData sheetId="1730">
        <row r="21">
          <cell r="A21">
            <v>0</v>
          </cell>
        </row>
      </sheetData>
      <sheetData sheetId="1731">
        <row r="21">
          <cell r="A21">
            <v>0</v>
          </cell>
        </row>
      </sheetData>
      <sheetData sheetId="1732">
        <row r="21">
          <cell r="A21">
            <v>0</v>
          </cell>
        </row>
      </sheetData>
      <sheetData sheetId="1733">
        <row r="21">
          <cell r="A21">
            <v>0</v>
          </cell>
        </row>
      </sheetData>
      <sheetData sheetId="1734">
        <row r="21">
          <cell r="A21">
            <v>0</v>
          </cell>
        </row>
      </sheetData>
      <sheetData sheetId="1735">
        <row r="21">
          <cell r="A21">
            <v>0</v>
          </cell>
        </row>
      </sheetData>
      <sheetData sheetId="1736">
        <row r="21">
          <cell r="A21">
            <v>0</v>
          </cell>
        </row>
      </sheetData>
      <sheetData sheetId="1737">
        <row r="21">
          <cell r="A21">
            <v>0</v>
          </cell>
        </row>
      </sheetData>
      <sheetData sheetId="1738">
        <row r="21">
          <cell r="A21">
            <v>0</v>
          </cell>
        </row>
      </sheetData>
      <sheetData sheetId="1739">
        <row r="21">
          <cell r="A21">
            <v>0</v>
          </cell>
        </row>
      </sheetData>
      <sheetData sheetId="1740">
        <row r="21">
          <cell r="A21">
            <v>0</v>
          </cell>
        </row>
      </sheetData>
      <sheetData sheetId="1741">
        <row r="21">
          <cell r="A21">
            <v>0</v>
          </cell>
        </row>
      </sheetData>
      <sheetData sheetId="1742">
        <row r="21">
          <cell r="A21">
            <v>0</v>
          </cell>
        </row>
      </sheetData>
      <sheetData sheetId="1743">
        <row r="21">
          <cell r="A21">
            <v>0</v>
          </cell>
        </row>
      </sheetData>
      <sheetData sheetId="1744">
        <row r="21">
          <cell r="A21">
            <v>0</v>
          </cell>
        </row>
      </sheetData>
      <sheetData sheetId="1745">
        <row r="21">
          <cell r="A21">
            <v>0</v>
          </cell>
        </row>
      </sheetData>
      <sheetData sheetId="1746">
        <row r="21">
          <cell r="A21">
            <v>0</v>
          </cell>
        </row>
      </sheetData>
      <sheetData sheetId="1747">
        <row r="21">
          <cell r="A21">
            <v>0</v>
          </cell>
        </row>
      </sheetData>
      <sheetData sheetId="1748">
        <row r="21">
          <cell r="A21">
            <v>0</v>
          </cell>
        </row>
      </sheetData>
      <sheetData sheetId="1749">
        <row r="21">
          <cell r="A21">
            <v>0</v>
          </cell>
        </row>
      </sheetData>
      <sheetData sheetId="1750">
        <row r="21">
          <cell r="A21">
            <v>0</v>
          </cell>
        </row>
      </sheetData>
      <sheetData sheetId="1751">
        <row r="21">
          <cell r="A21">
            <v>0</v>
          </cell>
        </row>
      </sheetData>
      <sheetData sheetId="1752">
        <row r="21">
          <cell r="A21">
            <v>0</v>
          </cell>
        </row>
      </sheetData>
      <sheetData sheetId="1753">
        <row r="21">
          <cell r="A21">
            <v>0</v>
          </cell>
        </row>
      </sheetData>
      <sheetData sheetId="1754">
        <row r="21">
          <cell r="A21">
            <v>0</v>
          </cell>
        </row>
      </sheetData>
      <sheetData sheetId="1755">
        <row r="21">
          <cell r="A21">
            <v>0</v>
          </cell>
        </row>
      </sheetData>
      <sheetData sheetId="1756">
        <row r="21">
          <cell r="A21">
            <v>0</v>
          </cell>
        </row>
      </sheetData>
      <sheetData sheetId="1757">
        <row r="21">
          <cell r="A21">
            <v>0</v>
          </cell>
        </row>
      </sheetData>
      <sheetData sheetId="1758">
        <row r="21">
          <cell r="A21">
            <v>0</v>
          </cell>
        </row>
      </sheetData>
      <sheetData sheetId="1759">
        <row r="21">
          <cell r="A21">
            <v>0</v>
          </cell>
        </row>
      </sheetData>
      <sheetData sheetId="1760">
        <row r="21">
          <cell r="A21">
            <v>0</v>
          </cell>
        </row>
      </sheetData>
      <sheetData sheetId="1761">
        <row r="21">
          <cell r="A21">
            <v>0</v>
          </cell>
        </row>
      </sheetData>
      <sheetData sheetId="1762">
        <row r="21">
          <cell r="A21">
            <v>0</v>
          </cell>
        </row>
      </sheetData>
      <sheetData sheetId="1763">
        <row r="21">
          <cell r="A21">
            <v>0</v>
          </cell>
        </row>
      </sheetData>
      <sheetData sheetId="1764">
        <row r="21">
          <cell r="A21">
            <v>0</v>
          </cell>
        </row>
      </sheetData>
      <sheetData sheetId="1765">
        <row r="21">
          <cell r="A21">
            <v>0</v>
          </cell>
        </row>
      </sheetData>
      <sheetData sheetId="1766">
        <row r="21">
          <cell r="A21">
            <v>0</v>
          </cell>
        </row>
      </sheetData>
      <sheetData sheetId="1767">
        <row r="21">
          <cell r="A21">
            <v>0</v>
          </cell>
        </row>
      </sheetData>
      <sheetData sheetId="1768">
        <row r="21">
          <cell r="A21">
            <v>0</v>
          </cell>
        </row>
      </sheetData>
      <sheetData sheetId="1769">
        <row r="21">
          <cell r="A21">
            <v>0</v>
          </cell>
        </row>
      </sheetData>
      <sheetData sheetId="1770">
        <row r="21">
          <cell r="A21">
            <v>0</v>
          </cell>
        </row>
      </sheetData>
      <sheetData sheetId="1771">
        <row r="21">
          <cell r="A21">
            <v>0</v>
          </cell>
        </row>
      </sheetData>
      <sheetData sheetId="1772">
        <row r="21">
          <cell r="A21">
            <v>0</v>
          </cell>
        </row>
      </sheetData>
      <sheetData sheetId="1773">
        <row r="21">
          <cell r="A21">
            <v>0</v>
          </cell>
        </row>
      </sheetData>
      <sheetData sheetId="1774">
        <row r="21">
          <cell r="A21">
            <v>0</v>
          </cell>
        </row>
      </sheetData>
      <sheetData sheetId="1775">
        <row r="21">
          <cell r="A21">
            <v>0</v>
          </cell>
        </row>
      </sheetData>
      <sheetData sheetId="1776">
        <row r="21">
          <cell r="A21">
            <v>0</v>
          </cell>
        </row>
      </sheetData>
      <sheetData sheetId="1777">
        <row r="21">
          <cell r="A21">
            <v>0</v>
          </cell>
        </row>
      </sheetData>
      <sheetData sheetId="1778">
        <row r="21">
          <cell r="A21">
            <v>0</v>
          </cell>
        </row>
      </sheetData>
      <sheetData sheetId="1779">
        <row r="21">
          <cell r="A21">
            <v>0</v>
          </cell>
        </row>
      </sheetData>
      <sheetData sheetId="1780">
        <row r="21">
          <cell r="A21">
            <v>0</v>
          </cell>
        </row>
      </sheetData>
      <sheetData sheetId="1781">
        <row r="21">
          <cell r="A21">
            <v>0</v>
          </cell>
        </row>
      </sheetData>
      <sheetData sheetId="1782">
        <row r="21">
          <cell r="A21">
            <v>0</v>
          </cell>
        </row>
      </sheetData>
      <sheetData sheetId="1783">
        <row r="21">
          <cell r="A21">
            <v>0</v>
          </cell>
        </row>
      </sheetData>
      <sheetData sheetId="1784">
        <row r="21">
          <cell r="A21">
            <v>0</v>
          </cell>
        </row>
      </sheetData>
      <sheetData sheetId="1785">
        <row r="21">
          <cell r="A21">
            <v>0</v>
          </cell>
        </row>
      </sheetData>
      <sheetData sheetId="1786">
        <row r="21">
          <cell r="A21">
            <v>0</v>
          </cell>
        </row>
      </sheetData>
      <sheetData sheetId="1787">
        <row r="21">
          <cell r="A21">
            <v>0</v>
          </cell>
        </row>
      </sheetData>
      <sheetData sheetId="1788">
        <row r="21">
          <cell r="A21">
            <v>0</v>
          </cell>
        </row>
      </sheetData>
      <sheetData sheetId="1789">
        <row r="21">
          <cell r="A21">
            <v>0</v>
          </cell>
        </row>
      </sheetData>
      <sheetData sheetId="1790">
        <row r="21">
          <cell r="A21">
            <v>0</v>
          </cell>
        </row>
      </sheetData>
      <sheetData sheetId="1791">
        <row r="21">
          <cell r="A21">
            <v>0</v>
          </cell>
        </row>
      </sheetData>
      <sheetData sheetId="1792">
        <row r="21">
          <cell r="A21">
            <v>0</v>
          </cell>
        </row>
      </sheetData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>
        <row r="21">
          <cell r="A21">
            <v>0</v>
          </cell>
        </row>
      </sheetData>
      <sheetData sheetId="2090">
        <row r="21">
          <cell r="A21">
            <v>0</v>
          </cell>
        </row>
      </sheetData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>
        <row r="21">
          <cell r="A21">
            <v>0</v>
          </cell>
        </row>
      </sheetData>
      <sheetData sheetId="2126">
        <row r="21">
          <cell r="A21">
            <v>0</v>
          </cell>
        </row>
      </sheetData>
      <sheetData sheetId="2127">
        <row r="21">
          <cell r="A21">
            <v>0</v>
          </cell>
        </row>
      </sheetData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/>
      <sheetData sheetId="2136" refreshError="1"/>
      <sheetData sheetId="2137">
        <row r="21">
          <cell r="A21">
            <v>0</v>
          </cell>
        </row>
      </sheetData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>
        <row r="21">
          <cell r="A21">
            <v>0</v>
          </cell>
        </row>
      </sheetData>
      <sheetData sheetId="2162">
        <row r="21">
          <cell r="A21">
            <v>0</v>
          </cell>
        </row>
      </sheetData>
      <sheetData sheetId="2163">
        <row r="21">
          <cell r="A21">
            <v>0</v>
          </cell>
        </row>
      </sheetData>
      <sheetData sheetId="2164">
        <row r="21">
          <cell r="A21">
            <v>0</v>
          </cell>
        </row>
      </sheetData>
      <sheetData sheetId="2165">
        <row r="21">
          <cell r="A21">
            <v>0</v>
          </cell>
        </row>
      </sheetData>
      <sheetData sheetId="2166">
        <row r="21">
          <cell r="A21">
            <v>0</v>
          </cell>
        </row>
      </sheetData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>
        <row r="21">
          <cell r="A21">
            <v>0</v>
          </cell>
        </row>
      </sheetData>
      <sheetData sheetId="2190">
        <row r="21">
          <cell r="A21">
            <v>0</v>
          </cell>
        </row>
      </sheetData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/>
      <sheetData sheetId="2217" refreshError="1"/>
      <sheetData sheetId="2218" refreshError="1"/>
      <sheetData sheetId="2219" refreshError="1"/>
      <sheetData sheetId="2220" refreshError="1"/>
      <sheetData sheetId="2221">
        <row r="21">
          <cell r="A21">
            <v>0</v>
          </cell>
        </row>
      </sheetData>
      <sheetData sheetId="2222">
        <row r="21">
          <cell r="A21">
            <v>0</v>
          </cell>
        </row>
      </sheetData>
      <sheetData sheetId="2223">
        <row r="21">
          <cell r="A21">
            <v>0</v>
          </cell>
        </row>
      </sheetData>
      <sheetData sheetId="2224">
        <row r="21">
          <cell r="A21">
            <v>0</v>
          </cell>
        </row>
      </sheetData>
      <sheetData sheetId="2225">
        <row r="21">
          <cell r="A21">
            <v>0</v>
          </cell>
        </row>
      </sheetData>
      <sheetData sheetId="2226">
        <row r="21">
          <cell r="A21">
            <v>0</v>
          </cell>
        </row>
      </sheetData>
      <sheetData sheetId="2227">
        <row r="21">
          <cell r="A21">
            <v>0</v>
          </cell>
        </row>
      </sheetData>
      <sheetData sheetId="2228">
        <row r="21">
          <cell r="A21">
            <v>0</v>
          </cell>
        </row>
      </sheetData>
      <sheetData sheetId="2229">
        <row r="21">
          <cell r="A21">
            <v>0</v>
          </cell>
        </row>
      </sheetData>
      <sheetData sheetId="2230">
        <row r="21">
          <cell r="A21">
            <v>0</v>
          </cell>
        </row>
      </sheetData>
      <sheetData sheetId="2231">
        <row r="21">
          <cell r="A21">
            <v>0</v>
          </cell>
        </row>
      </sheetData>
      <sheetData sheetId="2232">
        <row r="21">
          <cell r="A21">
            <v>0</v>
          </cell>
        </row>
      </sheetData>
      <sheetData sheetId="2233">
        <row r="21">
          <cell r="A21">
            <v>0</v>
          </cell>
        </row>
      </sheetData>
      <sheetData sheetId="2234">
        <row r="21">
          <cell r="A21">
            <v>0</v>
          </cell>
        </row>
      </sheetData>
      <sheetData sheetId="2235">
        <row r="21">
          <cell r="A21">
            <v>0</v>
          </cell>
        </row>
      </sheetData>
      <sheetData sheetId="2236">
        <row r="21">
          <cell r="A21">
            <v>0</v>
          </cell>
        </row>
      </sheetData>
      <sheetData sheetId="2237" refreshError="1"/>
      <sheetData sheetId="2238" refreshError="1"/>
      <sheetData sheetId="2239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>
        <row r="21">
          <cell r="A21">
            <v>0</v>
          </cell>
        </row>
      </sheetData>
      <sheetData sheetId="2463" refreshError="1"/>
      <sheetData sheetId="2464" refreshError="1"/>
      <sheetData sheetId="2465" refreshError="1"/>
      <sheetData sheetId="2466" refreshError="1"/>
      <sheetData sheetId="2467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/>
      <sheetData sheetId="2475" refreshError="1"/>
      <sheetData sheetId="2476" refreshError="1"/>
      <sheetData sheetId="2477" refreshError="1"/>
      <sheetData sheetId="2478">
        <row r="21">
          <cell r="A21">
            <v>0</v>
          </cell>
        </row>
      </sheetData>
      <sheetData sheetId="2479" refreshError="1"/>
      <sheetData sheetId="2480">
        <row r="21">
          <cell r="C21">
            <v>22.680000000000003</v>
          </cell>
        </row>
      </sheetData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>
        <row r="21">
          <cell r="A21">
            <v>0</v>
          </cell>
        </row>
      </sheetData>
      <sheetData sheetId="2488">
        <row r="21">
          <cell r="A21">
            <v>0</v>
          </cell>
        </row>
      </sheetData>
      <sheetData sheetId="2489">
        <row r="21">
          <cell r="A21">
            <v>0</v>
          </cell>
        </row>
      </sheetData>
      <sheetData sheetId="2490">
        <row r="21">
          <cell r="A21">
            <v>0</v>
          </cell>
        </row>
      </sheetData>
      <sheetData sheetId="2491">
        <row r="21">
          <cell r="A21">
            <v>0</v>
          </cell>
        </row>
      </sheetData>
      <sheetData sheetId="2492">
        <row r="21">
          <cell r="A21">
            <v>0</v>
          </cell>
        </row>
      </sheetData>
      <sheetData sheetId="2493">
        <row r="21">
          <cell r="A21">
            <v>0</v>
          </cell>
        </row>
      </sheetData>
      <sheetData sheetId="2494">
        <row r="21">
          <cell r="A21">
            <v>0</v>
          </cell>
        </row>
      </sheetData>
      <sheetData sheetId="2495">
        <row r="21">
          <cell r="A21">
            <v>0</v>
          </cell>
        </row>
      </sheetData>
      <sheetData sheetId="2496">
        <row r="21">
          <cell r="A21">
            <v>0</v>
          </cell>
        </row>
      </sheetData>
      <sheetData sheetId="2497">
        <row r="21">
          <cell r="A21">
            <v>0</v>
          </cell>
        </row>
      </sheetData>
      <sheetData sheetId="2498">
        <row r="21">
          <cell r="A21">
            <v>0</v>
          </cell>
        </row>
      </sheetData>
      <sheetData sheetId="2499">
        <row r="21">
          <cell r="A21">
            <v>0</v>
          </cell>
        </row>
      </sheetData>
      <sheetData sheetId="2500">
        <row r="21">
          <cell r="A21">
            <v>0</v>
          </cell>
        </row>
      </sheetData>
      <sheetData sheetId="2501">
        <row r="21">
          <cell r="A21">
            <v>0</v>
          </cell>
        </row>
      </sheetData>
      <sheetData sheetId="2502">
        <row r="21">
          <cell r="A21">
            <v>0</v>
          </cell>
        </row>
      </sheetData>
      <sheetData sheetId="2503">
        <row r="21">
          <cell r="A21">
            <v>0</v>
          </cell>
        </row>
      </sheetData>
      <sheetData sheetId="2504">
        <row r="21">
          <cell r="A21">
            <v>0</v>
          </cell>
        </row>
      </sheetData>
      <sheetData sheetId="2505">
        <row r="21">
          <cell r="A21">
            <v>0</v>
          </cell>
        </row>
      </sheetData>
      <sheetData sheetId="2506">
        <row r="21">
          <cell r="A21">
            <v>0</v>
          </cell>
        </row>
      </sheetData>
      <sheetData sheetId="2507">
        <row r="21">
          <cell r="A21">
            <v>0</v>
          </cell>
        </row>
      </sheetData>
      <sheetData sheetId="2508">
        <row r="21">
          <cell r="A21">
            <v>0</v>
          </cell>
        </row>
      </sheetData>
      <sheetData sheetId="2509">
        <row r="21">
          <cell r="A21">
            <v>0</v>
          </cell>
        </row>
      </sheetData>
      <sheetData sheetId="2510">
        <row r="21">
          <cell r="A21">
            <v>0</v>
          </cell>
        </row>
      </sheetData>
      <sheetData sheetId="2511">
        <row r="21">
          <cell r="A21">
            <v>0</v>
          </cell>
        </row>
      </sheetData>
      <sheetData sheetId="2512">
        <row r="21">
          <cell r="A21">
            <v>0</v>
          </cell>
        </row>
      </sheetData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>
        <row r="21">
          <cell r="A21">
            <v>0</v>
          </cell>
        </row>
      </sheetData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/>
      <sheetData sheetId="2698"/>
      <sheetData sheetId="2699"/>
      <sheetData sheetId="2700" refreshError="1"/>
      <sheetData sheetId="2701" refreshError="1"/>
      <sheetData sheetId="2702">
        <row r="21">
          <cell r="A21">
            <v>0</v>
          </cell>
        </row>
      </sheetData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>
        <row r="21">
          <cell r="A21">
            <v>0</v>
          </cell>
        </row>
      </sheetData>
      <sheetData sheetId="2770">
        <row r="21">
          <cell r="A21">
            <v>0</v>
          </cell>
        </row>
      </sheetData>
      <sheetData sheetId="2771">
        <row r="21">
          <cell r="A21">
            <v>0</v>
          </cell>
        </row>
      </sheetData>
      <sheetData sheetId="2772">
        <row r="21">
          <cell r="A21">
            <v>0</v>
          </cell>
        </row>
      </sheetData>
      <sheetData sheetId="2773">
        <row r="21">
          <cell r="A21">
            <v>0</v>
          </cell>
        </row>
      </sheetData>
      <sheetData sheetId="2774">
        <row r="21">
          <cell r="A21">
            <v>0</v>
          </cell>
        </row>
      </sheetData>
      <sheetData sheetId="2775">
        <row r="21">
          <cell r="A21">
            <v>0</v>
          </cell>
        </row>
      </sheetData>
      <sheetData sheetId="2776">
        <row r="21">
          <cell r="A21">
            <v>0</v>
          </cell>
        </row>
      </sheetData>
      <sheetData sheetId="2777">
        <row r="21">
          <cell r="A21">
            <v>0</v>
          </cell>
        </row>
      </sheetData>
      <sheetData sheetId="2778">
        <row r="21">
          <cell r="A21">
            <v>0</v>
          </cell>
        </row>
      </sheetData>
      <sheetData sheetId="2779">
        <row r="21">
          <cell r="A21">
            <v>0</v>
          </cell>
        </row>
      </sheetData>
      <sheetData sheetId="2780">
        <row r="21">
          <cell r="A21">
            <v>0</v>
          </cell>
        </row>
      </sheetData>
      <sheetData sheetId="2781">
        <row r="21">
          <cell r="A21">
            <v>0</v>
          </cell>
        </row>
      </sheetData>
      <sheetData sheetId="2782">
        <row r="21">
          <cell r="A21">
            <v>0</v>
          </cell>
        </row>
      </sheetData>
      <sheetData sheetId="2783">
        <row r="21">
          <cell r="A21">
            <v>0</v>
          </cell>
        </row>
      </sheetData>
      <sheetData sheetId="2784">
        <row r="21">
          <cell r="A21">
            <v>0</v>
          </cell>
        </row>
      </sheetData>
      <sheetData sheetId="2785">
        <row r="21">
          <cell r="A21">
            <v>0</v>
          </cell>
        </row>
      </sheetData>
      <sheetData sheetId="2786">
        <row r="21">
          <cell r="A21">
            <v>0</v>
          </cell>
        </row>
      </sheetData>
      <sheetData sheetId="2787">
        <row r="21">
          <cell r="A21">
            <v>0</v>
          </cell>
        </row>
      </sheetData>
      <sheetData sheetId="2788">
        <row r="21">
          <cell r="A21">
            <v>0</v>
          </cell>
        </row>
      </sheetData>
      <sheetData sheetId="2789">
        <row r="21">
          <cell r="A21">
            <v>0</v>
          </cell>
        </row>
      </sheetData>
      <sheetData sheetId="2790">
        <row r="21">
          <cell r="A21">
            <v>0</v>
          </cell>
        </row>
      </sheetData>
      <sheetData sheetId="2791">
        <row r="21">
          <cell r="A21">
            <v>0</v>
          </cell>
        </row>
      </sheetData>
      <sheetData sheetId="2792">
        <row r="21">
          <cell r="A21">
            <v>0</v>
          </cell>
        </row>
      </sheetData>
      <sheetData sheetId="2793">
        <row r="21">
          <cell r="A21">
            <v>0</v>
          </cell>
        </row>
      </sheetData>
      <sheetData sheetId="2794">
        <row r="21">
          <cell r="A21">
            <v>0</v>
          </cell>
        </row>
      </sheetData>
      <sheetData sheetId="2795">
        <row r="21">
          <cell r="A21">
            <v>0</v>
          </cell>
        </row>
      </sheetData>
      <sheetData sheetId="2796">
        <row r="21">
          <cell r="A21">
            <v>0</v>
          </cell>
        </row>
      </sheetData>
      <sheetData sheetId="2797">
        <row r="21">
          <cell r="A21">
            <v>0</v>
          </cell>
        </row>
      </sheetData>
      <sheetData sheetId="2798">
        <row r="21">
          <cell r="A21">
            <v>0</v>
          </cell>
        </row>
      </sheetData>
      <sheetData sheetId="2799">
        <row r="21">
          <cell r="A21">
            <v>0</v>
          </cell>
        </row>
      </sheetData>
      <sheetData sheetId="2800">
        <row r="21">
          <cell r="A21">
            <v>0</v>
          </cell>
        </row>
      </sheetData>
      <sheetData sheetId="2801">
        <row r="21">
          <cell r="A21">
            <v>0</v>
          </cell>
        </row>
      </sheetData>
      <sheetData sheetId="2802">
        <row r="21">
          <cell r="A21">
            <v>0</v>
          </cell>
        </row>
      </sheetData>
      <sheetData sheetId="2803">
        <row r="21">
          <cell r="A21">
            <v>0</v>
          </cell>
        </row>
      </sheetData>
      <sheetData sheetId="2804">
        <row r="21">
          <cell r="A21">
            <v>0</v>
          </cell>
        </row>
      </sheetData>
      <sheetData sheetId="2805">
        <row r="21">
          <cell r="A21">
            <v>0</v>
          </cell>
        </row>
      </sheetData>
      <sheetData sheetId="2806">
        <row r="21">
          <cell r="A21">
            <v>0</v>
          </cell>
        </row>
      </sheetData>
      <sheetData sheetId="2807">
        <row r="21">
          <cell r="A21">
            <v>0</v>
          </cell>
        </row>
      </sheetData>
      <sheetData sheetId="2808">
        <row r="21">
          <cell r="A21">
            <v>0</v>
          </cell>
        </row>
      </sheetData>
      <sheetData sheetId="2809">
        <row r="21">
          <cell r="A21">
            <v>0</v>
          </cell>
        </row>
      </sheetData>
      <sheetData sheetId="2810">
        <row r="21">
          <cell r="A21">
            <v>0</v>
          </cell>
        </row>
      </sheetData>
      <sheetData sheetId="2811">
        <row r="21">
          <cell r="A21">
            <v>0</v>
          </cell>
        </row>
      </sheetData>
      <sheetData sheetId="2812">
        <row r="21">
          <cell r="A21">
            <v>0</v>
          </cell>
        </row>
      </sheetData>
      <sheetData sheetId="2813">
        <row r="21">
          <cell r="A21">
            <v>0</v>
          </cell>
        </row>
      </sheetData>
      <sheetData sheetId="2814">
        <row r="21">
          <cell r="A21">
            <v>0</v>
          </cell>
        </row>
      </sheetData>
      <sheetData sheetId="2815">
        <row r="21">
          <cell r="A21">
            <v>0</v>
          </cell>
        </row>
      </sheetData>
      <sheetData sheetId="2816">
        <row r="21">
          <cell r="A21">
            <v>0</v>
          </cell>
        </row>
      </sheetData>
      <sheetData sheetId="2817">
        <row r="21">
          <cell r="A21">
            <v>0</v>
          </cell>
        </row>
      </sheetData>
      <sheetData sheetId="2818">
        <row r="21">
          <cell r="A21">
            <v>0</v>
          </cell>
        </row>
      </sheetData>
      <sheetData sheetId="2819">
        <row r="21">
          <cell r="A21">
            <v>0</v>
          </cell>
        </row>
      </sheetData>
      <sheetData sheetId="2820">
        <row r="21">
          <cell r="A21">
            <v>0</v>
          </cell>
        </row>
      </sheetData>
      <sheetData sheetId="2821">
        <row r="21">
          <cell r="A21">
            <v>0</v>
          </cell>
        </row>
      </sheetData>
      <sheetData sheetId="2822">
        <row r="21">
          <cell r="A21">
            <v>0</v>
          </cell>
        </row>
      </sheetData>
      <sheetData sheetId="2823">
        <row r="21">
          <cell r="A21">
            <v>0</v>
          </cell>
        </row>
      </sheetData>
      <sheetData sheetId="2824">
        <row r="21">
          <cell r="A21">
            <v>0</v>
          </cell>
        </row>
      </sheetData>
      <sheetData sheetId="2825">
        <row r="21">
          <cell r="A21">
            <v>0</v>
          </cell>
        </row>
      </sheetData>
      <sheetData sheetId="2826">
        <row r="21">
          <cell r="A21">
            <v>0</v>
          </cell>
        </row>
      </sheetData>
      <sheetData sheetId="2827">
        <row r="21">
          <cell r="A21">
            <v>0</v>
          </cell>
        </row>
      </sheetData>
      <sheetData sheetId="2828">
        <row r="21">
          <cell r="A21">
            <v>0</v>
          </cell>
        </row>
      </sheetData>
      <sheetData sheetId="2829">
        <row r="21">
          <cell r="A21">
            <v>0</v>
          </cell>
        </row>
      </sheetData>
      <sheetData sheetId="2830">
        <row r="21">
          <cell r="A21">
            <v>0</v>
          </cell>
        </row>
      </sheetData>
      <sheetData sheetId="2831">
        <row r="21">
          <cell r="A21">
            <v>0</v>
          </cell>
        </row>
      </sheetData>
      <sheetData sheetId="2832">
        <row r="21">
          <cell r="A21">
            <v>0</v>
          </cell>
        </row>
      </sheetData>
      <sheetData sheetId="2833">
        <row r="21">
          <cell r="A21">
            <v>0</v>
          </cell>
        </row>
      </sheetData>
      <sheetData sheetId="2834">
        <row r="21">
          <cell r="A21">
            <v>0</v>
          </cell>
        </row>
      </sheetData>
      <sheetData sheetId="2835">
        <row r="21">
          <cell r="A21">
            <v>0</v>
          </cell>
        </row>
      </sheetData>
      <sheetData sheetId="2836">
        <row r="21">
          <cell r="A21">
            <v>0</v>
          </cell>
        </row>
      </sheetData>
      <sheetData sheetId="2837">
        <row r="21">
          <cell r="A21">
            <v>0</v>
          </cell>
        </row>
      </sheetData>
      <sheetData sheetId="2838">
        <row r="21">
          <cell r="A21">
            <v>0</v>
          </cell>
        </row>
      </sheetData>
      <sheetData sheetId="2839">
        <row r="21">
          <cell r="A21">
            <v>0</v>
          </cell>
        </row>
      </sheetData>
      <sheetData sheetId="2840">
        <row r="21">
          <cell r="A21">
            <v>0</v>
          </cell>
        </row>
      </sheetData>
      <sheetData sheetId="2841">
        <row r="21">
          <cell r="A21">
            <v>0</v>
          </cell>
        </row>
      </sheetData>
      <sheetData sheetId="2842">
        <row r="21">
          <cell r="A21">
            <v>0</v>
          </cell>
        </row>
      </sheetData>
      <sheetData sheetId="2843">
        <row r="21">
          <cell r="A21">
            <v>0</v>
          </cell>
        </row>
      </sheetData>
      <sheetData sheetId="2844">
        <row r="21">
          <cell r="A21">
            <v>0</v>
          </cell>
        </row>
      </sheetData>
      <sheetData sheetId="2845">
        <row r="21">
          <cell r="A21">
            <v>0</v>
          </cell>
        </row>
      </sheetData>
      <sheetData sheetId="2846">
        <row r="21">
          <cell r="A21">
            <v>0</v>
          </cell>
        </row>
      </sheetData>
      <sheetData sheetId="2847">
        <row r="21">
          <cell r="A21">
            <v>0</v>
          </cell>
        </row>
      </sheetData>
      <sheetData sheetId="2848">
        <row r="21">
          <cell r="A21">
            <v>0</v>
          </cell>
        </row>
      </sheetData>
      <sheetData sheetId="2849">
        <row r="21">
          <cell r="A21">
            <v>0</v>
          </cell>
        </row>
      </sheetData>
      <sheetData sheetId="2850">
        <row r="21">
          <cell r="A21">
            <v>0</v>
          </cell>
        </row>
      </sheetData>
      <sheetData sheetId="2851">
        <row r="21">
          <cell r="A21">
            <v>0</v>
          </cell>
        </row>
      </sheetData>
      <sheetData sheetId="2852">
        <row r="21">
          <cell r="A21">
            <v>0</v>
          </cell>
        </row>
      </sheetData>
      <sheetData sheetId="2853">
        <row r="21">
          <cell r="A21">
            <v>0</v>
          </cell>
        </row>
      </sheetData>
      <sheetData sheetId="2854">
        <row r="21">
          <cell r="A21">
            <v>0</v>
          </cell>
        </row>
      </sheetData>
      <sheetData sheetId="2855">
        <row r="21">
          <cell r="A21">
            <v>0</v>
          </cell>
        </row>
      </sheetData>
      <sheetData sheetId="2856">
        <row r="21">
          <cell r="A21">
            <v>0</v>
          </cell>
        </row>
      </sheetData>
      <sheetData sheetId="2857">
        <row r="21">
          <cell r="A21">
            <v>0</v>
          </cell>
        </row>
      </sheetData>
      <sheetData sheetId="2858">
        <row r="21">
          <cell r="A21">
            <v>0</v>
          </cell>
        </row>
      </sheetData>
      <sheetData sheetId="2859">
        <row r="21">
          <cell r="A21">
            <v>0</v>
          </cell>
        </row>
      </sheetData>
      <sheetData sheetId="2860">
        <row r="21">
          <cell r="A21">
            <v>0</v>
          </cell>
        </row>
      </sheetData>
      <sheetData sheetId="2861">
        <row r="21">
          <cell r="A21">
            <v>0</v>
          </cell>
        </row>
      </sheetData>
      <sheetData sheetId="2862">
        <row r="21">
          <cell r="A21">
            <v>0</v>
          </cell>
        </row>
      </sheetData>
      <sheetData sheetId="2863">
        <row r="21">
          <cell r="A21">
            <v>0</v>
          </cell>
        </row>
      </sheetData>
      <sheetData sheetId="2864">
        <row r="21">
          <cell r="A21">
            <v>0</v>
          </cell>
        </row>
      </sheetData>
      <sheetData sheetId="2865">
        <row r="21">
          <cell r="A21">
            <v>0</v>
          </cell>
        </row>
      </sheetData>
      <sheetData sheetId="2866">
        <row r="21">
          <cell r="A21">
            <v>0</v>
          </cell>
        </row>
      </sheetData>
      <sheetData sheetId="2867">
        <row r="21">
          <cell r="A21">
            <v>0</v>
          </cell>
        </row>
      </sheetData>
      <sheetData sheetId="2868">
        <row r="21">
          <cell r="A21">
            <v>0</v>
          </cell>
        </row>
      </sheetData>
      <sheetData sheetId="2869">
        <row r="21">
          <cell r="A21">
            <v>0</v>
          </cell>
        </row>
      </sheetData>
      <sheetData sheetId="2870">
        <row r="21">
          <cell r="A21">
            <v>0</v>
          </cell>
        </row>
      </sheetData>
      <sheetData sheetId="2871">
        <row r="21">
          <cell r="A21">
            <v>0</v>
          </cell>
        </row>
      </sheetData>
      <sheetData sheetId="2872">
        <row r="21">
          <cell r="A21">
            <v>0</v>
          </cell>
        </row>
      </sheetData>
      <sheetData sheetId="2873">
        <row r="21">
          <cell r="A21">
            <v>0</v>
          </cell>
        </row>
      </sheetData>
      <sheetData sheetId="2874">
        <row r="21">
          <cell r="A21">
            <v>0</v>
          </cell>
        </row>
      </sheetData>
      <sheetData sheetId="2875">
        <row r="21">
          <cell r="A21">
            <v>0</v>
          </cell>
        </row>
      </sheetData>
      <sheetData sheetId="2876">
        <row r="21">
          <cell r="A21">
            <v>0</v>
          </cell>
        </row>
      </sheetData>
      <sheetData sheetId="2877">
        <row r="21">
          <cell r="A21">
            <v>0</v>
          </cell>
        </row>
      </sheetData>
      <sheetData sheetId="2878">
        <row r="21">
          <cell r="A21">
            <v>0</v>
          </cell>
        </row>
      </sheetData>
      <sheetData sheetId="2879">
        <row r="21">
          <cell r="A21">
            <v>0</v>
          </cell>
        </row>
      </sheetData>
      <sheetData sheetId="2880">
        <row r="21">
          <cell r="A21">
            <v>0</v>
          </cell>
        </row>
      </sheetData>
      <sheetData sheetId="2881">
        <row r="21">
          <cell r="A21">
            <v>0</v>
          </cell>
        </row>
      </sheetData>
      <sheetData sheetId="2882">
        <row r="21">
          <cell r="A21">
            <v>0</v>
          </cell>
        </row>
      </sheetData>
      <sheetData sheetId="2883">
        <row r="21">
          <cell r="A21">
            <v>0</v>
          </cell>
        </row>
      </sheetData>
      <sheetData sheetId="2884">
        <row r="21">
          <cell r="A21">
            <v>0</v>
          </cell>
        </row>
      </sheetData>
      <sheetData sheetId="2885">
        <row r="21">
          <cell r="A21">
            <v>0</v>
          </cell>
        </row>
      </sheetData>
      <sheetData sheetId="2886">
        <row r="21">
          <cell r="A21">
            <v>0</v>
          </cell>
        </row>
      </sheetData>
      <sheetData sheetId="2887">
        <row r="21">
          <cell r="A21">
            <v>0</v>
          </cell>
        </row>
      </sheetData>
      <sheetData sheetId="2888">
        <row r="21">
          <cell r="A21">
            <v>0</v>
          </cell>
        </row>
      </sheetData>
      <sheetData sheetId="2889">
        <row r="21">
          <cell r="A21">
            <v>0</v>
          </cell>
        </row>
      </sheetData>
      <sheetData sheetId="2890">
        <row r="21">
          <cell r="A21">
            <v>0</v>
          </cell>
        </row>
      </sheetData>
      <sheetData sheetId="2891">
        <row r="21">
          <cell r="A21">
            <v>0</v>
          </cell>
        </row>
      </sheetData>
      <sheetData sheetId="2892">
        <row r="21">
          <cell r="A21">
            <v>0</v>
          </cell>
        </row>
      </sheetData>
      <sheetData sheetId="2893">
        <row r="21">
          <cell r="A21">
            <v>0</v>
          </cell>
        </row>
      </sheetData>
      <sheetData sheetId="2894">
        <row r="21">
          <cell r="A21">
            <v>0</v>
          </cell>
        </row>
      </sheetData>
      <sheetData sheetId="2895">
        <row r="21">
          <cell r="A21">
            <v>0</v>
          </cell>
        </row>
      </sheetData>
      <sheetData sheetId="2896">
        <row r="21">
          <cell r="A21">
            <v>0</v>
          </cell>
        </row>
      </sheetData>
      <sheetData sheetId="2897">
        <row r="21">
          <cell r="A21">
            <v>0</v>
          </cell>
        </row>
      </sheetData>
      <sheetData sheetId="2898">
        <row r="21">
          <cell r="A21">
            <v>0</v>
          </cell>
        </row>
      </sheetData>
      <sheetData sheetId="2899">
        <row r="21">
          <cell r="A21">
            <v>0</v>
          </cell>
        </row>
      </sheetData>
      <sheetData sheetId="2900">
        <row r="21">
          <cell r="A21">
            <v>0</v>
          </cell>
        </row>
      </sheetData>
      <sheetData sheetId="2901">
        <row r="21">
          <cell r="A21">
            <v>0</v>
          </cell>
        </row>
      </sheetData>
      <sheetData sheetId="2902">
        <row r="21">
          <cell r="A21">
            <v>0</v>
          </cell>
        </row>
      </sheetData>
      <sheetData sheetId="2903">
        <row r="21">
          <cell r="A21">
            <v>0</v>
          </cell>
        </row>
      </sheetData>
      <sheetData sheetId="2904">
        <row r="21">
          <cell r="A21">
            <v>0</v>
          </cell>
        </row>
      </sheetData>
      <sheetData sheetId="2905">
        <row r="21">
          <cell r="A21">
            <v>0</v>
          </cell>
        </row>
      </sheetData>
      <sheetData sheetId="2906">
        <row r="21">
          <cell r="A21">
            <v>0</v>
          </cell>
        </row>
      </sheetData>
      <sheetData sheetId="2907">
        <row r="21">
          <cell r="A21">
            <v>0</v>
          </cell>
        </row>
      </sheetData>
      <sheetData sheetId="2908">
        <row r="21">
          <cell r="A21">
            <v>0</v>
          </cell>
        </row>
      </sheetData>
      <sheetData sheetId="2909">
        <row r="21">
          <cell r="A21">
            <v>0</v>
          </cell>
        </row>
      </sheetData>
      <sheetData sheetId="2910">
        <row r="21">
          <cell r="A21">
            <v>0</v>
          </cell>
        </row>
      </sheetData>
      <sheetData sheetId="2911">
        <row r="21">
          <cell r="A21">
            <v>0</v>
          </cell>
        </row>
      </sheetData>
      <sheetData sheetId="2912">
        <row r="21">
          <cell r="A21">
            <v>0</v>
          </cell>
        </row>
      </sheetData>
      <sheetData sheetId="2913">
        <row r="21">
          <cell r="A21">
            <v>0</v>
          </cell>
        </row>
      </sheetData>
      <sheetData sheetId="2914">
        <row r="21">
          <cell r="A21">
            <v>0</v>
          </cell>
        </row>
      </sheetData>
      <sheetData sheetId="2915">
        <row r="21">
          <cell r="A21">
            <v>0</v>
          </cell>
        </row>
      </sheetData>
      <sheetData sheetId="2916">
        <row r="21">
          <cell r="A21">
            <v>0</v>
          </cell>
        </row>
      </sheetData>
      <sheetData sheetId="2917">
        <row r="21">
          <cell r="A21">
            <v>0</v>
          </cell>
        </row>
      </sheetData>
      <sheetData sheetId="2918">
        <row r="21">
          <cell r="A21">
            <v>0</v>
          </cell>
        </row>
      </sheetData>
      <sheetData sheetId="2919">
        <row r="21">
          <cell r="A21">
            <v>0</v>
          </cell>
        </row>
      </sheetData>
      <sheetData sheetId="2920">
        <row r="21">
          <cell r="A21">
            <v>0</v>
          </cell>
        </row>
      </sheetData>
      <sheetData sheetId="2921">
        <row r="21">
          <cell r="A21">
            <v>0</v>
          </cell>
        </row>
      </sheetData>
      <sheetData sheetId="2922">
        <row r="21">
          <cell r="A21">
            <v>0</v>
          </cell>
        </row>
      </sheetData>
      <sheetData sheetId="2923">
        <row r="21">
          <cell r="A21">
            <v>0</v>
          </cell>
        </row>
      </sheetData>
      <sheetData sheetId="2924">
        <row r="21">
          <cell r="A21">
            <v>0</v>
          </cell>
        </row>
      </sheetData>
      <sheetData sheetId="2925">
        <row r="21">
          <cell r="A21">
            <v>0</v>
          </cell>
        </row>
      </sheetData>
      <sheetData sheetId="2926">
        <row r="21">
          <cell r="A21">
            <v>0</v>
          </cell>
        </row>
      </sheetData>
      <sheetData sheetId="2927">
        <row r="21">
          <cell r="A21">
            <v>0</v>
          </cell>
        </row>
      </sheetData>
      <sheetData sheetId="2928">
        <row r="21">
          <cell r="A21">
            <v>0</v>
          </cell>
        </row>
      </sheetData>
      <sheetData sheetId="2929">
        <row r="21">
          <cell r="A21">
            <v>0</v>
          </cell>
        </row>
      </sheetData>
      <sheetData sheetId="2930">
        <row r="21">
          <cell r="A21">
            <v>0</v>
          </cell>
        </row>
      </sheetData>
      <sheetData sheetId="2931">
        <row r="21">
          <cell r="A21">
            <v>0</v>
          </cell>
        </row>
      </sheetData>
      <sheetData sheetId="2932">
        <row r="21">
          <cell r="A21">
            <v>0</v>
          </cell>
        </row>
      </sheetData>
      <sheetData sheetId="2933">
        <row r="21">
          <cell r="A21">
            <v>0</v>
          </cell>
        </row>
      </sheetData>
      <sheetData sheetId="2934">
        <row r="21">
          <cell r="A21">
            <v>0</v>
          </cell>
        </row>
      </sheetData>
      <sheetData sheetId="2935">
        <row r="21">
          <cell r="A21">
            <v>0</v>
          </cell>
        </row>
      </sheetData>
      <sheetData sheetId="2936">
        <row r="21">
          <cell r="A21">
            <v>0</v>
          </cell>
        </row>
      </sheetData>
      <sheetData sheetId="2937">
        <row r="21">
          <cell r="A21">
            <v>0</v>
          </cell>
        </row>
      </sheetData>
      <sheetData sheetId="2938">
        <row r="21">
          <cell r="A21">
            <v>0</v>
          </cell>
        </row>
      </sheetData>
      <sheetData sheetId="2939">
        <row r="21">
          <cell r="A21">
            <v>0</v>
          </cell>
        </row>
      </sheetData>
      <sheetData sheetId="2940">
        <row r="21">
          <cell r="A21">
            <v>0</v>
          </cell>
        </row>
      </sheetData>
      <sheetData sheetId="2941">
        <row r="21">
          <cell r="A21">
            <v>0</v>
          </cell>
        </row>
      </sheetData>
      <sheetData sheetId="2942">
        <row r="21">
          <cell r="A21">
            <v>0</v>
          </cell>
        </row>
      </sheetData>
      <sheetData sheetId="2943">
        <row r="21">
          <cell r="A21">
            <v>0</v>
          </cell>
        </row>
      </sheetData>
      <sheetData sheetId="2944">
        <row r="21">
          <cell r="A21">
            <v>0</v>
          </cell>
        </row>
      </sheetData>
      <sheetData sheetId="2945">
        <row r="21">
          <cell r="A21">
            <v>0</v>
          </cell>
        </row>
      </sheetData>
      <sheetData sheetId="2946">
        <row r="21">
          <cell r="A21">
            <v>0</v>
          </cell>
        </row>
      </sheetData>
      <sheetData sheetId="2947">
        <row r="21">
          <cell r="A21">
            <v>0</v>
          </cell>
        </row>
      </sheetData>
      <sheetData sheetId="2948">
        <row r="21">
          <cell r="A21">
            <v>0</v>
          </cell>
        </row>
      </sheetData>
      <sheetData sheetId="2949">
        <row r="21">
          <cell r="A21">
            <v>0</v>
          </cell>
        </row>
      </sheetData>
      <sheetData sheetId="2950">
        <row r="21">
          <cell r="A21">
            <v>0</v>
          </cell>
        </row>
      </sheetData>
      <sheetData sheetId="2951" refreshError="1"/>
      <sheetData sheetId="2952"/>
      <sheetData sheetId="2953"/>
      <sheetData sheetId="2954"/>
      <sheetData sheetId="2955"/>
      <sheetData sheetId="2956"/>
      <sheetData sheetId="2957"/>
      <sheetData sheetId="2958"/>
      <sheetData sheetId="2959"/>
      <sheetData sheetId="2960"/>
      <sheetData sheetId="2961"/>
      <sheetData sheetId="2962"/>
      <sheetData sheetId="2963"/>
      <sheetData sheetId="2964"/>
      <sheetData sheetId="2965"/>
      <sheetData sheetId="2966"/>
      <sheetData sheetId="2967"/>
      <sheetData sheetId="2968"/>
      <sheetData sheetId="2969"/>
      <sheetData sheetId="2970"/>
      <sheetData sheetId="2971"/>
      <sheetData sheetId="2972"/>
      <sheetData sheetId="2973"/>
      <sheetData sheetId="2974"/>
      <sheetData sheetId="2975"/>
      <sheetData sheetId="2976"/>
      <sheetData sheetId="2977" refreshError="1"/>
      <sheetData sheetId="2978"/>
      <sheetData sheetId="2979"/>
      <sheetData sheetId="2980"/>
      <sheetData sheetId="2981"/>
      <sheetData sheetId="2982"/>
      <sheetData sheetId="2983"/>
      <sheetData sheetId="2984"/>
      <sheetData sheetId="2985"/>
      <sheetData sheetId="2986"/>
      <sheetData sheetId="2987"/>
      <sheetData sheetId="2988"/>
      <sheetData sheetId="2989"/>
      <sheetData sheetId="2990"/>
      <sheetData sheetId="2991"/>
      <sheetData sheetId="2992"/>
      <sheetData sheetId="2993"/>
      <sheetData sheetId="2994"/>
      <sheetData sheetId="2995"/>
      <sheetData sheetId="2996"/>
      <sheetData sheetId="2997"/>
      <sheetData sheetId="2998"/>
      <sheetData sheetId="2999"/>
      <sheetData sheetId="3000"/>
      <sheetData sheetId="3001"/>
      <sheetData sheetId="3002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>
        <row r="21">
          <cell r="A21">
            <v>0</v>
          </cell>
        </row>
      </sheetData>
      <sheetData sheetId="3011">
        <row r="21">
          <cell r="A21">
            <v>0</v>
          </cell>
        </row>
      </sheetData>
      <sheetData sheetId="3012">
        <row r="21">
          <cell r="A21">
            <v>0</v>
          </cell>
        </row>
      </sheetData>
      <sheetData sheetId="3013">
        <row r="21">
          <cell r="A21">
            <v>0</v>
          </cell>
        </row>
      </sheetData>
      <sheetData sheetId="3014">
        <row r="21">
          <cell r="A21">
            <v>0</v>
          </cell>
        </row>
      </sheetData>
      <sheetData sheetId="3015">
        <row r="21">
          <cell r="A21">
            <v>0</v>
          </cell>
        </row>
      </sheetData>
      <sheetData sheetId="3016">
        <row r="21">
          <cell r="A21">
            <v>0</v>
          </cell>
        </row>
      </sheetData>
      <sheetData sheetId="3017">
        <row r="21">
          <cell r="A21">
            <v>0</v>
          </cell>
        </row>
      </sheetData>
      <sheetData sheetId="3018">
        <row r="21">
          <cell r="A21">
            <v>0</v>
          </cell>
        </row>
      </sheetData>
      <sheetData sheetId="3019">
        <row r="21">
          <cell r="A21">
            <v>0</v>
          </cell>
        </row>
      </sheetData>
      <sheetData sheetId="3020">
        <row r="21">
          <cell r="A21">
            <v>0</v>
          </cell>
        </row>
      </sheetData>
      <sheetData sheetId="3021">
        <row r="21">
          <cell r="A21">
            <v>0</v>
          </cell>
        </row>
      </sheetData>
      <sheetData sheetId="3022">
        <row r="21">
          <cell r="A21">
            <v>0</v>
          </cell>
        </row>
      </sheetData>
      <sheetData sheetId="3023">
        <row r="21">
          <cell r="A21">
            <v>0</v>
          </cell>
        </row>
      </sheetData>
      <sheetData sheetId="3024">
        <row r="21">
          <cell r="A21">
            <v>0</v>
          </cell>
        </row>
      </sheetData>
      <sheetData sheetId="3025">
        <row r="21">
          <cell r="A21">
            <v>0</v>
          </cell>
        </row>
      </sheetData>
      <sheetData sheetId="3026">
        <row r="21">
          <cell r="A21">
            <v>0</v>
          </cell>
        </row>
      </sheetData>
      <sheetData sheetId="3027">
        <row r="21">
          <cell r="A21">
            <v>0</v>
          </cell>
        </row>
      </sheetData>
      <sheetData sheetId="3028">
        <row r="21">
          <cell r="A21">
            <v>0</v>
          </cell>
        </row>
      </sheetData>
      <sheetData sheetId="3029">
        <row r="21">
          <cell r="A21">
            <v>0</v>
          </cell>
        </row>
      </sheetData>
      <sheetData sheetId="3030">
        <row r="21">
          <cell r="A21">
            <v>0</v>
          </cell>
        </row>
      </sheetData>
      <sheetData sheetId="3031">
        <row r="21">
          <cell r="A21">
            <v>0</v>
          </cell>
        </row>
      </sheetData>
      <sheetData sheetId="3032">
        <row r="21">
          <cell r="A21">
            <v>0</v>
          </cell>
        </row>
      </sheetData>
      <sheetData sheetId="3033">
        <row r="21">
          <cell r="A21">
            <v>0</v>
          </cell>
        </row>
      </sheetData>
      <sheetData sheetId="3034">
        <row r="21">
          <cell r="A21">
            <v>0</v>
          </cell>
        </row>
      </sheetData>
      <sheetData sheetId="3035"/>
      <sheetData sheetId="3036">
        <row r="21">
          <cell r="A21">
            <v>0</v>
          </cell>
        </row>
      </sheetData>
      <sheetData sheetId="3037">
        <row r="21">
          <cell r="A21">
            <v>0</v>
          </cell>
        </row>
      </sheetData>
      <sheetData sheetId="3038">
        <row r="21">
          <cell r="A21">
            <v>0</v>
          </cell>
        </row>
      </sheetData>
      <sheetData sheetId="3039">
        <row r="21">
          <cell r="A21">
            <v>0</v>
          </cell>
        </row>
      </sheetData>
      <sheetData sheetId="3040">
        <row r="21">
          <cell r="A21">
            <v>0</v>
          </cell>
        </row>
      </sheetData>
      <sheetData sheetId="3041">
        <row r="21">
          <cell r="A21">
            <v>0</v>
          </cell>
        </row>
      </sheetData>
      <sheetData sheetId="3042">
        <row r="21">
          <cell r="A21">
            <v>0</v>
          </cell>
        </row>
      </sheetData>
      <sheetData sheetId="3043">
        <row r="21">
          <cell r="A21">
            <v>0</v>
          </cell>
        </row>
      </sheetData>
      <sheetData sheetId="3044">
        <row r="21">
          <cell r="A21">
            <v>0</v>
          </cell>
        </row>
      </sheetData>
      <sheetData sheetId="3045">
        <row r="21">
          <cell r="A21">
            <v>0</v>
          </cell>
        </row>
      </sheetData>
      <sheetData sheetId="3046">
        <row r="21">
          <cell r="A21">
            <v>0</v>
          </cell>
        </row>
      </sheetData>
      <sheetData sheetId="3047">
        <row r="21">
          <cell r="A21">
            <v>0</v>
          </cell>
        </row>
      </sheetData>
      <sheetData sheetId="3048">
        <row r="21">
          <cell r="A21">
            <v>0</v>
          </cell>
        </row>
      </sheetData>
      <sheetData sheetId="3049">
        <row r="21">
          <cell r="A21">
            <v>0</v>
          </cell>
        </row>
      </sheetData>
      <sheetData sheetId="3050">
        <row r="21">
          <cell r="A21">
            <v>0</v>
          </cell>
        </row>
      </sheetData>
      <sheetData sheetId="3051">
        <row r="21">
          <cell r="A21">
            <v>0</v>
          </cell>
        </row>
      </sheetData>
      <sheetData sheetId="3052">
        <row r="21">
          <cell r="A21">
            <v>0</v>
          </cell>
        </row>
      </sheetData>
      <sheetData sheetId="3053">
        <row r="21">
          <cell r="A21">
            <v>0</v>
          </cell>
        </row>
      </sheetData>
      <sheetData sheetId="3054">
        <row r="21">
          <cell r="A21">
            <v>0</v>
          </cell>
        </row>
      </sheetData>
      <sheetData sheetId="3055">
        <row r="21">
          <cell r="A21">
            <v>0</v>
          </cell>
        </row>
      </sheetData>
      <sheetData sheetId="3056">
        <row r="21">
          <cell r="A21">
            <v>0</v>
          </cell>
        </row>
      </sheetData>
      <sheetData sheetId="3057">
        <row r="21">
          <cell r="A21">
            <v>0</v>
          </cell>
        </row>
      </sheetData>
      <sheetData sheetId="3058">
        <row r="21">
          <cell r="A21">
            <v>0</v>
          </cell>
        </row>
      </sheetData>
      <sheetData sheetId="3059">
        <row r="21">
          <cell r="A21">
            <v>0</v>
          </cell>
        </row>
      </sheetData>
      <sheetData sheetId="3060">
        <row r="21">
          <cell r="A21">
            <v>0</v>
          </cell>
        </row>
      </sheetData>
      <sheetData sheetId="3061">
        <row r="21">
          <cell r="A21">
            <v>0</v>
          </cell>
        </row>
      </sheetData>
      <sheetData sheetId="3062">
        <row r="21">
          <cell r="A21">
            <v>0</v>
          </cell>
        </row>
      </sheetData>
      <sheetData sheetId="3063">
        <row r="21">
          <cell r="A21">
            <v>0</v>
          </cell>
        </row>
      </sheetData>
      <sheetData sheetId="3064">
        <row r="21">
          <cell r="A21">
            <v>0</v>
          </cell>
        </row>
      </sheetData>
      <sheetData sheetId="3065">
        <row r="21">
          <cell r="A21">
            <v>0</v>
          </cell>
        </row>
      </sheetData>
      <sheetData sheetId="3066">
        <row r="21">
          <cell r="A21">
            <v>0</v>
          </cell>
        </row>
      </sheetData>
      <sheetData sheetId="3067"/>
      <sheetData sheetId="3068"/>
      <sheetData sheetId="3069">
        <row r="21">
          <cell r="A21">
            <v>0</v>
          </cell>
        </row>
      </sheetData>
      <sheetData sheetId="3070">
        <row r="21">
          <cell r="A21">
            <v>0</v>
          </cell>
        </row>
      </sheetData>
      <sheetData sheetId="3071">
        <row r="21">
          <cell r="A21">
            <v>0</v>
          </cell>
        </row>
      </sheetData>
      <sheetData sheetId="3072">
        <row r="21">
          <cell r="A21">
            <v>0</v>
          </cell>
        </row>
      </sheetData>
      <sheetData sheetId="3073"/>
      <sheetData sheetId="3074"/>
      <sheetData sheetId="3075">
        <row r="21">
          <cell r="A21">
            <v>0</v>
          </cell>
        </row>
      </sheetData>
      <sheetData sheetId="3076">
        <row r="21">
          <cell r="A21">
            <v>0</v>
          </cell>
        </row>
      </sheetData>
      <sheetData sheetId="3077">
        <row r="21">
          <cell r="A21">
            <v>0</v>
          </cell>
        </row>
      </sheetData>
      <sheetData sheetId="3078">
        <row r="21">
          <cell r="A21">
            <v>0</v>
          </cell>
        </row>
      </sheetData>
      <sheetData sheetId="3079">
        <row r="21">
          <cell r="A21">
            <v>0</v>
          </cell>
        </row>
      </sheetData>
      <sheetData sheetId="3080">
        <row r="21">
          <cell r="A21">
            <v>0</v>
          </cell>
        </row>
      </sheetData>
      <sheetData sheetId="3081">
        <row r="21">
          <cell r="A21">
            <v>0</v>
          </cell>
        </row>
      </sheetData>
      <sheetData sheetId="3082">
        <row r="21">
          <cell r="A21">
            <v>0</v>
          </cell>
        </row>
      </sheetData>
      <sheetData sheetId="3083">
        <row r="21">
          <cell r="A21">
            <v>0</v>
          </cell>
        </row>
      </sheetData>
      <sheetData sheetId="3084">
        <row r="21">
          <cell r="A21">
            <v>0</v>
          </cell>
        </row>
      </sheetData>
      <sheetData sheetId="3085">
        <row r="21">
          <cell r="A21">
            <v>0</v>
          </cell>
        </row>
      </sheetData>
      <sheetData sheetId="3086">
        <row r="21">
          <cell r="A21">
            <v>0</v>
          </cell>
        </row>
      </sheetData>
      <sheetData sheetId="3087">
        <row r="21">
          <cell r="A21">
            <v>0</v>
          </cell>
        </row>
      </sheetData>
      <sheetData sheetId="3088">
        <row r="21">
          <cell r="A21">
            <v>0</v>
          </cell>
        </row>
      </sheetData>
      <sheetData sheetId="3089">
        <row r="21">
          <cell r="A21">
            <v>0</v>
          </cell>
        </row>
      </sheetData>
      <sheetData sheetId="3090">
        <row r="21">
          <cell r="A21">
            <v>0</v>
          </cell>
        </row>
      </sheetData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>
        <row r="21">
          <cell r="A21">
            <v>0</v>
          </cell>
        </row>
      </sheetData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>
        <row r="21">
          <cell r="A21">
            <v>0</v>
          </cell>
        </row>
      </sheetData>
      <sheetData sheetId="3126">
        <row r="21">
          <cell r="A21">
            <v>0</v>
          </cell>
        </row>
      </sheetData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>
        <row r="21">
          <cell r="A21">
            <v>0</v>
          </cell>
        </row>
      </sheetData>
      <sheetData sheetId="3150">
        <row r="21">
          <cell r="A21">
            <v>0</v>
          </cell>
        </row>
      </sheetData>
      <sheetData sheetId="3151">
        <row r="21">
          <cell r="A21">
            <v>0</v>
          </cell>
        </row>
      </sheetData>
      <sheetData sheetId="3152">
        <row r="21">
          <cell r="A21">
            <v>0</v>
          </cell>
        </row>
      </sheetData>
      <sheetData sheetId="3153">
        <row r="21">
          <cell r="A21">
            <v>0</v>
          </cell>
        </row>
      </sheetData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>
        <row r="21">
          <cell r="A21">
            <v>0</v>
          </cell>
        </row>
      </sheetData>
      <sheetData sheetId="3191">
        <row r="21">
          <cell r="A21">
            <v>0</v>
          </cell>
        </row>
      </sheetData>
      <sheetData sheetId="3192" refreshError="1"/>
      <sheetData sheetId="3193" refreshError="1"/>
      <sheetData sheetId="3194">
        <row r="21">
          <cell r="A21">
            <v>0</v>
          </cell>
        </row>
      </sheetData>
      <sheetData sheetId="3195">
        <row r="21">
          <cell r="A21">
            <v>0</v>
          </cell>
        </row>
      </sheetData>
      <sheetData sheetId="3196">
        <row r="21">
          <cell r="A21">
            <v>0</v>
          </cell>
        </row>
      </sheetData>
      <sheetData sheetId="3197">
        <row r="21">
          <cell r="A21">
            <v>0</v>
          </cell>
        </row>
      </sheetData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/>
      <sheetData sheetId="3208"/>
      <sheetData sheetId="3209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>
        <row r="21">
          <cell r="A21">
            <v>0</v>
          </cell>
        </row>
      </sheetData>
      <sheetData sheetId="3282">
        <row r="21">
          <cell r="A21">
            <v>0</v>
          </cell>
        </row>
      </sheetData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>
        <row r="21">
          <cell r="A21">
            <v>0</v>
          </cell>
        </row>
      </sheetData>
      <sheetData sheetId="3315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>
        <row r="21">
          <cell r="C21">
            <v>22.680000000000003</v>
          </cell>
        </row>
      </sheetData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/>
      <sheetData sheetId="3371"/>
      <sheetData sheetId="3372"/>
      <sheetData sheetId="3373"/>
      <sheetData sheetId="3374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/>
      <sheetData sheetId="3385"/>
      <sheetData sheetId="3386"/>
      <sheetData sheetId="3387">
        <row r="21">
          <cell r="A21">
            <v>0</v>
          </cell>
        </row>
      </sheetData>
      <sheetData sheetId="3388"/>
      <sheetData sheetId="3389"/>
      <sheetData sheetId="3390"/>
      <sheetData sheetId="3391"/>
      <sheetData sheetId="3392"/>
      <sheetData sheetId="3393"/>
      <sheetData sheetId="3394"/>
      <sheetData sheetId="3395"/>
      <sheetData sheetId="3396"/>
      <sheetData sheetId="3397"/>
      <sheetData sheetId="3398"/>
      <sheetData sheetId="3399"/>
      <sheetData sheetId="3400"/>
      <sheetData sheetId="3401"/>
      <sheetData sheetId="3402"/>
      <sheetData sheetId="3403"/>
      <sheetData sheetId="3404"/>
      <sheetData sheetId="3405"/>
      <sheetData sheetId="3406"/>
      <sheetData sheetId="3407">
        <row r="21">
          <cell r="C21">
            <v>22.680000000000003</v>
          </cell>
        </row>
      </sheetData>
      <sheetData sheetId="3408">
        <row r="21">
          <cell r="C21">
            <v>22.680000000000003</v>
          </cell>
        </row>
      </sheetData>
      <sheetData sheetId="3409"/>
      <sheetData sheetId="3410"/>
      <sheetData sheetId="3411">
        <row r="21">
          <cell r="C21">
            <v>22.680000000000003</v>
          </cell>
        </row>
      </sheetData>
      <sheetData sheetId="3412"/>
      <sheetData sheetId="3413"/>
      <sheetData sheetId="3414"/>
      <sheetData sheetId="3415"/>
      <sheetData sheetId="3416"/>
      <sheetData sheetId="3417"/>
      <sheetData sheetId="3418"/>
      <sheetData sheetId="3419"/>
      <sheetData sheetId="3420"/>
      <sheetData sheetId="3421"/>
      <sheetData sheetId="3422"/>
      <sheetData sheetId="3423"/>
      <sheetData sheetId="3424"/>
      <sheetData sheetId="3425"/>
      <sheetData sheetId="3426"/>
      <sheetData sheetId="3427"/>
      <sheetData sheetId="3428"/>
      <sheetData sheetId="3429"/>
      <sheetData sheetId="3430"/>
      <sheetData sheetId="3431"/>
      <sheetData sheetId="3432"/>
      <sheetData sheetId="3433"/>
      <sheetData sheetId="3434"/>
      <sheetData sheetId="3435"/>
      <sheetData sheetId="3436"/>
      <sheetData sheetId="3437"/>
      <sheetData sheetId="3438"/>
      <sheetData sheetId="3439"/>
      <sheetData sheetId="3440"/>
      <sheetData sheetId="3441"/>
      <sheetData sheetId="3442"/>
      <sheetData sheetId="3443"/>
      <sheetData sheetId="3444"/>
      <sheetData sheetId="3445"/>
      <sheetData sheetId="3446"/>
      <sheetData sheetId="3447"/>
      <sheetData sheetId="3448"/>
      <sheetData sheetId="3449"/>
      <sheetData sheetId="3450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>
        <row r="21">
          <cell r="A21">
            <v>0</v>
          </cell>
        </row>
      </sheetData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/>
      <sheetData sheetId="3496"/>
      <sheetData sheetId="3497"/>
      <sheetData sheetId="3498"/>
      <sheetData sheetId="3499"/>
      <sheetData sheetId="3500"/>
      <sheetData sheetId="3501"/>
      <sheetData sheetId="3502"/>
      <sheetData sheetId="3503"/>
      <sheetData sheetId="3504"/>
      <sheetData sheetId="3505"/>
      <sheetData sheetId="3506"/>
      <sheetData sheetId="3507"/>
      <sheetData sheetId="3508"/>
      <sheetData sheetId="3509"/>
      <sheetData sheetId="3510"/>
      <sheetData sheetId="3511"/>
      <sheetData sheetId="3512"/>
      <sheetData sheetId="3513"/>
      <sheetData sheetId="3514"/>
      <sheetData sheetId="3515"/>
      <sheetData sheetId="3516"/>
      <sheetData sheetId="3517"/>
      <sheetData sheetId="3518"/>
      <sheetData sheetId="3519"/>
      <sheetData sheetId="3520"/>
      <sheetData sheetId="3521"/>
      <sheetData sheetId="3522"/>
      <sheetData sheetId="3523"/>
      <sheetData sheetId="3524"/>
      <sheetData sheetId="3525"/>
      <sheetData sheetId="3526"/>
      <sheetData sheetId="3527"/>
      <sheetData sheetId="3528"/>
      <sheetData sheetId="3529"/>
      <sheetData sheetId="3530"/>
      <sheetData sheetId="3531"/>
      <sheetData sheetId="3532"/>
      <sheetData sheetId="3533"/>
      <sheetData sheetId="3534"/>
      <sheetData sheetId="3535"/>
      <sheetData sheetId="3536"/>
      <sheetData sheetId="3537"/>
      <sheetData sheetId="3538"/>
      <sheetData sheetId="3539"/>
      <sheetData sheetId="3540"/>
      <sheetData sheetId="3541"/>
      <sheetData sheetId="3542"/>
      <sheetData sheetId="3543"/>
      <sheetData sheetId="3544"/>
      <sheetData sheetId="3545"/>
      <sheetData sheetId="3546"/>
      <sheetData sheetId="3547"/>
      <sheetData sheetId="3548"/>
      <sheetData sheetId="3549"/>
      <sheetData sheetId="3550"/>
      <sheetData sheetId="3551"/>
      <sheetData sheetId="3552"/>
      <sheetData sheetId="3553"/>
      <sheetData sheetId="3554"/>
      <sheetData sheetId="3555"/>
      <sheetData sheetId="3556"/>
      <sheetData sheetId="3557"/>
      <sheetData sheetId="3558"/>
      <sheetData sheetId="3559"/>
      <sheetData sheetId="3560"/>
      <sheetData sheetId="3561">
        <row r="21">
          <cell r="A21">
            <v>0</v>
          </cell>
        </row>
      </sheetData>
      <sheetData sheetId="3562"/>
      <sheetData sheetId="3563"/>
      <sheetData sheetId="3564"/>
      <sheetData sheetId="3565"/>
      <sheetData sheetId="3566"/>
      <sheetData sheetId="3567"/>
      <sheetData sheetId="3568"/>
      <sheetData sheetId="3569"/>
      <sheetData sheetId="3570"/>
      <sheetData sheetId="3571"/>
      <sheetData sheetId="3572"/>
      <sheetData sheetId="3573"/>
      <sheetData sheetId="3574"/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/>
      <sheetData sheetId="3738"/>
      <sheetData sheetId="3739"/>
      <sheetData sheetId="3740"/>
      <sheetData sheetId="3741"/>
      <sheetData sheetId="3742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/>
      <sheetData sheetId="3868"/>
      <sheetData sheetId="3869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/>
      <sheetData sheetId="3915"/>
      <sheetData sheetId="3916"/>
      <sheetData sheetId="3917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/>
      <sheetData sheetId="3929"/>
      <sheetData sheetId="3930" refreshError="1"/>
      <sheetData sheetId="3931" refreshError="1"/>
      <sheetData sheetId="3932" refreshError="1"/>
      <sheetData sheetId="3933" refreshError="1"/>
      <sheetData sheetId="3934"/>
      <sheetData sheetId="3935"/>
      <sheetData sheetId="3936" refreshError="1"/>
      <sheetData sheetId="3937"/>
      <sheetData sheetId="3938" refreshError="1"/>
      <sheetData sheetId="3939"/>
      <sheetData sheetId="3940"/>
      <sheetData sheetId="3941"/>
      <sheetData sheetId="3942" refreshError="1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간동"/>
      <sheetName val="화천"/>
      <sheetName val="bm(CIcable)"/>
      <sheetName val="대치판정"/>
      <sheetName val="토적표(1)"/>
      <sheetName val="1"/>
      <sheetName val="우각부보강"/>
      <sheetName val="단재적표"/>
      <sheetName val="●수량(침구보관창고-21평)"/>
      <sheetName val="건설산출"/>
      <sheetName val="총괄내역"/>
      <sheetName val="1공구"/>
      <sheetName val="왕십리방향"/>
      <sheetName val="교각(P1)수량"/>
      <sheetName val="일위대가목록"/>
      <sheetName val="콘_재료분리(1)"/>
      <sheetName val="unitpric"/>
      <sheetName val="일위대가"/>
      <sheetName val="토적기초"/>
      <sheetName val="콘크리트댐수량산출"/>
      <sheetName val="단가산출"/>
      <sheetName val="#REF"/>
      <sheetName val="날개수량1.5"/>
      <sheetName val="노임단가"/>
      <sheetName val="DATA 입력부"/>
      <sheetName val="원가계산서"/>
      <sheetName val="별표집계"/>
      <sheetName val="공통가설"/>
      <sheetName val="부대공Ⅱ"/>
      <sheetName val="현장대리인계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대가기준"/>
      <sheetName val="목차"/>
      <sheetName val="1"/>
      <sheetName val="2"/>
      <sheetName val="3"/>
      <sheetName val="4"/>
      <sheetName val="5"/>
      <sheetName val="6"/>
      <sheetName val="7"/>
      <sheetName val="8"/>
      <sheetName val="8-1"/>
      <sheetName val="8-2"/>
      <sheetName val="8-3"/>
      <sheetName val="9"/>
      <sheetName val="10."/>
      <sheetName val="10"/>
      <sheetName val="a1"/>
      <sheetName val="a2"/>
      <sheetName val="b1"/>
      <sheetName val="b2"/>
      <sheetName val="b2-1"/>
      <sheetName val="c1"/>
      <sheetName val="c2"/>
      <sheetName val="c2-1"/>
      <sheetName val="c3"/>
      <sheetName val="c3-1"/>
      <sheetName val="c1-1"/>
      <sheetName val="c4"/>
      <sheetName val="c4-1"/>
      <sheetName val="d1"/>
      <sheetName val="d2"/>
      <sheetName val="d2-1"/>
      <sheetName val="d3"/>
      <sheetName val="d3-1"/>
      <sheetName val="d4"/>
      <sheetName val="d4-1"/>
      <sheetName val="dd1"/>
      <sheetName val="dd2"/>
      <sheetName val="dd2-1"/>
      <sheetName val="dd3"/>
      <sheetName val="dd3-1"/>
      <sheetName val="dd4"/>
      <sheetName val="dd4-1"/>
      <sheetName val="f1"/>
      <sheetName val="f2"/>
      <sheetName val="f2-1"/>
      <sheetName val="ff1"/>
      <sheetName val="ff2"/>
      <sheetName val="ff2-1"/>
      <sheetName val="fff1"/>
      <sheetName val="fff2"/>
      <sheetName val="fff2-1"/>
      <sheetName val="g1"/>
      <sheetName val="g2"/>
      <sheetName val="g3"/>
      <sheetName val="g4"/>
      <sheetName val="h1"/>
      <sheetName val="h2"/>
      <sheetName val="h3"/>
      <sheetName val="h4"/>
      <sheetName val="h5"/>
      <sheetName val="j1"/>
      <sheetName val="j2"/>
      <sheetName val="j3"/>
      <sheetName val="j4"/>
      <sheetName val="j5"/>
      <sheetName val="j6"/>
      <sheetName val="j7"/>
      <sheetName val="j8"/>
      <sheetName val="k1"/>
      <sheetName val="준공계"/>
      <sheetName val="준공검사원"/>
      <sheetName val="내역서-1 (2)"/>
      <sheetName val="내역서(숲가꾸기설계.감리)"/>
      <sheetName val="설계용역산출"/>
    </sheetNames>
    <sheetDataSet>
      <sheetData sheetId="0"/>
      <sheetData sheetId="1"/>
      <sheetData sheetId="2">
        <row r="3">
          <cell r="B3" t="str">
            <v>민북지역국유림관리소</v>
          </cell>
        </row>
      </sheetData>
      <sheetData sheetId="3">
        <row r="23">
          <cell r="T23" t="str">
            <v>화천군 화천읍 산수화로50 2층</v>
          </cell>
        </row>
      </sheetData>
      <sheetData sheetId="4">
        <row r="2">
          <cell r="W2" t="str">
            <v>감리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4">
          <cell r="D4">
            <v>6</v>
          </cell>
        </row>
        <row r="5">
          <cell r="D5">
            <v>5</v>
          </cell>
        </row>
        <row r="6">
          <cell r="D6">
            <v>7.6</v>
          </cell>
        </row>
        <row r="7">
          <cell r="D7">
            <v>7.3</v>
          </cell>
        </row>
        <row r="8">
          <cell r="D8">
            <v>11</v>
          </cell>
        </row>
        <row r="9">
          <cell r="D9">
            <v>4.5999999999999996</v>
          </cell>
        </row>
        <row r="10">
          <cell r="D10">
            <v>4.4000000000000004</v>
          </cell>
        </row>
        <row r="11">
          <cell r="D11">
            <v>5</v>
          </cell>
        </row>
        <row r="12">
          <cell r="D12">
            <v>9.1</v>
          </cell>
        </row>
      </sheetData>
      <sheetData sheetId="59"/>
      <sheetData sheetId="60"/>
      <sheetData sheetId="61"/>
      <sheetData sheetId="62"/>
      <sheetData sheetId="63">
        <row r="6">
          <cell r="B6" t="str">
            <v>양구5임반8소반-0모두베기</v>
          </cell>
        </row>
        <row r="7">
          <cell r="B7" t="str">
            <v>양구7임반7-3소반-0모두베기</v>
          </cell>
        </row>
        <row r="8">
          <cell r="B8" t="str">
            <v>양구31임반12소반-0모두베기</v>
          </cell>
        </row>
        <row r="9">
          <cell r="B9" t="str">
            <v>양구34임반12소반-0모두베기</v>
          </cell>
        </row>
        <row r="10">
          <cell r="B10" t="str">
            <v>양구34임반12소반-0모두베기</v>
          </cell>
        </row>
        <row r="11">
          <cell r="B11" t="str">
            <v>양구50임반5-1소반-0모두베기</v>
          </cell>
        </row>
        <row r="12">
          <cell r="B12" t="str">
            <v>양구52임반4-3소반-0모두베기</v>
          </cell>
        </row>
        <row r="13">
          <cell r="B13" t="str">
            <v>양구52임반4-4소반-0모두베기</v>
          </cell>
        </row>
        <row r="14">
          <cell r="B14" t="str">
            <v>양구73임반10-2소반-0모두베기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설계요소"/>
      <sheetName val="표지"/>
      <sheetName val="0.겉"/>
      <sheetName val="표지목차"/>
      <sheetName val="1"/>
      <sheetName val="1.위치"/>
      <sheetName val="2"/>
      <sheetName val="2.사진"/>
      <sheetName val="3"/>
      <sheetName val="3.설명서"/>
      <sheetName val="3-1.자료"/>
      <sheetName val="4"/>
      <sheetName val="4.공정표"/>
      <sheetName val="4-1.공정별"/>
      <sheetName val="5"/>
      <sheetName val="5.필지"/>
      <sheetName val="5-1.소반"/>
      <sheetName val="6"/>
      <sheetName val="6.1"/>
      <sheetName val="6.2"/>
      <sheetName val="6.3"/>
      <sheetName val="7"/>
      <sheetName val="시1"/>
      <sheetName val="8"/>
      <sheetName val="8.원가"/>
      <sheetName val="8.원가계산서 (수의계약)"/>
      <sheetName val="9"/>
      <sheetName val="9.총괄"/>
      <sheetName val="내역-덩굴"/>
      <sheetName val="내역서(천연림)"/>
      <sheetName val="내역서(솎아베기)"/>
      <sheetName val="내역서(어린나무)"/>
      <sheetName val="임내정리"/>
      <sheetName val="내역서(모두베기)"/>
      <sheetName val="내역서(산물수집)"/>
      <sheetName val="10"/>
      <sheetName val="단1"/>
      <sheetName val="단가산출서(1-2)"/>
      <sheetName val="단가산출서(1-3)"/>
      <sheetName val="단가산출서(1-4)"/>
      <sheetName val="단가산출서(1-5)"/>
      <sheetName val="단가산출서2-0"/>
      <sheetName val="11"/>
      <sheetName val="11.1수량"/>
      <sheetName val="11.1수량산출서 (산물수집)"/>
      <sheetName val="12"/>
      <sheetName val="12.GPS"/>
      <sheetName val="13"/>
      <sheetName val="13.1"/>
      <sheetName val="14."/>
      <sheetName val="표집1"/>
      <sheetName val="표준지2-0"/>
      <sheetName val="견적"/>
      <sheetName val="야1"/>
      <sheetName val="c1"/>
      <sheetName val="재선충(소,잣임지만적용)"/>
      <sheetName val="6.시방서간지"/>
      <sheetName val="14.설계도면간지(합본)"/>
      <sheetName val="6-가.일반시방서간지"/>
      <sheetName val="6-나.특별시방서간지"/>
      <sheetName val="6-다.전문시방서간지"/>
      <sheetName val="마산월령동골조물량변경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1">
          <cell r="B11">
            <v>138290</v>
          </cell>
        </row>
        <row r="21">
          <cell r="B21">
            <v>20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별표집계"/>
      <sheetName val="일위대가목록"/>
      <sheetName val="말뚝물량"/>
      <sheetName val="공통가설"/>
      <sheetName val="상하차비용(기계상차)"/>
      <sheetName val="부대공Ⅱ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단재적표"/>
      <sheetName val="재적조사 집계표(고성산불피해지)"/>
      <sheetName val="소나무"/>
      <sheetName val="신갈나무"/>
      <sheetName val="굴참나무"/>
      <sheetName val="기타활엽수"/>
      <sheetName val="별표집계"/>
    </sheetNames>
    <sheetDataSet>
      <sheetData sheetId="0">
        <row r="1">
          <cell r="B1" t="str">
            <v>낙엽송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총괄표"/>
      <sheetName val="원가계산서"/>
      <sheetName val="설계서용지"/>
      <sheetName val="외과수술산출내역"/>
      <sheetName val="일위대가목록"/>
      <sheetName val="일위대가표"/>
      <sheetName val=" 자재내역"/>
      <sheetName val="자재조서"/>
      <sheetName val="단재적표"/>
      <sheetName val="별표집계"/>
      <sheetName val="상하차비용(기계상차)"/>
      <sheetName val="DATE"/>
      <sheetName val="●수량(침구보관창고-21평)"/>
      <sheetName val="송전재료비"/>
      <sheetName val="터파기및재료"/>
    </sheetNames>
    <sheetDataSet>
      <sheetData sheetId="0">
        <row r="1">
          <cell r="A1" t="str">
            <v>연 번</v>
          </cell>
        </row>
      </sheetData>
      <sheetData sheetId="1"/>
      <sheetData sheetId="2"/>
      <sheetData sheetId="3"/>
      <sheetData sheetId="4" refreshError="1">
        <row r="1">
          <cell r="A1" t="str">
            <v>연 번</v>
          </cell>
          <cell r="B1" t="str">
            <v>공  종</v>
          </cell>
          <cell r="C1" t="str">
            <v>규 격</v>
          </cell>
          <cell r="D1" t="str">
            <v>단위</v>
          </cell>
          <cell r="E1" t="str">
            <v>재 료 비</v>
          </cell>
          <cell r="G1" t="str">
            <v>노 무 비</v>
          </cell>
          <cell r="I1" t="str">
            <v>경    비</v>
          </cell>
          <cell r="K1" t="str">
            <v>총    액</v>
          </cell>
          <cell r="M1" t="str">
            <v>비고</v>
          </cell>
        </row>
        <row r="2">
          <cell r="E2" t="str">
            <v>단가</v>
          </cell>
          <cell r="F2" t="str">
            <v>금 액</v>
          </cell>
          <cell r="G2" t="str">
            <v>단가</v>
          </cell>
          <cell r="H2" t="str">
            <v>금 액</v>
          </cell>
          <cell r="I2" t="str">
            <v>단가</v>
          </cell>
          <cell r="J2" t="str">
            <v>금 액</v>
          </cell>
          <cell r="K2" t="str">
            <v>단가</v>
          </cell>
          <cell r="L2" t="str">
            <v>금 액</v>
          </cell>
        </row>
      </sheetData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평정서"/>
      <sheetName val="원가계산서"/>
      <sheetName val="사업계획서"/>
      <sheetName val="설계내역서"/>
      <sheetName val="단재적표"/>
      <sheetName val="솎아베기단가산출서(25-가)"/>
      <sheetName val="솎아베기단가산출서25-나(무육)"/>
      <sheetName val="산물수집단가산출서25-가 (2)"/>
      <sheetName val="산물수집단가산출서25-가"/>
      <sheetName val="표준지조사내역25-가"/>
      <sheetName val="표준지조사내역25-나"/>
      <sheetName val="작업기간산출"/>
      <sheetName val="기본항목 입력"/>
      <sheetName val="선목품셈(분리발주시사용)"/>
      <sheetName val="재적조서"/>
      <sheetName val="건축공사실행"/>
      <sheetName val="총괄내역"/>
      <sheetName val="예가평정서표지"/>
      <sheetName val="환경기계공정표 (3)"/>
      <sheetName val="건축원가"/>
      <sheetName val="일위대가"/>
      <sheetName val="1"/>
      <sheetName val="날개벽수량표"/>
      <sheetName val="unitpric"/>
      <sheetName val="98BB3B25828C438a9BB34882D0EEC88"/>
    </sheetNames>
    <sheetDataSet>
      <sheetData sheetId="0"/>
      <sheetData sheetId="1"/>
      <sheetData sheetId="2"/>
      <sheetData sheetId="3"/>
      <sheetData sheetId="4">
        <row r="1">
          <cell r="B1" t="str">
            <v>낙엽송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내역"/>
      <sheetName val="실행"/>
      <sheetName val="견적서"/>
      <sheetName val="견적"/>
      <sheetName val="VXXXXXX"/>
      <sheetName val="laroux"/>
      <sheetName val="자재집계표"/>
      <sheetName val="자재증감표 "/>
      <sheetName val="공종별집계 "/>
      <sheetName val="토공"/>
      <sheetName val="가로등설치수량집계표"/>
      <sheetName val="2000노임기준"/>
      <sheetName val="산출내역서"/>
      <sheetName val="노무비"/>
      <sheetName val="직접경비호표"/>
      <sheetName val="우수받이"/>
      <sheetName val="내역서"/>
      <sheetName val="기초일위"/>
      <sheetName val="식재일위"/>
      <sheetName val="공사개요"/>
      <sheetName val="차량기지"/>
      <sheetName val="2000년1차"/>
      <sheetName val="2000전체분"/>
      <sheetName val="일위대가표"/>
      <sheetName val="일위대가1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코드표"/>
      <sheetName val="Sheet5"/>
      <sheetName val="목록"/>
      <sheetName val="중기"/>
      <sheetName val="간접비계산"/>
      <sheetName val="교대(A1-A2)"/>
      <sheetName val="약품공급2"/>
      <sheetName val="일위대가"/>
      <sheetName val="앉음벽 (2)"/>
      <sheetName val="지급내역서"/>
      <sheetName val="#REF"/>
      <sheetName val="식재"/>
      <sheetName val="시설물"/>
      <sheetName val="식재출력용"/>
      <sheetName val="유지관리"/>
      <sheetName val="단가"/>
      <sheetName val="4)유동표"/>
      <sheetName val="품셈TABLE"/>
      <sheetName val="총괄내역"/>
      <sheetName val="조명시설"/>
      <sheetName val="표  지"/>
      <sheetName val="대포2교접속"/>
      <sheetName val="천방교접속"/>
      <sheetName val="계림(함평)"/>
      <sheetName val="계림(장성)"/>
      <sheetName val="인건비"/>
      <sheetName val="일반공사"/>
      <sheetName val="상행-교대(A1-A2)"/>
      <sheetName val="원가계산서(변경)"/>
      <sheetName val="96보완계획7.12"/>
      <sheetName val="노임단가표"/>
      <sheetName val="일위목록"/>
      <sheetName val="시설C"/>
      <sheetName val="일위대가목록"/>
      <sheetName val="노임단가"/>
      <sheetName val="시설일위"/>
      <sheetName val="인건-측정"/>
      <sheetName val="DB"/>
      <sheetName val="교통대책내역"/>
      <sheetName val="산출내역서집계표"/>
      <sheetName val="을"/>
      <sheetName val="교각1"/>
      <sheetName val="FIT보온LINK"/>
      <sheetName val="준검 내역서"/>
      <sheetName val="전기공사"/>
      <sheetName val="RE9604"/>
      <sheetName val="ELEC"/>
      <sheetName val="대비"/>
      <sheetName val="I.설계조건"/>
      <sheetName val="우배수"/>
      <sheetName val="계산식"/>
      <sheetName val="SHEET PILE단가"/>
      <sheetName val="문학간접"/>
      <sheetName val="Resource2"/>
      <sheetName val="전기"/>
      <sheetName val="단재적표"/>
      <sheetName val="소일위대가코드표"/>
      <sheetName val="8설7발"/>
      <sheetName val="건축내역"/>
      <sheetName val="data"/>
      <sheetName val="기계공사"/>
      <sheetName val="수우미양가(Vlookup)"/>
      <sheetName val="설계서(7)"/>
      <sheetName val="예산서(6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중기사용료산출근거"/>
      <sheetName val="단가산출2"/>
      <sheetName val="단가 및 재료비"/>
      <sheetName val="일위대가"/>
      <sheetName val="노임"/>
      <sheetName val="코드표"/>
      <sheetName val="Y_WORK"/>
      <sheetName val="집계표"/>
      <sheetName val="Sheet1"/>
      <sheetName val="데리네이타현황"/>
      <sheetName val="총괄내역"/>
      <sheetName val="갑지"/>
      <sheetName val="단재적표"/>
      <sheetName val="일위대가목록"/>
      <sheetName val="수배전예산서(E)"/>
      <sheetName val="공통자료"/>
      <sheetName val="#REF"/>
      <sheetName val="품셈"/>
      <sheetName val="터파기및재료"/>
      <sheetName val="수목단가"/>
      <sheetName val="시설수량표"/>
      <sheetName val="식재수량표"/>
      <sheetName val="일위목록"/>
      <sheetName val="자재단가"/>
      <sheetName val="단가산출"/>
      <sheetName val="품셈TABLE"/>
      <sheetName val="C-노임단가"/>
      <sheetName val="수자재단위당"/>
      <sheetName val="참고자료"/>
      <sheetName val="먼저기록"/>
      <sheetName val="토공"/>
      <sheetName val="총괄내역서"/>
      <sheetName val="수목표준대가"/>
      <sheetName val="사정표"/>
      <sheetName val="data"/>
      <sheetName val="대창(장성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총괄표"/>
      <sheetName val="원가계산서"/>
      <sheetName val="설계서용지"/>
      <sheetName val="외과수술산출내역"/>
      <sheetName val="일위대가목록"/>
      <sheetName val="일위대가표"/>
      <sheetName val=" 자재내역"/>
      <sheetName val="자재조서"/>
      <sheetName val="단재적표"/>
      <sheetName val="별표집계"/>
      <sheetName val="●수량(침구보관창고-21평)"/>
      <sheetName val="Base"/>
      <sheetName val="골막이(야매)"/>
      <sheetName val="토목수량(공정)"/>
      <sheetName val="내역"/>
      <sheetName val="송전재료비"/>
      <sheetName val="상하차비용(기계상차)"/>
      <sheetName val="DATE"/>
      <sheetName val="터파기및재료"/>
      <sheetName val="공종단가"/>
      <sheetName val="수간보호"/>
      <sheetName val="운반비"/>
      <sheetName val="말뚝물량"/>
      <sheetName val="공통가설"/>
      <sheetName val="세월교산출기초"/>
      <sheetName val="일위대가"/>
      <sheetName val="흄관기초"/>
      <sheetName val="토공"/>
      <sheetName val="인자기준"/>
      <sheetName val="unitpric"/>
      <sheetName val="데이타"/>
      <sheetName val="건축공사실행"/>
      <sheetName val="3.설계설명서"/>
      <sheetName val="13.수량산출서"/>
      <sheetName val="9.임소반별 필지내역서"/>
      <sheetName val="근로자자료입력"/>
      <sheetName val="참고자료"/>
      <sheetName val="총괄내역"/>
      <sheetName val="배수관토공산출"/>
      <sheetName val="단가목록"/>
      <sheetName val="산출근거"/>
      <sheetName val="선금급신청서"/>
    </sheetNames>
    <sheetDataSet>
      <sheetData sheetId="0">
        <row r="1">
          <cell r="A1" t="str">
            <v>연 번</v>
          </cell>
        </row>
      </sheetData>
      <sheetData sheetId="1"/>
      <sheetData sheetId="2"/>
      <sheetData sheetId="3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최적단면"/>
      <sheetName val="최적T"/>
      <sheetName val="Sheet1"/>
      <sheetName val="#REF"/>
      <sheetName val="7.계측제어"/>
      <sheetName val="6.동력"/>
      <sheetName val="13.방송공사"/>
      <sheetName val="15.소방공사"/>
      <sheetName val="12.옥외 방송공사"/>
      <sheetName val="8.옥외 보안등공사"/>
      <sheetName val="9.전등공사"/>
      <sheetName val="4.전력간선공사"/>
      <sheetName val="1.전력인입"/>
      <sheetName val="10.전열 공사"/>
      <sheetName val="11.전화공사"/>
      <sheetName val="5.CABLE TRAY"/>
      <sheetName val="3.피뢰공사"/>
      <sheetName val="14.TV공사"/>
      <sheetName val="IMPEADENCE MAP 취수장"/>
      <sheetName val="일위대가(계측기설치)"/>
      <sheetName val="자재단가(총)"/>
      <sheetName val="설계예산서"/>
      <sheetName val="앵커구조계산"/>
      <sheetName val="내역서"/>
      <sheetName val="입출재고현황 (2)"/>
      <sheetName val="품셈기준"/>
      <sheetName val="자재집계"/>
      <sheetName val="조명시설"/>
      <sheetName val="충돌 내용"/>
      <sheetName val="노임단가"/>
      <sheetName val="구조물터파기수량집계"/>
      <sheetName val="배수공 시멘트 및 골재량 산출"/>
      <sheetName val="총괄내역서"/>
      <sheetName val="깨기"/>
      <sheetName val="기계경비일람"/>
      <sheetName val="대가"/>
      <sheetName val="unitpric"/>
      <sheetName val="noyim"/>
      <sheetName val="원가"/>
      <sheetName val="BUDGE"/>
      <sheetName val="수량집계표"/>
      <sheetName val="내역서적용수량집계표"/>
      <sheetName val="부안일위"/>
      <sheetName val="SLAB&quot;1&quot;"/>
      <sheetName val="측구터파기공수량집계"/>
      <sheetName val="갑지"/>
      <sheetName val="포장공"/>
      <sheetName val="INPUT"/>
      <sheetName val="재1"/>
      <sheetName val="단가산출서 "/>
      <sheetName val="운반거리표(내곡)"/>
      <sheetName val="중장비시간당사용료"/>
      <sheetName val="큰돌운반단가산출(15t)"/>
      <sheetName val="사방댐터파기"/>
      <sheetName val="방음벽기초"/>
      <sheetName val="손익분석"/>
      <sheetName val="1호맨홀토공"/>
      <sheetName val="DATA 입력란"/>
      <sheetName val="1. 설계조건 2.단면가정 3. 하중계산"/>
      <sheetName val="1.설계조건"/>
      <sheetName val="변경내역"/>
      <sheetName val="제경비(전체)"/>
      <sheetName val="es정산"/>
      <sheetName val="설계개요"/>
      <sheetName val="중기사용료"/>
      <sheetName val="결과조달"/>
      <sheetName val="부하(성남)"/>
      <sheetName val="유림골조"/>
      <sheetName val="6PILE  (돌출)"/>
      <sheetName val="부대공자재집계표"/>
      <sheetName val="제당"/>
      <sheetName val="여방수로"/>
      <sheetName val="취수탑"/>
      <sheetName val="건축공사"/>
      <sheetName val="기계공사"/>
      <sheetName val="기초처리"/>
      <sheetName val="이설도로"/>
      <sheetName val="수변공원"/>
      <sheetName val="가설공사"/>
      <sheetName val="중기운반"/>
      <sheetName val="시험비"/>
      <sheetName val="토취장"/>
      <sheetName val="2간선"/>
      <sheetName val="성토부"/>
      <sheetName val="평야부원가 (총) (2)"/>
      <sheetName val="1공구총공사비"/>
      <sheetName val="날개벽(시점좌측)"/>
      <sheetName val="기초수량"/>
      <sheetName val="날개벽수량표"/>
      <sheetName val="구조물철거타공정이월"/>
      <sheetName val="T13(P68~72,78)"/>
      <sheetName val="수로단위수량"/>
      <sheetName val="일위대가"/>
      <sheetName val="토목"/>
      <sheetName val="원가계산서"/>
      <sheetName val="설계조건"/>
      <sheetName val="3련 BOX"/>
      <sheetName val="필지별내역서"/>
      <sheetName val="표지"/>
      <sheetName val="면적집계"/>
      <sheetName val="교대"/>
      <sheetName val="대상지조서-용능금치"/>
      <sheetName val="벌목조재 단가산출서"/>
      <sheetName val="단가산출서(위험목)"/>
      <sheetName val="훈증 단가산출서"/>
      <sheetName val="산물수집조서"/>
      <sheetName val="수집단가산출서"/>
      <sheetName val="훈증더미제거"/>
      <sheetName val="집적작업"/>
      <sheetName val="운반 단가산출서"/>
      <sheetName val="기계화작업로"/>
      <sheetName val="기능분야(예방나무주사-주입기"/>
      <sheetName val="보차도경계석"/>
      <sheetName val="TABLE"/>
      <sheetName val="차선도색계획평면도"/>
      <sheetName val="3BL공동구 수량"/>
      <sheetName val="Sheet13"/>
      <sheetName val="발전기"/>
      <sheetName val="GEN"/>
      <sheetName val="Sheet14"/>
      <sheetName val="간선"/>
      <sheetName val="구성비"/>
      <sheetName val="SG"/>
      <sheetName val="단가조사"/>
      <sheetName val="산출근거"/>
      <sheetName val="공문"/>
      <sheetName val="목표세부명세"/>
      <sheetName val="특수조명기구 단가조사서"/>
      <sheetName val="자재대"/>
      <sheetName val="면벽수량"/>
      <sheetName val="설계"/>
      <sheetName val="주형"/>
      <sheetName val="1 자원총괄"/>
      <sheetName val="I一般比"/>
      <sheetName val="J直材4"/>
      <sheetName val="설직재-1"/>
      <sheetName val="N賃率-職"/>
      <sheetName val="제직재"/>
      <sheetName val="직노"/>
      <sheetName val="패널"/>
      <sheetName val="실행내역"/>
      <sheetName val="회보서1 "/>
      <sheetName val="역T형"/>
      <sheetName val="일반수량"/>
      <sheetName val="교대(A1)"/>
    </sheetNames>
    <sheetDataSet>
      <sheetData sheetId="0" refreshError="1">
        <row r="88">
          <cell r="C88">
            <v>4.6666666666666671E-3</v>
          </cell>
        </row>
        <row r="89">
          <cell r="C89">
            <v>5.7060265899122817E-3</v>
          </cell>
        </row>
        <row r="90">
          <cell r="C90">
            <v>6.7453865131578954E-3</v>
          </cell>
        </row>
        <row r="91">
          <cell r="C91">
            <v>7.7847464364035092E-3</v>
          </cell>
        </row>
        <row r="92">
          <cell r="C92">
            <v>8.8241063596491247E-3</v>
          </cell>
        </row>
        <row r="93">
          <cell r="C93">
            <v>9.8634662828947367E-3</v>
          </cell>
        </row>
        <row r="94">
          <cell r="C94">
            <v>1.0902826206140352E-2</v>
          </cell>
        </row>
        <row r="95">
          <cell r="C95">
            <v>1.1942186129385968E-2</v>
          </cell>
        </row>
        <row r="96">
          <cell r="C96">
            <v>1.298154605263158E-2</v>
          </cell>
        </row>
        <row r="97">
          <cell r="C97">
            <v>1.4020905975877195E-2</v>
          </cell>
        </row>
        <row r="98">
          <cell r="C98">
            <v>1.5060265899122807E-2</v>
          </cell>
        </row>
        <row r="99">
          <cell r="C99">
            <v>1.6099625822368423E-2</v>
          </cell>
        </row>
        <row r="100">
          <cell r="C100">
            <v>1.7138985745614038E-2</v>
          </cell>
        </row>
        <row r="101">
          <cell r="C101">
            <v>1.817834566885965E-2</v>
          </cell>
        </row>
        <row r="102">
          <cell r="C102">
            <v>1.9217705592105266E-2</v>
          </cell>
        </row>
        <row r="103">
          <cell r="C103">
            <v>2.0257065515350881E-2</v>
          </cell>
        </row>
        <row r="104">
          <cell r="C104">
            <v>2.1296425438596493E-2</v>
          </cell>
        </row>
        <row r="105">
          <cell r="C105">
            <v>2.2335785361842109E-2</v>
          </cell>
        </row>
        <row r="106">
          <cell r="C106">
            <v>2.3375145285087721E-2</v>
          </cell>
        </row>
        <row r="107">
          <cell r="C107">
            <v>2.4414505208333336E-2</v>
          </cell>
        </row>
        <row r="108">
          <cell r="C108">
            <v>2.5453865131578948E-2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평정서"/>
      <sheetName val="원가계산서"/>
      <sheetName val="사업계획서"/>
      <sheetName val="설계내역서"/>
      <sheetName val="단재적표"/>
      <sheetName val="솎아베기단가산출서(25-가)"/>
      <sheetName val="솎아베기단가산출서25-나(무육)"/>
      <sheetName val="산물수집단가산출서25-가 (2)"/>
      <sheetName val="산물수집단가산출서25-가"/>
      <sheetName val="표준지조사내역25-가"/>
      <sheetName val="표준지조사내역25-나"/>
      <sheetName val="작업기간산출"/>
      <sheetName val="기본항목 입력"/>
      <sheetName val="선목품셈(분리발주시사용)"/>
      <sheetName val="재적조서"/>
      <sheetName val="총괄내역"/>
      <sheetName val="건축공사실행"/>
      <sheetName val="예가평정서표지"/>
      <sheetName val="환경기계공정표 (3)"/>
      <sheetName val="건축원가"/>
    </sheetNames>
    <sheetDataSet>
      <sheetData sheetId="0"/>
      <sheetData sheetId="1"/>
      <sheetData sheetId="2"/>
      <sheetData sheetId="3"/>
      <sheetData sheetId="4">
        <row r="1">
          <cell r="B1" t="str">
            <v>낙엽송</v>
          </cell>
        </row>
        <row r="239">
          <cell r="B239">
            <v>2</v>
          </cell>
          <cell r="C239">
            <v>4</v>
          </cell>
          <cell r="D239">
            <v>6</v>
          </cell>
          <cell r="E239">
            <v>8</v>
          </cell>
          <cell r="F239">
            <v>10</v>
          </cell>
          <cell r="G239">
            <v>12</v>
          </cell>
          <cell r="H239">
            <v>14</v>
          </cell>
          <cell r="I239">
            <v>16</v>
          </cell>
          <cell r="J239">
            <v>18</v>
          </cell>
          <cell r="K239">
            <v>20</v>
          </cell>
          <cell r="L239">
            <v>22</v>
          </cell>
          <cell r="M239">
            <v>24</v>
          </cell>
          <cell r="N239">
            <v>26</v>
          </cell>
          <cell r="O239">
            <v>28</v>
          </cell>
          <cell r="P239">
            <v>30</v>
          </cell>
          <cell r="Q239">
            <v>32</v>
          </cell>
          <cell r="R239">
            <v>34</v>
          </cell>
          <cell r="S239">
            <v>36</v>
          </cell>
          <cell r="T239">
            <v>38</v>
          </cell>
          <cell r="U239">
            <v>40</v>
          </cell>
          <cell r="V239">
            <v>42</v>
          </cell>
          <cell r="W239">
            <v>44</v>
          </cell>
          <cell r="X239">
            <v>46</v>
          </cell>
          <cell r="Y239">
            <v>48</v>
          </cell>
          <cell r="Z239">
            <v>50</v>
          </cell>
          <cell r="AA239">
            <v>52</v>
          </cell>
          <cell r="AB239">
            <v>54</v>
          </cell>
          <cell r="AC239">
            <v>56</v>
          </cell>
          <cell r="AD239">
            <v>58</v>
          </cell>
          <cell r="AE239">
            <v>60</v>
          </cell>
          <cell r="AF239">
            <v>62</v>
          </cell>
          <cell r="AG239">
            <v>64</v>
          </cell>
          <cell r="AH239">
            <v>66</v>
          </cell>
          <cell r="AI239">
            <v>68</v>
          </cell>
          <cell r="AJ239">
            <v>70</v>
          </cell>
          <cell r="AK239">
            <v>72</v>
          </cell>
          <cell r="AL239">
            <v>74</v>
          </cell>
          <cell r="AM239">
            <v>76</v>
          </cell>
          <cell r="AN239">
            <v>78</v>
          </cell>
          <cell r="AO239">
            <v>80</v>
          </cell>
          <cell r="AP239">
            <v>82</v>
          </cell>
          <cell r="AQ239">
            <v>84</v>
          </cell>
          <cell r="AR239">
            <v>86</v>
          </cell>
          <cell r="AS239">
            <v>88</v>
          </cell>
          <cell r="AT239">
            <v>90</v>
          </cell>
          <cell r="AU239">
            <v>92</v>
          </cell>
          <cell r="AV239">
            <v>94</v>
          </cell>
          <cell r="AW239">
            <v>96</v>
          </cell>
          <cell r="AX239">
            <v>98</v>
          </cell>
          <cell r="AY239">
            <v>100</v>
          </cell>
        </row>
        <row r="243">
          <cell r="D243">
            <v>8.0999999999999996E-3</v>
          </cell>
          <cell r="E243">
            <v>1.35E-2</v>
          </cell>
          <cell r="F243">
            <v>2.0199999999999999E-2</v>
          </cell>
          <cell r="G243">
            <v>2.8000000000000001E-2</v>
          </cell>
          <cell r="H243">
            <v>3.6999999999999998E-2</v>
          </cell>
          <cell r="I243">
            <v>4.7100000000000003E-2</v>
          </cell>
          <cell r="J243">
            <v>5.8400000000000001E-2</v>
          </cell>
          <cell r="K243">
            <v>7.0699999999999999E-2</v>
          </cell>
          <cell r="L243">
            <v>8.4099999999999994E-2</v>
          </cell>
          <cell r="M243">
            <v>9.8699999999999996E-2</v>
          </cell>
          <cell r="N243">
            <v>0.1143</v>
          </cell>
          <cell r="O243">
            <v>0.13100000000000001</v>
          </cell>
          <cell r="P243">
            <v>0.1487</v>
          </cell>
          <cell r="Q243">
            <v>0.1676</v>
          </cell>
          <cell r="R243">
            <v>0.18759999999999999</v>
          </cell>
          <cell r="S243">
            <v>0.2087</v>
          </cell>
          <cell r="T243">
            <v>0.23080000000000001</v>
          </cell>
          <cell r="U243">
            <v>0.25409999999999999</v>
          </cell>
          <cell r="V243">
            <v>0.27850000000000003</v>
          </cell>
          <cell r="W243">
            <v>0.30399999999999999</v>
          </cell>
          <cell r="X243">
            <v>0.3306</v>
          </cell>
          <cell r="Y243">
            <v>0.3584</v>
          </cell>
          <cell r="Z243">
            <v>0.38729999999999998</v>
          </cell>
          <cell r="AA243">
            <v>0.4173</v>
          </cell>
          <cell r="AB243">
            <v>0.44850000000000001</v>
          </cell>
          <cell r="AC243">
            <v>0.48089999999999999</v>
          </cell>
          <cell r="AD243">
            <v>0.51449999999999996</v>
          </cell>
          <cell r="AE243">
            <v>0.54920000000000002</v>
          </cell>
          <cell r="AF243">
            <v>0.58520000000000005</v>
          </cell>
          <cell r="AG243">
            <v>0.62239999999999995</v>
          </cell>
          <cell r="AH243">
            <v>0.66080000000000005</v>
          </cell>
          <cell r="AI243">
            <v>0.70040000000000002</v>
          </cell>
          <cell r="AJ243">
            <v>0.74129999999999996</v>
          </cell>
          <cell r="AK243">
            <v>0.78339999999999999</v>
          </cell>
          <cell r="AL243">
            <v>0.82679999999999998</v>
          </cell>
          <cell r="AM243">
            <v>0.87160000000000004</v>
          </cell>
          <cell r="AN243">
            <v>0.91759999999999997</v>
          </cell>
          <cell r="AO243">
            <v>0.96489999999999998</v>
          </cell>
          <cell r="AP243">
            <v>1.0136000000000001</v>
          </cell>
          <cell r="AQ243">
            <v>1.0636000000000001</v>
          </cell>
          <cell r="AR243">
            <v>1.115</v>
          </cell>
          <cell r="AS243">
            <v>1.1677</v>
          </cell>
          <cell r="AT243">
            <v>1.2219</v>
          </cell>
          <cell r="AU243">
            <v>1.2774000000000001</v>
          </cell>
          <cell r="AV243">
            <v>1.3344</v>
          </cell>
          <cell r="AW243">
            <v>1.3929</v>
          </cell>
          <cell r="AX243">
            <v>1.4528000000000001</v>
          </cell>
          <cell r="AY243">
            <v>1.5141</v>
          </cell>
        </row>
        <row r="244">
          <cell r="D244">
            <v>9.7000000000000003E-3</v>
          </cell>
          <cell r="E244">
            <v>1.6299999999999999E-2</v>
          </cell>
          <cell r="F244">
            <v>2.4299999999999999E-2</v>
          </cell>
          <cell r="G244">
            <v>3.3700000000000001E-2</v>
          </cell>
          <cell r="H244">
            <v>4.4499999999999998E-2</v>
          </cell>
          <cell r="I244">
            <v>5.67E-2</v>
          </cell>
          <cell r="J244">
            <v>7.0199999999999999E-2</v>
          </cell>
          <cell r="K244">
            <v>8.5000000000000006E-2</v>
          </cell>
          <cell r="L244">
            <v>0.1011</v>
          </cell>
          <cell r="M244">
            <v>0.11849999999999999</v>
          </cell>
          <cell r="N244">
            <v>0.13730000000000001</v>
          </cell>
          <cell r="O244">
            <v>0.1573</v>
          </cell>
          <cell r="P244">
            <v>0.17860000000000001</v>
          </cell>
          <cell r="Q244">
            <v>0.20119999999999999</v>
          </cell>
          <cell r="R244">
            <v>0.22520000000000001</v>
          </cell>
          <cell r="S244">
            <v>0.25040000000000001</v>
          </cell>
          <cell r="T244">
            <v>0.27700000000000002</v>
          </cell>
          <cell r="U244">
            <v>0.30480000000000002</v>
          </cell>
          <cell r="V244">
            <v>0.33400000000000002</v>
          </cell>
          <cell r="W244">
            <v>0.36449999999999999</v>
          </cell>
          <cell r="X244">
            <v>0.39629999999999999</v>
          </cell>
          <cell r="Y244">
            <v>0.42949999999999999</v>
          </cell>
          <cell r="Z244">
            <v>0.46400000000000002</v>
          </cell>
          <cell r="AA244">
            <v>0.49990000000000001</v>
          </cell>
          <cell r="AB244">
            <v>0.53720000000000001</v>
          </cell>
          <cell r="AC244">
            <v>0.57579999999999998</v>
          </cell>
          <cell r="AD244">
            <v>0.6159</v>
          </cell>
          <cell r="AE244">
            <v>0.6573</v>
          </cell>
          <cell r="AF244">
            <v>0.70020000000000004</v>
          </cell>
          <cell r="AG244">
            <v>0.74450000000000005</v>
          </cell>
          <cell r="AH244">
            <v>0.79020000000000001</v>
          </cell>
          <cell r="AI244">
            <v>0.83730000000000004</v>
          </cell>
          <cell r="AJ244">
            <v>0.88600000000000001</v>
          </cell>
          <cell r="AK244">
            <v>0.93610000000000004</v>
          </cell>
          <cell r="AL244">
            <v>0.98770000000000002</v>
          </cell>
          <cell r="AM244">
            <v>1.0407999999999999</v>
          </cell>
          <cell r="AN244">
            <v>1.0953999999999999</v>
          </cell>
          <cell r="AO244">
            <v>1.1516</v>
          </cell>
          <cell r="AP244">
            <v>1.2093</v>
          </cell>
          <cell r="AQ244">
            <v>1.2685999999999999</v>
          </cell>
          <cell r="AR244">
            <v>1.3293999999999999</v>
          </cell>
          <cell r="AS244">
            <v>1.3918999999999999</v>
          </cell>
          <cell r="AT244">
            <v>1.4559</v>
          </cell>
          <cell r="AU244">
            <v>1.5217000000000001</v>
          </cell>
          <cell r="AV244">
            <v>1.589</v>
          </cell>
          <cell r="AW244">
            <v>1.6579999999999999</v>
          </cell>
          <cell r="AX244">
            <v>1.7286999999999999</v>
          </cell>
          <cell r="AY244">
            <v>1.8010999999999999</v>
          </cell>
        </row>
        <row r="245">
          <cell r="D245">
            <v>1.14E-2</v>
          </cell>
          <cell r="E245">
            <v>1.9E-2</v>
          </cell>
          <cell r="F245">
            <v>2.8400000000000002E-2</v>
          </cell>
          <cell r="G245">
            <v>3.9399999999999998E-2</v>
          </cell>
          <cell r="H245">
            <v>5.1999999999999998E-2</v>
          </cell>
          <cell r="I245">
            <v>6.6199999999999995E-2</v>
          </cell>
          <cell r="J245">
            <v>8.1900000000000001E-2</v>
          </cell>
          <cell r="K245">
            <v>9.9199999999999997E-2</v>
          </cell>
          <cell r="L245">
            <v>0.11799999999999999</v>
          </cell>
          <cell r="M245">
            <v>0.1384</v>
          </cell>
          <cell r="N245">
            <v>0.16020000000000001</v>
          </cell>
          <cell r="O245">
            <v>0.18360000000000001</v>
          </cell>
          <cell r="P245">
            <v>0.20849999999999999</v>
          </cell>
          <cell r="Q245">
            <v>0.2349</v>
          </cell>
          <cell r="R245">
            <v>0.26269999999999999</v>
          </cell>
          <cell r="S245">
            <v>0.29210000000000003</v>
          </cell>
          <cell r="T245">
            <v>0.3231</v>
          </cell>
          <cell r="U245">
            <v>0.35549999999999998</v>
          </cell>
          <cell r="V245">
            <v>0.38950000000000001</v>
          </cell>
          <cell r="W245">
            <v>0.42499999999999999</v>
          </cell>
          <cell r="X245">
            <v>0.46210000000000001</v>
          </cell>
          <cell r="Y245">
            <v>0.50070000000000003</v>
          </cell>
          <cell r="Z245">
            <v>0.54090000000000005</v>
          </cell>
          <cell r="AA245">
            <v>0.58260000000000001</v>
          </cell>
          <cell r="AB245">
            <v>0.62590000000000001</v>
          </cell>
          <cell r="AC245">
            <v>0.67090000000000005</v>
          </cell>
          <cell r="AD245">
            <v>0.71740000000000004</v>
          </cell>
          <cell r="AE245">
            <v>0.76549999999999996</v>
          </cell>
          <cell r="AF245">
            <v>0.81530000000000002</v>
          </cell>
          <cell r="AG245">
            <v>0.86670000000000003</v>
          </cell>
          <cell r="AH245">
            <v>0.91979999999999995</v>
          </cell>
          <cell r="AI245">
            <v>0.97450000000000003</v>
          </cell>
          <cell r="AJ245">
            <v>1.0308999999999999</v>
          </cell>
          <cell r="AK245">
            <v>1.089</v>
          </cell>
          <cell r="AL245">
            <v>1.1489</v>
          </cell>
          <cell r="AM245">
            <v>1.2103999999999999</v>
          </cell>
          <cell r="AN245">
            <v>1.2737000000000001</v>
          </cell>
          <cell r="AO245">
            <v>1.3387</v>
          </cell>
          <cell r="AP245">
            <v>1.4055</v>
          </cell>
          <cell r="AQ245">
            <v>1.4742</v>
          </cell>
          <cell r="AR245">
            <v>1.5446</v>
          </cell>
          <cell r="AS245">
            <v>1.6168</v>
          </cell>
          <cell r="AT245">
            <v>1.6909000000000001</v>
          </cell>
          <cell r="AU245">
            <v>1.7667999999999999</v>
          </cell>
          <cell r="AV245">
            <v>1.8446</v>
          </cell>
          <cell r="AW245">
            <v>1.9244000000000001</v>
          </cell>
          <cell r="AX245">
            <v>2.0059999999999998</v>
          </cell>
          <cell r="AY245">
            <v>2.0895000000000001</v>
          </cell>
        </row>
        <row r="246">
          <cell r="D246">
            <v>1.2999999999999999E-2</v>
          </cell>
          <cell r="E246">
            <v>2.18E-2</v>
          </cell>
          <cell r="F246">
            <v>3.2500000000000001E-2</v>
          </cell>
          <cell r="G246">
            <v>4.4999999999999998E-2</v>
          </cell>
          <cell r="H246">
            <v>5.9499999999999997E-2</v>
          </cell>
          <cell r="I246">
            <v>7.5700000000000003E-2</v>
          </cell>
          <cell r="J246">
            <v>9.3700000000000006E-2</v>
          </cell>
          <cell r="K246">
            <v>0.1135</v>
          </cell>
          <cell r="L246">
            <v>0.13500000000000001</v>
          </cell>
          <cell r="M246">
            <v>0.15820000000000001</v>
          </cell>
          <cell r="N246">
            <v>0.1832</v>
          </cell>
          <cell r="O246">
            <v>0.2099</v>
          </cell>
          <cell r="P246">
            <v>0.23830000000000001</v>
          </cell>
          <cell r="Q246">
            <v>0.26840000000000003</v>
          </cell>
          <cell r="R246">
            <v>0.30030000000000001</v>
          </cell>
          <cell r="S246">
            <v>0.33389999999999997</v>
          </cell>
          <cell r="T246">
            <v>0.36919999999999997</v>
          </cell>
          <cell r="U246">
            <v>0.40620000000000001</v>
          </cell>
          <cell r="V246">
            <v>0.44500000000000001</v>
          </cell>
          <cell r="W246">
            <v>0.48549999999999999</v>
          </cell>
          <cell r="X246">
            <v>0.52780000000000005</v>
          </cell>
          <cell r="Y246">
            <v>0.57189999999999996</v>
          </cell>
          <cell r="Z246">
            <v>0.61770000000000003</v>
          </cell>
          <cell r="AA246">
            <v>0.6653</v>
          </cell>
          <cell r="AB246">
            <v>0.7147</v>
          </cell>
          <cell r="AC246">
            <v>0.76590000000000003</v>
          </cell>
          <cell r="AD246">
            <v>0.81889999999999996</v>
          </cell>
          <cell r="AE246">
            <v>0.87380000000000002</v>
          </cell>
          <cell r="AF246">
            <v>0.93049999999999999</v>
          </cell>
          <cell r="AG246">
            <v>0.98899999999999999</v>
          </cell>
          <cell r="AH246">
            <v>1.0495000000000001</v>
          </cell>
          <cell r="AI246">
            <v>1.1117999999999999</v>
          </cell>
          <cell r="AJ246">
            <v>1.1759999999999999</v>
          </cell>
          <cell r="AK246">
            <v>1.2421</v>
          </cell>
          <cell r="AL246">
            <v>1.3102</v>
          </cell>
          <cell r="AM246">
            <v>1.3802000000000001</v>
          </cell>
          <cell r="AN246">
            <v>1.4521999999999999</v>
          </cell>
          <cell r="AO246">
            <v>1.5262</v>
          </cell>
          <cell r="AP246">
            <v>1.6021000000000001</v>
          </cell>
          <cell r="AQ246">
            <v>1.6800999999999999</v>
          </cell>
          <cell r="AR246">
            <v>1.7601</v>
          </cell>
          <cell r="AS246">
            <v>1.8422000000000001</v>
          </cell>
          <cell r="AT246">
            <v>1.9262999999999999</v>
          </cell>
          <cell r="AU246">
            <v>2.0125000000000002</v>
          </cell>
          <cell r="AV246">
            <v>2.1009000000000002</v>
          </cell>
          <cell r="AW246">
            <v>2.1913</v>
          </cell>
          <cell r="AX246">
            <v>2.2839999999999998</v>
          </cell>
          <cell r="AY246">
            <v>2.3786999999999998</v>
          </cell>
        </row>
        <row r="247">
          <cell r="D247">
            <v>1.46E-2</v>
          </cell>
          <cell r="E247">
            <v>2.4500000000000001E-2</v>
          </cell>
          <cell r="F247">
            <v>3.6499999999999998E-2</v>
          </cell>
          <cell r="G247">
            <v>5.0700000000000002E-2</v>
          </cell>
          <cell r="H247">
            <v>6.6900000000000001E-2</v>
          </cell>
          <cell r="I247">
            <v>8.5199999999999998E-2</v>
          </cell>
          <cell r="J247">
            <v>0.1055</v>
          </cell>
          <cell r="K247">
            <v>0.12770000000000001</v>
          </cell>
          <cell r="L247">
            <v>0.15190000000000001</v>
          </cell>
          <cell r="M247">
            <v>0.17810000000000001</v>
          </cell>
          <cell r="N247">
            <v>0.20610000000000001</v>
          </cell>
          <cell r="O247">
            <v>0.23619999999999999</v>
          </cell>
          <cell r="P247">
            <v>0.2681</v>
          </cell>
          <cell r="Q247">
            <v>0.30199999999999999</v>
          </cell>
          <cell r="R247">
            <v>0.33779999999999999</v>
          </cell>
          <cell r="S247">
            <v>0.37559999999999999</v>
          </cell>
          <cell r="T247">
            <v>0.4153</v>
          </cell>
          <cell r="U247">
            <v>0.45689999999999997</v>
          </cell>
          <cell r="V247">
            <v>0.50049999999999994</v>
          </cell>
          <cell r="W247">
            <v>0.54600000000000004</v>
          </cell>
          <cell r="X247">
            <v>0.59350000000000003</v>
          </cell>
          <cell r="Y247">
            <v>0.64300000000000002</v>
          </cell>
          <cell r="Z247">
            <v>0.69450000000000001</v>
          </cell>
          <cell r="AA247">
            <v>0.74790000000000001</v>
          </cell>
          <cell r="AB247">
            <v>0.8034</v>
          </cell>
          <cell r="AC247">
            <v>0.8609</v>
          </cell>
          <cell r="AD247">
            <v>0.92049999999999998</v>
          </cell>
          <cell r="AE247">
            <v>0.98199999999999998</v>
          </cell>
          <cell r="AF247">
            <v>1.0457000000000001</v>
          </cell>
          <cell r="AG247">
            <v>1.1113999999999999</v>
          </cell>
          <cell r="AH247">
            <v>1.1792</v>
          </cell>
          <cell r="AI247">
            <v>1.2491000000000001</v>
          </cell>
          <cell r="AJ247">
            <v>1.3210999999999999</v>
          </cell>
          <cell r="AK247">
            <v>1.3953</v>
          </cell>
          <cell r="AL247">
            <v>1.4716</v>
          </cell>
          <cell r="AM247">
            <v>1.5501</v>
          </cell>
          <cell r="AN247">
            <v>1.6308</v>
          </cell>
          <cell r="AO247">
            <v>1.7137</v>
          </cell>
          <cell r="AP247">
            <v>1.7988999999999999</v>
          </cell>
          <cell r="AQ247">
            <v>1.8862000000000001</v>
          </cell>
          <cell r="AR247">
            <v>1.9759</v>
          </cell>
          <cell r="AS247">
            <v>2.0678000000000001</v>
          </cell>
          <cell r="AT247">
            <v>2.1619999999999999</v>
          </cell>
          <cell r="AU247">
            <v>2.2585999999999999</v>
          </cell>
          <cell r="AV247">
            <v>2.3574999999999999</v>
          </cell>
          <cell r="AW247">
            <v>2.4586999999999999</v>
          </cell>
          <cell r="AX247">
            <v>2.5623999999999998</v>
          </cell>
          <cell r="AY247">
            <v>2.6684000000000001</v>
          </cell>
        </row>
        <row r="248">
          <cell r="D248">
            <v>1.6299999999999999E-2</v>
          </cell>
          <cell r="E248">
            <v>2.7199999999999998E-2</v>
          </cell>
          <cell r="F248">
            <v>4.0599999999999997E-2</v>
          </cell>
          <cell r="G248">
            <v>5.6399999999999999E-2</v>
          </cell>
          <cell r="H248">
            <v>7.4399999999999994E-2</v>
          </cell>
          <cell r="I248">
            <v>9.4700000000000006E-2</v>
          </cell>
          <cell r="J248">
            <v>0.1172</v>
          </cell>
          <cell r="K248">
            <v>0.1419</v>
          </cell>
          <cell r="L248">
            <v>0.16880000000000001</v>
          </cell>
          <cell r="M248">
            <v>0.19789999999999999</v>
          </cell>
          <cell r="N248">
            <v>0.2291</v>
          </cell>
          <cell r="O248">
            <v>0.26240000000000002</v>
          </cell>
          <cell r="P248">
            <v>0.2979</v>
          </cell>
          <cell r="Q248">
            <v>0.33560000000000001</v>
          </cell>
          <cell r="R248">
            <v>0.37530000000000002</v>
          </cell>
          <cell r="S248">
            <v>0.4173</v>
          </cell>
          <cell r="T248">
            <v>0.46129999999999999</v>
          </cell>
          <cell r="U248">
            <v>0.50749999999999995</v>
          </cell>
          <cell r="V248">
            <v>0.55589999999999995</v>
          </cell>
          <cell r="W248">
            <v>0.60650000000000004</v>
          </cell>
          <cell r="X248">
            <v>0.65920000000000001</v>
          </cell>
          <cell r="Y248">
            <v>0.71409999999999996</v>
          </cell>
          <cell r="Z248">
            <v>0.77129999999999999</v>
          </cell>
          <cell r="AA248">
            <v>0.8306</v>
          </cell>
          <cell r="AB248">
            <v>0.8921</v>
          </cell>
          <cell r="AC248">
            <v>0.95589999999999997</v>
          </cell>
          <cell r="AD248">
            <v>1.022</v>
          </cell>
          <cell r="AE248">
            <v>1.0903</v>
          </cell>
          <cell r="AF248">
            <v>1.1609</v>
          </cell>
          <cell r="AG248">
            <v>1.2337</v>
          </cell>
          <cell r="AH248">
            <v>1.3089</v>
          </cell>
          <cell r="AI248">
            <v>1.3864000000000001</v>
          </cell>
          <cell r="AJ248">
            <v>1.4662999999999999</v>
          </cell>
          <cell r="AK248">
            <v>1.5485</v>
          </cell>
          <cell r="AL248">
            <v>1.6331</v>
          </cell>
          <cell r="AM248">
            <v>1.7201</v>
          </cell>
          <cell r="AN248">
            <v>1.8095000000000001</v>
          </cell>
          <cell r="AO248">
            <v>1.9013</v>
          </cell>
          <cell r="AP248">
            <v>1.9956</v>
          </cell>
          <cell r="AQ248">
            <v>2.0924</v>
          </cell>
          <cell r="AR248">
            <v>2.1917</v>
          </cell>
          <cell r="AS248">
            <v>2.2934999999999999</v>
          </cell>
          <cell r="AT248">
            <v>2.3978000000000002</v>
          </cell>
          <cell r="AU248">
            <v>2.5047000000000001</v>
          </cell>
          <cell r="AV248">
            <v>2.6141999999999999</v>
          </cell>
          <cell r="AW248">
            <v>2.7262</v>
          </cell>
          <cell r="AX248">
            <v>2.8409</v>
          </cell>
          <cell r="AY248">
            <v>2.9582999999999999</v>
          </cell>
        </row>
        <row r="249">
          <cell r="D249">
            <v>1.7899999999999999E-2</v>
          </cell>
          <cell r="E249">
            <v>0.03</v>
          </cell>
          <cell r="F249">
            <v>4.4699999999999997E-2</v>
          </cell>
          <cell r="G249">
            <v>6.2E-2</v>
          </cell>
          <cell r="H249">
            <v>8.1900000000000001E-2</v>
          </cell>
          <cell r="I249">
            <v>0.1042</v>
          </cell>
          <cell r="J249">
            <v>0.129</v>
          </cell>
          <cell r="K249">
            <v>0.15620000000000001</v>
          </cell>
          <cell r="L249">
            <v>0.1857</v>
          </cell>
          <cell r="M249">
            <v>0.2177</v>
          </cell>
          <cell r="N249">
            <v>0.252</v>
          </cell>
          <cell r="O249">
            <v>0.28870000000000001</v>
          </cell>
          <cell r="P249">
            <v>0.32769999999999999</v>
          </cell>
          <cell r="Q249">
            <v>0.36909999999999998</v>
          </cell>
          <cell r="R249">
            <v>0.4128</v>
          </cell>
          <cell r="S249">
            <v>0.45889999999999997</v>
          </cell>
          <cell r="T249">
            <v>0.50739999999999996</v>
          </cell>
          <cell r="U249">
            <v>0.55820000000000003</v>
          </cell>
          <cell r="V249">
            <v>0.61140000000000005</v>
          </cell>
          <cell r="W249">
            <v>0.66700000000000004</v>
          </cell>
          <cell r="X249">
            <v>0.72489999999999999</v>
          </cell>
          <cell r="Y249">
            <v>0.7853</v>
          </cell>
          <cell r="Z249">
            <v>0.84799999999999998</v>
          </cell>
          <cell r="AA249">
            <v>0.91320000000000001</v>
          </cell>
          <cell r="AB249">
            <v>0.98089999999999999</v>
          </cell>
          <cell r="AC249">
            <v>1.0509999999999999</v>
          </cell>
          <cell r="AD249">
            <v>1.1234999999999999</v>
          </cell>
          <cell r="AE249">
            <v>1.1984999999999999</v>
          </cell>
          <cell r="AF249">
            <v>1.2761</v>
          </cell>
          <cell r="AG249">
            <v>1.3561000000000001</v>
          </cell>
          <cell r="AH249">
            <v>1.4387000000000001</v>
          </cell>
          <cell r="AI249">
            <v>1.5238</v>
          </cell>
          <cell r="AJ249">
            <v>1.6114999999999999</v>
          </cell>
          <cell r="AK249">
            <v>1.7017</v>
          </cell>
          <cell r="AL249">
            <v>1.7946</v>
          </cell>
          <cell r="AM249">
            <v>1.8900999999999999</v>
          </cell>
          <cell r="AN249">
            <v>1.9882</v>
          </cell>
          <cell r="AO249">
            <v>2.089</v>
          </cell>
          <cell r="AP249">
            <v>2.1924999999999999</v>
          </cell>
          <cell r="AQ249">
            <v>2.2987000000000002</v>
          </cell>
          <cell r="AR249">
            <v>2.4077000000000002</v>
          </cell>
          <cell r="AS249">
            <v>2.5192999999999999</v>
          </cell>
          <cell r="AT249">
            <v>2.6337999999999999</v>
          </cell>
          <cell r="AU249">
            <v>2.7509999999999999</v>
          </cell>
          <cell r="AV249">
            <v>2.8711000000000002</v>
          </cell>
          <cell r="AW249">
            <v>2.9940000000000002</v>
          </cell>
          <cell r="AX249">
            <v>3.1198000000000001</v>
          </cell>
          <cell r="AY249">
            <v>3.2484999999999999</v>
          </cell>
        </row>
        <row r="250">
          <cell r="D250">
            <v>1.95E-2</v>
          </cell>
          <cell r="E250">
            <v>3.27E-2</v>
          </cell>
          <cell r="F250">
            <v>4.8800000000000003E-2</v>
          </cell>
          <cell r="G250">
            <v>6.7699999999999996E-2</v>
          </cell>
          <cell r="H250">
            <v>8.9300000000000004E-2</v>
          </cell>
          <cell r="I250">
            <v>0.1137</v>
          </cell>
          <cell r="J250">
            <v>0.14069999999999999</v>
          </cell>
          <cell r="K250">
            <v>0.1704</v>
          </cell>
          <cell r="L250">
            <v>0.2026</v>
          </cell>
          <cell r="M250">
            <v>0.23749999999999999</v>
          </cell>
          <cell r="N250">
            <v>0.27489999999999998</v>
          </cell>
          <cell r="O250">
            <v>0.31490000000000001</v>
          </cell>
          <cell r="P250">
            <v>0.35749999999999998</v>
          </cell>
          <cell r="Q250">
            <v>0.40260000000000001</v>
          </cell>
          <cell r="R250">
            <v>0.45029999999999998</v>
          </cell>
          <cell r="S250">
            <v>0.50060000000000004</v>
          </cell>
          <cell r="T250">
            <v>0.5534</v>
          </cell>
          <cell r="U250">
            <v>0.60880000000000001</v>
          </cell>
          <cell r="V250">
            <v>0.66679999999999995</v>
          </cell>
          <cell r="W250">
            <v>0.72740000000000005</v>
          </cell>
          <cell r="X250">
            <v>0.79059999999999997</v>
          </cell>
          <cell r="Y250">
            <v>0.85640000000000005</v>
          </cell>
          <cell r="Z250">
            <v>0.92479999999999996</v>
          </cell>
          <cell r="AA250">
            <v>0.99590000000000001</v>
          </cell>
          <cell r="AB250">
            <v>1.0696000000000001</v>
          </cell>
          <cell r="AC250">
            <v>1.1459999999999999</v>
          </cell>
          <cell r="AD250">
            <v>1.2250000000000001</v>
          </cell>
          <cell r="AE250">
            <v>1.3068</v>
          </cell>
          <cell r="AF250">
            <v>1.3913</v>
          </cell>
          <cell r="AG250">
            <v>1.4784999999999999</v>
          </cell>
          <cell r="AH250">
            <v>1.5684</v>
          </cell>
          <cell r="AI250">
            <v>1.6611</v>
          </cell>
          <cell r="AJ250">
            <v>1.7566999999999999</v>
          </cell>
          <cell r="AK250">
            <v>1.855</v>
          </cell>
          <cell r="AL250">
            <v>1.9560999999999999</v>
          </cell>
          <cell r="AM250">
            <v>2.0600999999999998</v>
          </cell>
          <cell r="AN250">
            <v>2.1669999999999998</v>
          </cell>
          <cell r="AO250">
            <v>2.2768000000000002</v>
          </cell>
          <cell r="AP250">
            <v>2.3895</v>
          </cell>
          <cell r="AQ250">
            <v>2.5051000000000001</v>
          </cell>
          <cell r="AR250">
            <v>2.6236999999999999</v>
          </cell>
          <cell r="AS250">
            <v>2.7452000000000001</v>
          </cell>
          <cell r="AT250">
            <v>2.8698000000000001</v>
          </cell>
          <cell r="AU250">
            <v>2.9973999999999998</v>
          </cell>
          <cell r="AV250">
            <v>3.1280999999999999</v>
          </cell>
          <cell r="AW250">
            <v>3.2618999999999998</v>
          </cell>
          <cell r="AX250">
            <v>3.3986999999999998</v>
          </cell>
          <cell r="AY250">
            <v>3.5387</v>
          </cell>
        </row>
        <row r="251">
          <cell r="D251">
            <v>2.12E-2</v>
          </cell>
          <cell r="E251">
            <v>3.5400000000000001E-2</v>
          </cell>
          <cell r="F251">
            <v>5.28E-2</v>
          </cell>
          <cell r="G251">
            <v>7.3300000000000004E-2</v>
          </cell>
          <cell r="H251">
            <v>9.6799999999999997E-2</v>
          </cell>
          <cell r="I251">
            <v>0.1232</v>
          </cell>
          <cell r="J251">
            <v>0.1525</v>
          </cell>
          <cell r="K251">
            <v>0.18459999999999999</v>
          </cell>
          <cell r="L251">
            <v>0.2195</v>
          </cell>
          <cell r="M251">
            <v>0.25729999999999997</v>
          </cell>
          <cell r="N251">
            <v>0.29780000000000001</v>
          </cell>
          <cell r="O251">
            <v>0.3412</v>
          </cell>
          <cell r="P251">
            <v>0.38729999999999998</v>
          </cell>
          <cell r="Q251">
            <v>0.43619999999999998</v>
          </cell>
          <cell r="R251">
            <v>0.48780000000000001</v>
          </cell>
          <cell r="S251">
            <v>0.54220000000000002</v>
          </cell>
          <cell r="T251">
            <v>0.59950000000000003</v>
          </cell>
          <cell r="U251">
            <v>0.65949999999999998</v>
          </cell>
          <cell r="V251">
            <v>0.72219999999999995</v>
          </cell>
          <cell r="W251">
            <v>0.78779999999999994</v>
          </cell>
          <cell r="X251">
            <v>0.85629999999999995</v>
          </cell>
          <cell r="Y251">
            <v>0.92749999999999999</v>
          </cell>
          <cell r="Z251">
            <v>1.0016</v>
          </cell>
          <cell r="AA251">
            <v>1.0785</v>
          </cell>
          <cell r="AB251">
            <v>1.1583000000000001</v>
          </cell>
          <cell r="AC251">
            <v>1.2410000000000001</v>
          </cell>
          <cell r="AD251">
            <v>1.3265</v>
          </cell>
          <cell r="AE251">
            <v>1.415</v>
          </cell>
          <cell r="AF251">
            <v>1.5064</v>
          </cell>
          <cell r="AG251">
            <v>1.6008</v>
          </cell>
          <cell r="AH251">
            <v>1.6981999999999999</v>
          </cell>
          <cell r="AI251">
            <v>1.7985</v>
          </cell>
          <cell r="AJ251">
            <v>1.9017999999999999</v>
          </cell>
          <cell r="AK251">
            <v>2.0082</v>
          </cell>
          <cell r="AL251">
            <v>2.1177000000000001</v>
          </cell>
          <cell r="AM251">
            <v>2.2302</v>
          </cell>
          <cell r="AN251">
            <v>2.3458000000000001</v>
          </cell>
          <cell r="AO251">
            <v>2.4645000000000001</v>
          </cell>
          <cell r="AP251">
            <v>2.5863999999999998</v>
          </cell>
          <cell r="AQ251">
            <v>2.7115</v>
          </cell>
          <cell r="AR251">
            <v>2.8397000000000001</v>
          </cell>
          <cell r="AS251">
            <v>2.9712000000000001</v>
          </cell>
          <cell r="AT251">
            <v>3.1059000000000001</v>
          </cell>
          <cell r="AU251">
            <v>3.2439</v>
          </cell>
          <cell r="AV251">
            <v>3.3852000000000002</v>
          </cell>
          <cell r="AW251">
            <v>3.5297999999999998</v>
          </cell>
          <cell r="AX251">
            <v>3.6778</v>
          </cell>
          <cell r="AY251">
            <v>3.8290999999999999</v>
          </cell>
        </row>
        <row r="252">
          <cell r="D252">
            <v>2.2800000000000001E-2</v>
          </cell>
          <cell r="E252">
            <v>3.8100000000000002E-2</v>
          </cell>
          <cell r="F252">
            <v>5.6899999999999999E-2</v>
          </cell>
          <cell r="G252">
            <v>7.9000000000000001E-2</v>
          </cell>
          <cell r="H252">
            <v>0.1042</v>
          </cell>
          <cell r="I252">
            <v>0.13270000000000001</v>
          </cell>
          <cell r="J252">
            <v>0.16420000000000001</v>
          </cell>
          <cell r="K252">
            <v>0.1988</v>
          </cell>
          <cell r="L252">
            <v>0.2364</v>
          </cell>
          <cell r="M252">
            <v>0.27710000000000001</v>
          </cell>
          <cell r="N252">
            <v>0.32069999999999999</v>
          </cell>
          <cell r="O252">
            <v>0.3674</v>
          </cell>
          <cell r="P252">
            <v>0.41699999999999998</v>
          </cell>
          <cell r="Q252">
            <v>0.46970000000000001</v>
          </cell>
          <cell r="R252">
            <v>0.52529999999999999</v>
          </cell>
          <cell r="S252">
            <v>0.58389999999999997</v>
          </cell>
          <cell r="T252">
            <v>0.64549999999999996</v>
          </cell>
          <cell r="U252">
            <v>0.71009999999999995</v>
          </cell>
          <cell r="V252">
            <v>0.77769999999999995</v>
          </cell>
          <cell r="W252">
            <v>0.84830000000000005</v>
          </cell>
          <cell r="X252">
            <v>0.92190000000000005</v>
          </cell>
          <cell r="Y252">
            <v>0.99860000000000004</v>
          </cell>
          <cell r="Z252">
            <v>1.0783</v>
          </cell>
          <cell r="AA252">
            <v>1.1611</v>
          </cell>
          <cell r="AB252">
            <v>1.2470000000000001</v>
          </cell>
          <cell r="AC252">
            <v>1.3359000000000001</v>
          </cell>
          <cell r="AD252">
            <v>1.4279999999999999</v>
          </cell>
          <cell r="AE252">
            <v>1.5232000000000001</v>
          </cell>
          <cell r="AF252">
            <v>1.6215999999999999</v>
          </cell>
          <cell r="AG252">
            <v>1.7232000000000001</v>
          </cell>
          <cell r="AH252">
            <v>1.8279000000000001</v>
          </cell>
          <cell r="AI252">
            <v>1.9358</v>
          </cell>
          <cell r="AJ252">
            <v>2.0470000000000002</v>
          </cell>
          <cell r="AK252">
            <v>2.1615000000000002</v>
          </cell>
          <cell r="AL252">
            <v>2.2791999999999999</v>
          </cell>
          <cell r="AM252">
            <v>2.4001999999999999</v>
          </cell>
          <cell r="AN252">
            <v>2.5246</v>
          </cell>
          <cell r="AO252">
            <v>2.6522999999999999</v>
          </cell>
          <cell r="AP252">
            <v>2.7833999999999999</v>
          </cell>
          <cell r="AQ252">
            <v>2.9178999999999999</v>
          </cell>
          <cell r="AR252">
            <v>3.0558000000000001</v>
          </cell>
          <cell r="AS252">
            <v>3.1970999999999998</v>
          </cell>
          <cell r="AT252">
            <v>3.3420000000000001</v>
          </cell>
          <cell r="AU252">
            <v>3.4904000000000002</v>
          </cell>
          <cell r="AV252">
            <v>3.6423000000000001</v>
          </cell>
          <cell r="AW252">
            <v>3.7978000000000001</v>
          </cell>
          <cell r="AX252">
            <v>3.9567999999999999</v>
          </cell>
          <cell r="AY252">
            <v>4.1195000000000004</v>
          </cell>
        </row>
        <row r="253">
          <cell r="D253">
            <v>2.4400000000000002E-2</v>
          </cell>
          <cell r="E253">
            <v>4.0899999999999999E-2</v>
          </cell>
          <cell r="F253">
            <v>6.0999999999999999E-2</v>
          </cell>
          <cell r="G253">
            <v>8.4599999999999995E-2</v>
          </cell>
          <cell r="H253">
            <v>0.11169999999999999</v>
          </cell>
          <cell r="I253">
            <v>0.1421</v>
          </cell>
          <cell r="J253">
            <v>0.1759</v>
          </cell>
          <cell r="K253">
            <v>0.21299999999999999</v>
          </cell>
          <cell r="L253">
            <v>0.25330000000000003</v>
          </cell>
          <cell r="M253">
            <v>0.2969</v>
          </cell>
          <cell r="N253">
            <v>0.34360000000000002</v>
          </cell>
          <cell r="O253">
            <v>0.39360000000000001</v>
          </cell>
          <cell r="P253">
            <v>0.44679999999999997</v>
          </cell>
          <cell r="Q253">
            <v>0.50319999999999998</v>
          </cell>
          <cell r="R253">
            <v>0.56279999999999997</v>
          </cell>
          <cell r="S253">
            <v>0.62549999999999994</v>
          </cell>
          <cell r="T253">
            <v>0.6915</v>
          </cell>
          <cell r="U253">
            <v>0.76070000000000004</v>
          </cell>
          <cell r="V253">
            <v>0.83309999999999995</v>
          </cell>
          <cell r="W253">
            <v>0.90869999999999995</v>
          </cell>
          <cell r="X253">
            <v>0.98750000000000004</v>
          </cell>
          <cell r="Y253">
            <v>1.0697000000000001</v>
          </cell>
          <cell r="Z253">
            <v>1.155</v>
          </cell>
          <cell r="AA253">
            <v>1.2437</v>
          </cell>
          <cell r="AB253">
            <v>1.3355999999999999</v>
          </cell>
          <cell r="AC253">
            <v>1.4309000000000001</v>
          </cell>
          <cell r="AD253">
            <v>1.5295000000000001</v>
          </cell>
          <cell r="AE253">
            <v>1.6315</v>
          </cell>
          <cell r="AF253">
            <v>1.7367999999999999</v>
          </cell>
          <cell r="AG253">
            <v>1.8454999999999999</v>
          </cell>
          <cell r="AH253">
            <v>1.9576</v>
          </cell>
          <cell r="AI253">
            <v>2.0731999999999999</v>
          </cell>
          <cell r="AJ253">
            <v>2.1922000000000001</v>
          </cell>
          <cell r="AK253">
            <v>2.3147000000000002</v>
          </cell>
          <cell r="AL253">
            <v>2.4407000000000001</v>
          </cell>
          <cell r="AM253">
            <v>2.5701999999999998</v>
          </cell>
          <cell r="AN253">
            <v>2.7033</v>
          </cell>
          <cell r="AO253">
            <v>2.84</v>
          </cell>
          <cell r="AP253">
            <v>2.9803000000000002</v>
          </cell>
          <cell r="AQ253">
            <v>3.1242000000000001</v>
          </cell>
          <cell r="AR253">
            <v>3.2717999999999998</v>
          </cell>
          <cell r="AS253">
            <v>3.4230999999999998</v>
          </cell>
          <cell r="AT253">
            <v>3.5781000000000001</v>
          </cell>
          <cell r="AU253">
            <v>3.7368999999999999</v>
          </cell>
          <cell r="AV253">
            <v>3.8994</v>
          </cell>
          <cell r="AW253">
            <v>4.0658000000000003</v>
          </cell>
          <cell r="AX253">
            <v>4.2359</v>
          </cell>
          <cell r="AY253">
            <v>4.41</v>
          </cell>
        </row>
        <row r="254">
          <cell r="D254">
            <v>2.6100000000000002E-2</v>
          </cell>
          <cell r="E254">
            <v>4.36E-2</v>
          </cell>
          <cell r="F254">
            <v>6.5000000000000002E-2</v>
          </cell>
          <cell r="G254">
            <v>9.0300000000000005E-2</v>
          </cell>
          <cell r="H254">
            <v>0.1191</v>
          </cell>
          <cell r="I254">
            <v>0.15160000000000001</v>
          </cell>
          <cell r="J254">
            <v>0.18770000000000001</v>
          </cell>
          <cell r="K254">
            <v>0.22720000000000001</v>
          </cell>
          <cell r="L254">
            <v>0.2702</v>
          </cell>
          <cell r="M254">
            <v>0.31669999999999998</v>
          </cell>
          <cell r="N254">
            <v>0.36649999999999999</v>
          </cell>
          <cell r="O254">
            <v>0.41980000000000001</v>
          </cell>
          <cell r="P254">
            <v>0.47660000000000002</v>
          </cell>
          <cell r="Q254">
            <v>0.53669999999999995</v>
          </cell>
          <cell r="R254">
            <v>0.60019999999999996</v>
          </cell>
          <cell r="S254">
            <v>0.66710000000000003</v>
          </cell>
          <cell r="T254">
            <v>0.73750000000000004</v>
          </cell>
          <cell r="U254">
            <v>0.81130000000000002</v>
          </cell>
          <cell r="V254">
            <v>0.88849999999999996</v>
          </cell>
          <cell r="W254">
            <v>0.96909999999999996</v>
          </cell>
          <cell r="X254">
            <v>1.0531999999999999</v>
          </cell>
          <cell r="Y254">
            <v>1.1407</v>
          </cell>
          <cell r="Z254">
            <v>1.2318</v>
          </cell>
          <cell r="AA254">
            <v>1.3263</v>
          </cell>
          <cell r="AB254">
            <v>1.4242999999999999</v>
          </cell>
          <cell r="AC254">
            <v>1.5259</v>
          </cell>
          <cell r="AD254">
            <v>1.631</v>
          </cell>
          <cell r="AE254">
            <v>1.7397</v>
          </cell>
          <cell r="AF254">
            <v>1.8519000000000001</v>
          </cell>
          <cell r="AG254">
            <v>1.9678</v>
          </cell>
          <cell r="AH254">
            <v>2.0872999999999999</v>
          </cell>
          <cell r="AI254">
            <v>2.2105000000000001</v>
          </cell>
          <cell r="AJ254">
            <v>2.3374000000000001</v>
          </cell>
          <cell r="AK254">
            <v>2.4679000000000002</v>
          </cell>
          <cell r="AL254">
            <v>2.6021999999999998</v>
          </cell>
          <cell r="AM254">
            <v>2.7403</v>
          </cell>
          <cell r="AN254">
            <v>2.8820999999999999</v>
          </cell>
          <cell r="AO254">
            <v>3.0278</v>
          </cell>
          <cell r="AP254">
            <v>3.1772999999999998</v>
          </cell>
          <cell r="AQ254">
            <v>3.3306</v>
          </cell>
          <cell r="AR254">
            <v>3.4878999999999998</v>
          </cell>
          <cell r="AS254">
            <v>3.6490999999999998</v>
          </cell>
          <cell r="AT254">
            <v>3.8142</v>
          </cell>
          <cell r="AU254">
            <v>3.9834000000000001</v>
          </cell>
          <cell r="AV254">
            <v>4.1566000000000001</v>
          </cell>
          <cell r="AW254">
            <v>4.3338000000000001</v>
          </cell>
          <cell r="AX254">
            <v>4.5151000000000003</v>
          </cell>
          <cell r="AY254">
            <v>4.7004999999999999</v>
          </cell>
        </row>
        <row r="255">
          <cell r="D255">
            <v>2.7699999999999999E-2</v>
          </cell>
          <cell r="E255">
            <v>4.6300000000000001E-2</v>
          </cell>
          <cell r="F255">
            <v>6.9099999999999995E-2</v>
          </cell>
          <cell r="G255">
            <v>9.5899999999999999E-2</v>
          </cell>
          <cell r="H255">
            <v>0.12659999999999999</v>
          </cell>
          <cell r="I255">
            <v>0.16109999999999999</v>
          </cell>
          <cell r="J255">
            <v>0.19939999999999999</v>
          </cell>
          <cell r="K255">
            <v>0.2414</v>
          </cell>
          <cell r="L255">
            <v>0.28710000000000002</v>
          </cell>
          <cell r="M255">
            <v>0.33639999999999998</v>
          </cell>
          <cell r="N255">
            <v>0.38940000000000002</v>
          </cell>
          <cell r="O255">
            <v>0.4461</v>
          </cell>
          <cell r="P255">
            <v>0.50629999999999997</v>
          </cell>
          <cell r="Q255">
            <v>0.57020000000000004</v>
          </cell>
          <cell r="R255">
            <v>0.63770000000000004</v>
          </cell>
          <cell r="S255">
            <v>0.70879999999999999</v>
          </cell>
          <cell r="T255">
            <v>0.78349999999999997</v>
          </cell>
          <cell r="U255">
            <v>0.8619</v>
          </cell>
          <cell r="V255">
            <v>0.94379999999999997</v>
          </cell>
          <cell r="W255">
            <v>1.0295000000000001</v>
          </cell>
          <cell r="X255">
            <v>1.1188</v>
          </cell>
          <cell r="Y255">
            <v>1.2118</v>
          </cell>
          <cell r="Z255">
            <v>1.3085</v>
          </cell>
          <cell r="AA255">
            <v>1.4088000000000001</v>
          </cell>
          <cell r="AB255">
            <v>1.5129999999999999</v>
          </cell>
          <cell r="AC255">
            <v>1.6208</v>
          </cell>
          <cell r="AD255">
            <v>1.7323999999999999</v>
          </cell>
          <cell r="AE255">
            <v>1.8478000000000001</v>
          </cell>
          <cell r="AF255">
            <v>1.9671000000000001</v>
          </cell>
          <cell r="AG255">
            <v>2.0901000000000001</v>
          </cell>
          <cell r="AH255">
            <v>2.2170000000000001</v>
          </cell>
          <cell r="AI255">
            <v>2.3477999999999999</v>
          </cell>
          <cell r="AJ255">
            <v>2.4824999999999999</v>
          </cell>
          <cell r="AK255">
            <v>2.6211000000000002</v>
          </cell>
          <cell r="AL255">
            <v>2.7637</v>
          </cell>
          <cell r="AM255">
            <v>2.9102999999999999</v>
          </cell>
          <cell r="AN255">
            <v>3.0609000000000002</v>
          </cell>
          <cell r="AO255">
            <v>3.2155</v>
          </cell>
          <cell r="AP255">
            <v>3.3742000000000001</v>
          </cell>
          <cell r="AQ255">
            <v>3.5369999999999999</v>
          </cell>
          <cell r="AR255">
            <v>3.7040000000000002</v>
          </cell>
          <cell r="AS255">
            <v>3.8751000000000002</v>
          </cell>
          <cell r="AT255">
            <v>4.0503999999999998</v>
          </cell>
          <cell r="AU255">
            <v>4.2298999999999998</v>
          </cell>
          <cell r="AV255">
            <v>4.4137000000000004</v>
          </cell>
          <cell r="AW255">
            <v>4.6017999999999999</v>
          </cell>
          <cell r="AX255">
            <v>4.7942</v>
          </cell>
          <cell r="AY255">
            <v>4.9909999999999997</v>
          </cell>
        </row>
        <row r="256">
          <cell r="D256">
            <v>2.93E-2</v>
          </cell>
          <cell r="E256">
            <v>4.9000000000000002E-2</v>
          </cell>
          <cell r="F256">
            <v>7.3200000000000001E-2</v>
          </cell>
          <cell r="G256">
            <v>0.10150000000000001</v>
          </cell>
          <cell r="H256">
            <v>0.13400000000000001</v>
          </cell>
          <cell r="I256">
            <v>0.1706</v>
          </cell>
          <cell r="J256">
            <v>0.21110000000000001</v>
          </cell>
          <cell r="K256">
            <v>0.25559999999999999</v>
          </cell>
          <cell r="L256">
            <v>0.30399999999999999</v>
          </cell>
          <cell r="M256">
            <v>0.35620000000000002</v>
          </cell>
          <cell r="N256">
            <v>0.4123</v>
          </cell>
          <cell r="O256">
            <v>0.4723</v>
          </cell>
          <cell r="P256">
            <v>0.53610000000000002</v>
          </cell>
          <cell r="Q256">
            <v>0.60370000000000001</v>
          </cell>
          <cell r="R256">
            <v>0.67510000000000003</v>
          </cell>
          <cell r="S256">
            <v>0.75039999999999996</v>
          </cell>
          <cell r="T256">
            <v>0.82950000000000002</v>
          </cell>
          <cell r="U256">
            <v>0.91239999999999999</v>
          </cell>
          <cell r="V256">
            <v>0.99919999999999998</v>
          </cell>
          <cell r="W256">
            <v>1.0899000000000001</v>
          </cell>
          <cell r="X256">
            <v>1.1843999999999999</v>
          </cell>
          <cell r="Y256">
            <v>1.2827999999999999</v>
          </cell>
          <cell r="Z256">
            <v>1.3852</v>
          </cell>
          <cell r="AA256">
            <v>1.4914000000000001</v>
          </cell>
          <cell r="AB256">
            <v>1.6015999999999999</v>
          </cell>
          <cell r="AC256">
            <v>1.7158</v>
          </cell>
          <cell r="AD256">
            <v>1.8339000000000001</v>
          </cell>
          <cell r="AE256">
            <v>1.956</v>
          </cell>
          <cell r="AF256">
            <v>2.0821999999999998</v>
          </cell>
          <cell r="AG256">
            <v>2.2124000000000001</v>
          </cell>
          <cell r="AH256">
            <v>2.3466999999999998</v>
          </cell>
          <cell r="AI256">
            <v>2.4851000000000001</v>
          </cell>
          <cell r="AJ256">
            <v>2.6276999999999999</v>
          </cell>
          <cell r="AK256">
            <v>2.7743000000000002</v>
          </cell>
          <cell r="AL256">
            <v>2.9251999999999998</v>
          </cell>
          <cell r="AM256">
            <v>3.0802999999999998</v>
          </cell>
          <cell r="AN256">
            <v>3.2395999999999998</v>
          </cell>
          <cell r="AO256">
            <v>3.4032</v>
          </cell>
          <cell r="AP256">
            <v>3.5712000000000002</v>
          </cell>
          <cell r="AQ256">
            <v>3.7433999999999998</v>
          </cell>
          <cell r="AR256">
            <v>3.92</v>
          </cell>
          <cell r="AS256">
            <v>4.1010999999999997</v>
          </cell>
          <cell r="AT256">
            <v>4.2865000000000002</v>
          </cell>
          <cell r="AU256">
            <v>4.4763999999999999</v>
          </cell>
          <cell r="AV256">
            <v>4.6708999999999996</v>
          </cell>
          <cell r="AW256">
            <v>4.8697999999999997</v>
          </cell>
          <cell r="AX256">
            <v>5.0734000000000004</v>
          </cell>
          <cell r="AY256">
            <v>5.2815000000000003</v>
          </cell>
        </row>
        <row r="257">
          <cell r="D257">
            <v>3.1E-2</v>
          </cell>
          <cell r="E257">
            <v>5.1799999999999999E-2</v>
          </cell>
          <cell r="F257">
            <v>7.7200000000000005E-2</v>
          </cell>
          <cell r="G257">
            <v>0.1072</v>
          </cell>
          <cell r="H257">
            <v>0.14149999999999999</v>
          </cell>
          <cell r="I257">
            <v>0.18010000000000001</v>
          </cell>
          <cell r="J257">
            <v>0.2228</v>
          </cell>
          <cell r="K257">
            <v>0.26979999999999998</v>
          </cell>
          <cell r="L257">
            <v>0.32079999999999997</v>
          </cell>
          <cell r="M257">
            <v>0.376</v>
          </cell>
          <cell r="N257">
            <v>0.43519999999999998</v>
          </cell>
          <cell r="O257">
            <v>0.4985</v>
          </cell>
          <cell r="P257">
            <v>0.56579999999999997</v>
          </cell>
          <cell r="Q257">
            <v>0.63719999999999999</v>
          </cell>
          <cell r="R257">
            <v>0.71260000000000001</v>
          </cell>
          <cell r="S257">
            <v>0.79200000000000004</v>
          </cell>
          <cell r="T257">
            <v>0.87549999999999994</v>
          </cell>
          <cell r="U257">
            <v>0.96299999999999997</v>
          </cell>
          <cell r="V257">
            <v>1.0546</v>
          </cell>
          <cell r="W257">
            <v>1.1503000000000001</v>
          </cell>
          <cell r="X257">
            <v>1.25</v>
          </cell>
          <cell r="Y257">
            <v>1.3539000000000001</v>
          </cell>
          <cell r="Z257">
            <v>1.4619</v>
          </cell>
          <cell r="AA257">
            <v>1.5740000000000001</v>
          </cell>
          <cell r="AB257">
            <v>1.6901999999999999</v>
          </cell>
          <cell r="AC257">
            <v>1.8107</v>
          </cell>
          <cell r="AD257">
            <v>1.9353</v>
          </cell>
          <cell r="AE257">
            <v>2.0642</v>
          </cell>
          <cell r="AF257">
            <v>2.1972999999999998</v>
          </cell>
          <cell r="AG257">
            <v>2.3347000000000002</v>
          </cell>
          <cell r="AH257">
            <v>2.4763999999999999</v>
          </cell>
          <cell r="AI257">
            <v>2.6223999999999998</v>
          </cell>
          <cell r="AJ257">
            <v>2.7728000000000002</v>
          </cell>
          <cell r="AK257">
            <v>2.9275000000000002</v>
          </cell>
          <cell r="AL257">
            <v>3.0867</v>
          </cell>
          <cell r="AM257">
            <v>3.2503000000000002</v>
          </cell>
          <cell r="AN257">
            <v>3.4184000000000001</v>
          </cell>
          <cell r="AO257">
            <v>3.5910000000000002</v>
          </cell>
          <cell r="AP257">
            <v>3.7681</v>
          </cell>
          <cell r="AQ257">
            <v>3.9498000000000002</v>
          </cell>
          <cell r="AR257">
            <v>4.1360999999999999</v>
          </cell>
          <cell r="AS257">
            <v>4.327</v>
          </cell>
          <cell r="AT257">
            <v>4.5225999999999997</v>
          </cell>
          <cell r="AU257">
            <v>4.7229000000000001</v>
          </cell>
          <cell r="AV257">
            <v>4.9279999999999999</v>
          </cell>
          <cell r="AW257">
            <v>5.1378000000000004</v>
          </cell>
          <cell r="AX257">
            <v>5.3525</v>
          </cell>
          <cell r="AY257">
            <v>5.5720000000000001</v>
          </cell>
        </row>
        <row r="258">
          <cell r="D258">
            <v>3.2599999999999997E-2</v>
          </cell>
          <cell r="E258">
            <v>5.45E-2</v>
          </cell>
          <cell r="F258">
            <v>8.1299999999999997E-2</v>
          </cell>
          <cell r="G258">
            <v>0.1128</v>
          </cell>
          <cell r="H258">
            <v>0.1489</v>
          </cell>
          <cell r="I258">
            <v>0.1895</v>
          </cell>
          <cell r="J258">
            <v>0.2346</v>
          </cell>
          <cell r="K258">
            <v>0.28399999999999997</v>
          </cell>
          <cell r="L258">
            <v>0.3377</v>
          </cell>
          <cell r="M258">
            <v>0.39579999999999999</v>
          </cell>
          <cell r="N258">
            <v>0.45810000000000001</v>
          </cell>
          <cell r="O258">
            <v>0.52470000000000006</v>
          </cell>
          <cell r="P258">
            <v>0.59550000000000003</v>
          </cell>
          <cell r="Q258">
            <v>0.67059999999999997</v>
          </cell>
          <cell r="R258">
            <v>0.75</v>
          </cell>
          <cell r="S258">
            <v>0.83360000000000001</v>
          </cell>
          <cell r="T258">
            <v>0.92149999999999999</v>
          </cell>
          <cell r="U258">
            <v>1.0136000000000001</v>
          </cell>
          <cell r="V258">
            <v>1.1100000000000001</v>
          </cell>
          <cell r="W258">
            <v>1.2105999999999999</v>
          </cell>
          <cell r="X258">
            <v>1.3156000000000001</v>
          </cell>
          <cell r="Y258">
            <v>1.4249000000000001</v>
          </cell>
          <cell r="Z258">
            <v>1.5385</v>
          </cell>
          <cell r="AA258">
            <v>1.6565000000000001</v>
          </cell>
          <cell r="AB258">
            <v>1.7788999999999999</v>
          </cell>
          <cell r="AC258">
            <v>1.9056</v>
          </cell>
          <cell r="AD258">
            <v>2.0367999999999999</v>
          </cell>
          <cell r="AE258">
            <v>2.1724000000000001</v>
          </cell>
          <cell r="AF258">
            <v>2.3123999999999998</v>
          </cell>
          <cell r="AG258">
            <v>2.4569999999999999</v>
          </cell>
          <cell r="AH258">
            <v>2.6061000000000001</v>
          </cell>
          <cell r="AI258">
            <v>2.7597</v>
          </cell>
          <cell r="AJ258">
            <v>2.9178999999999999</v>
          </cell>
          <cell r="AK258">
            <v>3.0807000000000002</v>
          </cell>
          <cell r="AL258">
            <v>3.2482000000000002</v>
          </cell>
          <cell r="AM258">
            <v>3.4203000000000001</v>
          </cell>
          <cell r="AN258">
            <v>3.5971000000000002</v>
          </cell>
          <cell r="AO258">
            <v>3.7787000000000002</v>
          </cell>
          <cell r="AP258">
            <v>3.9649999999999999</v>
          </cell>
          <cell r="AQ258">
            <v>4.1562000000000001</v>
          </cell>
          <cell r="AR258">
            <v>4.3521000000000001</v>
          </cell>
          <cell r="AS258">
            <v>4.5529999999999999</v>
          </cell>
          <cell r="AT258">
            <v>4.7587999999999999</v>
          </cell>
          <cell r="AU258">
            <v>4.9695</v>
          </cell>
          <cell r="AV258">
            <v>5.1852</v>
          </cell>
          <cell r="AW258">
            <v>5.4058999999999999</v>
          </cell>
          <cell r="AX258">
            <v>5.6317000000000004</v>
          </cell>
          <cell r="AY258">
            <v>5.8625999999999996</v>
          </cell>
        </row>
        <row r="259">
          <cell r="D259">
            <v>3.4200000000000001E-2</v>
          </cell>
          <cell r="E259">
            <v>5.7200000000000001E-2</v>
          </cell>
          <cell r="F259">
            <v>8.5400000000000004E-2</v>
          </cell>
          <cell r="G259">
            <v>0.11849999999999999</v>
          </cell>
          <cell r="H259">
            <v>0.15640000000000001</v>
          </cell>
          <cell r="I259">
            <v>0.19900000000000001</v>
          </cell>
          <cell r="J259">
            <v>0.24629999999999999</v>
          </cell>
          <cell r="K259">
            <v>0.29820000000000002</v>
          </cell>
          <cell r="L259">
            <v>0.35460000000000003</v>
          </cell>
          <cell r="M259">
            <v>0.41549999999999998</v>
          </cell>
          <cell r="N259">
            <v>0.48099999999999998</v>
          </cell>
          <cell r="O259">
            <v>0.55089999999999995</v>
          </cell>
          <cell r="P259">
            <v>0.62529999999999997</v>
          </cell>
          <cell r="Q259">
            <v>0.70409999999999995</v>
          </cell>
          <cell r="R259">
            <v>0.78739999999999999</v>
          </cell>
          <cell r="S259">
            <v>0.87519999999999998</v>
          </cell>
          <cell r="T259">
            <v>0.96740000000000004</v>
          </cell>
          <cell r="U259">
            <v>1.0641</v>
          </cell>
          <cell r="V259">
            <v>1.1653</v>
          </cell>
          <cell r="W259">
            <v>1.2709999999999999</v>
          </cell>
          <cell r="X259">
            <v>1.3812</v>
          </cell>
          <cell r="Y259">
            <v>1.4959</v>
          </cell>
          <cell r="Z259">
            <v>1.6152</v>
          </cell>
          <cell r="AA259">
            <v>1.7391000000000001</v>
          </cell>
          <cell r="AB259">
            <v>1.8674999999999999</v>
          </cell>
          <cell r="AC259">
            <v>2.0005000000000002</v>
          </cell>
          <cell r="AD259">
            <v>2.1381999999999999</v>
          </cell>
          <cell r="AE259">
            <v>2.2805</v>
          </cell>
          <cell r="AF259">
            <v>2.4275000000000002</v>
          </cell>
          <cell r="AG259">
            <v>2.5792999999999999</v>
          </cell>
          <cell r="AH259">
            <v>2.7357</v>
          </cell>
          <cell r="AI259">
            <v>2.8969999999999998</v>
          </cell>
          <cell r="AJ259">
            <v>3.0630000000000002</v>
          </cell>
          <cell r="AK259">
            <v>3.2339000000000002</v>
          </cell>
          <cell r="AL259">
            <v>3.4097</v>
          </cell>
          <cell r="AM259">
            <v>3.5903</v>
          </cell>
          <cell r="AN259">
            <v>3.7759</v>
          </cell>
          <cell r="AO259">
            <v>3.9664000000000001</v>
          </cell>
          <cell r="AP259">
            <v>4.1619999999999999</v>
          </cell>
          <cell r="AQ259">
            <v>4.3624999999999998</v>
          </cell>
          <cell r="AR259">
            <v>4.5682</v>
          </cell>
          <cell r="AS259">
            <v>4.7789999999999999</v>
          </cell>
          <cell r="AT259">
            <v>4.9949000000000003</v>
          </cell>
          <cell r="AU259">
            <v>5.2160000000000002</v>
          </cell>
          <cell r="AV259">
            <v>5.4423000000000004</v>
          </cell>
          <cell r="AW259">
            <v>5.6738999999999997</v>
          </cell>
          <cell r="AX259">
            <v>5.9108000000000001</v>
          </cell>
          <cell r="AY259">
            <v>6.1531000000000002</v>
          </cell>
        </row>
        <row r="260">
          <cell r="D260">
            <v>3.5799999999999998E-2</v>
          </cell>
          <cell r="E260">
            <v>5.9900000000000002E-2</v>
          </cell>
          <cell r="F260">
            <v>8.9399999999999993E-2</v>
          </cell>
          <cell r="G260">
            <v>0.1241</v>
          </cell>
          <cell r="H260">
            <v>0.1638</v>
          </cell>
          <cell r="I260">
            <v>0.20849999999999999</v>
          </cell>
          <cell r="J260">
            <v>0.25800000000000001</v>
          </cell>
          <cell r="K260">
            <v>0.31240000000000001</v>
          </cell>
          <cell r="L260">
            <v>0.3715</v>
          </cell>
          <cell r="M260">
            <v>0.43530000000000002</v>
          </cell>
          <cell r="N260">
            <v>0.50390000000000001</v>
          </cell>
          <cell r="O260">
            <v>0.57709999999999995</v>
          </cell>
          <cell r="P260">
            <v>0.65500000000000003</v>
          </cell>
          <cell r="Q260">
            <v>0.73760000000000003</v>
          </cell>
          <cell r="R260">
            <v>0.82489999999999997</v>
          </cell>
          <cell r="S260">
            <v>0.91679999999999995</v>
          </cell>
          <cell r="T260">
            <v>1.0134000000000001</v>
          </cell>
          <cell r="U260">
            <v>1.1147</v>
          </cell>
          <cell r="V260">
            <v>1.2206999999999999</v>
          </cell>
          <cell r="W260">
            <v>1.3313999999999999</v>
          </cell>
          <cell r="X260">
            <v>1.4468000000000001</v>
          </cell>
          <cell r="Y260">
            <v>1.5669999999999999</v>
          </cell>
          <cell r="Z260">
            <v>1.6919</v>
          </cell>
          <cell r="AA260">
            <v>1.8216000000000001</v>
          </cell>
          <cell r="AB260">
            <v>1.9560999999999999</v>
          </cell>
          <cell r="AC260">
            <v>2.0954000000000002</v>
          </cell>
          <cell r="AD260">
            <v>2.2395999999999998</v>
          </cell>
          <cell r="AE260">
            <v>2.3887</v>
          </cell>
          <cell r="AF260">
            <v>2.5426000000000002</v>
          </cell>
          <cell r="AG260">
            <v>2.7014999999999998</v>
          </cell>
          <cell r="AH260">
            <v>2.8654000000000002</v>
          </cell>
          <cell r="AI260">
            <v>3.0343</v>
          </cell>
          <cell r="AJ260">
            <v>3.2082000000000002</v>
          </cell>
          <cell r="AK260">
            <v>3.3871000000000002</v>
          </cell>
          <cell r="AL260">
            <v>3.5710999999999999</v>
          </cell>
          <cell r="AM260">
            <v>3.7603</v>
          </cell>
          <cell r="AN260">
            <v>3.9546000000000001</v>
          </cell>
          <cell r="AO260">
            <v>4.1540999999999997</v>
          </cell>
          <cell r="AP260">
            <v>4.3589000000000002</v>
          </cell>
          <cell r="AQ260">
            <v>4.5689000000000002</v>
          </cell>
          <cell r="AR260">
            <v>4.7842000000000002</v>
          </cell>
          <cell r="AS260">
            <v>5.0049000000000001</v>
          </cell>
          <cell r="AT260">
            <v>5.2309999999999999</v>
          </cell>
          <cell r="AU260">
            <v>5.4625000000000004</v>
          </cell>
          <cell r="AV260">
            <v>5.6994999999999996</v>
          </cell>
          <cell r="AW260">
            <v>5.9420000000000002</v>
          </cell>
          <cell r="AX260">
            <v>6.19</v>
          </cell>
          <cell r="AY260">
            <v>6.4436</v>
          </cell>
        </row>
        <row r="261">
          <cell r="D261">
            <v>3.7499999999999999E-2</v>
          </cell>
          <cell r="E261">
            <v>6.2700000000000006E-2</v>
          </cell>
          <cell r="F261">
            <v>9.35E-2</v>
          </cell>
          <cell r="G261">
            <v>0.12970000000000001</v>
          </cell>
          <cell r="H261">
            <v>0.17130000000000001</v>
          </cell>
          <cell r="I261">
            <v>0.218</v>
          </cell>
          <cell r="J261">
            <v>0.2697</v>
          </cell>
          <cell r="K261">
            <v>0.32650000000000001</v>
          </cell>
          <cell r="L261">
            <v>0.38829999999999998</v>
          </cell>
          <cell r="M261">
            <v>0.4551</v>
          </cell>
          <cell r="N261">
            <v>0.52669999999999995</v>
          </cell>
          <cell r="O261">
            <v>0.60329999999999995</v>
          </cell>
          <cell r="P261">
            <v>0.68469999999999998</v>
          </cell>
          <cell r="Q261">
            <v>0.77110000000000001</v>
          </cell>
          <cell r="R261">
            <v>0.86229999999999996</v>
          </cell>
          <cell r="S261">
            <v>0.95840000000000003</v>
          </cell>
          <cell r="T261">
            <v>1.0593999999999999</v>
          </cell>
          <cell r="U261">
            <v>1.1653</v>
          </cell>
          <cell r="V261">
            <v>1.276</v>
          </cell>
          <cell r="W261">
            <v>1.3917999999999999</v>
          </cell>
          <cell r="X261">
            <v>1.5124</v>
          </cell>
          <cell r="Y261">
            <v>1.6379999999999999</v>
          </cell>
          <cell r="Z261">
            <v>1.7685999999999999</v>
          </cell>
          <cell r="AA261">
            <v>1.9040999999999999</v>
          </cell>
          <cell r="AB261">
            <v>2.0447000000000002</v>
          </cell>
          <cell r="AC261">
            <v>2.1903000000000001</v>
          </cell>
          <cell r="AD261">
            <v>2.3410000000000002</v>
          </cell>
          <cell r="AE261">
            <v>2.4967999999999999</v>
          </cell>
          <cell r="AF261">
            <v>2.6577000000000002</v>
          </cell>
          <cell r="AG261">
            <v>2.8237999999999999</v>
          </cell>
          <cell r="AH261">
            <v>2.9950999999999999</v>
          </cell>
          <cell r="AI261">
            <v>3.1715</v>
          </cell>
          <cell r="AJ261">
            <v>3.3532999999999999</v>
          </cell>
          <cell r="AK261">
            <v>3.5402999999999998</v>
          </cell>
          <cell r="AL261">
            <v>3.7326000000000001</v>
          </cell>
          <cell r="AM261">
            <v>3.9302999999999999</v>
          </cell>
          <cell r="AN261">
            <v>4.1333000000000002</v>
          </cell>
          <cell r="AO261">
            <v>4.3418000000000001</v>
          </cell>
          <cell r="AP261">
            <v>4.5557999999999996</v>
          </cell>
          <cell r="AQ261">
            <v>4.7752999999999997</v>
          </cell>
          <cell r="AR261">
            <v>5.0003000000000002</v>
          </cell>
          <cell r="AS261">
            <v>5.2309000000000001</v>
          </cell>
          <cell r="AT261">
            <v>5.4671000000000003</v>
          </cell>
          <cell r="AU261">
            <v>5.7089999999999996</v>
          </cell>
          <cell r="AV261">
            <v>5.9565999999999999</v>
          </cell>
          <cell r="AW261">
            <v>6.21</v>
          </cell>
          <cell r="AX261">
            <v>6.4691999999999998</v>
          </cell>
          <cell r="AY261">
            <v>6.7342000000000004</v>
          </cell>
        </row>
        <row r="262">
          <cell r="D262">
            <v>3.9100000000000003E-2</v>
          </cell>
          <cell r="E262">
            <v>6.54E-2</v>
          </cell>
          <cell r="F262">
            <v>9.7600000000000006E-2</v>
          </cell>
          <cell r="G262">
            <v>0.13539999999999999</v>
          </cell>
          <cell r="H262">
            <v>0.1787</v>
          </cell>
          <cell r="I262">
            <v>0.22739999999999999</v>
          </cell>
          <cell r="J262">
            <v>0.28149999999999997</v>
          </cell>
          <cell r="K262">
            <v>0.3407</v>
          </cell>
          <cell r="L262">
            <v>0.4052</v>
          </cell>
          <cell r="M262">
            <v>0.4748</v>
          </cell>
          <cell r="N262">
            <v>0.54959999999999998</v>
          </cell>
          <cell r="O262">
            <v>0.62949999999999995</v>
          </cell>
          <cell r="P262">
            <v>0.71450000000000002</v>
          </cell>
          <cell r="Q262">
            <v>0.80459999999999998</v>
          </cell>
          <cell r="R262">
            <v>0.89970000000000006</v>
          </cell>
          <cell r="S262">
            <v>1</v>
          </cell>
          <cell r="T262">
            <v>1.1053999999999999</v>
          </cell>
          <cell r="U262">
            <v>1.2158</v>
          </cell>
          <cell r="V262">
            <v>1.3313999999999999</v>
          </cell>
          <cell r="W262">
            <v>1.4520999999999999</v>
          </cell>
          <cell r="X262">
            <v>1.5780000000000001</v>
          </cell>
          <cell r="Y262">
            <v>1.7090000000000001</v>
          </cell>
          <cell r="Z262">
            <v>1.8452</v>
          </cell>
          <cell r="AA262">
            <v>1.9866999999999999</v>
          </cell>
          <cell r="AB262">
            <v>2.1333000000000002</v>
          </cell>
          <cell r="AC262">
            <v>2.2852000000000001</v>
          </cell>
          <cell r="AD262">
            <v>2.4424000000000001</v>
          </cell>
          <cell r="AE262">
            <v>2.605</v>
          </cell>
          <cell r="AF262">
            <v>2.7728000000000002</v>
          </cell>
          <cell r="AG262">
            <v>2.9460999999999999</v>
          </cell>
          <cell r="AH262">
            <v>3.1246999999999998</v>
          </cell>
          <cell r="AI262">
            <v>3.3088000000000002</v>
          </cell>
          <cell r="AJ262">
            <v>3.4984000000000002</v>
          </cell>
          <cell r="AK262">
            <v>3.6934</v>
          </cell>
          <cell r="AL262">
            <v>3.8940000000000001</v>
          </cell>
          <cell r="AM262">
            <v>4.1002000000000001</v>
          </cell>
          <cell r="AN262">
            <v>4.3121</v>
          </cell>
          <cell r="AO262">
            <v>4.5294999999999996</v>
          </cell>
          <cell r="AP262">
            <v>4.7526999999999999</v>
          </cell>
          <cell r="AQ262">
            <v>4.9816000000000003</v>
          </cell>
          <cell r="AR262">
            <v>5.2163000000000004</v>
          </cell>
          <cell r="AS262">
            <v>5.4568000000000003</v>
          </cell>
          <cell r="AT262">
            <v>5.7031999999999998</v>
          </cell>
          <cell r="AU262">
            <v>5.9554999999999998</v>
          </cell>
          <cell r="AV262">
            <v>6.2138</v>
          </cell>
          <cell r="AW262">
            <v>6.4779999999999998</v>
          </cell>
          <cell r="AX262">
            <v>6.7483000000000004</v>
          </cell>
          <cell r="AY262">
            <v>7.0247000000000002</v>
          </cell>
        </row>
        <row r="263">
          <cell r="D263">
            <v>4.07E-2</v>
          </cell>
          <cell r="E263">
            <v>6.8099999999999994E-2</v>
          </cell>
          <cell r="F263">
            <v>0.1016</v>
          </cell>
          <cell r="G263">
            <v>0.14099999999999999</v>
          </cell>
          <cell r="H263">
            <v>0.18609999999999999</v>
          </cell>
          <cell r="I263">
            <v>0.2369</v>
          </cell>
          <cell r="J263">
            <v>0.29320000000000002</v>
          </cell>
          <cell r="K263">
            <v>0.35489999999999999</v>
          </cell>
          <cell r="L263">
            <v>0.42209999999999998</v>
          </cell>
          <cell r="M263">
            <v>0.49459999999999998</v>
          </cell>
          <cell r="N263">
            <v>0.57250000000000001</v>
          </cell>
          <cell r="O263">
            <v>0.65569999999999995</v>
          </cell>
          <cell r="P263">
            <v>0.74419999999999997</v>
          </cell>
          <cell r="Q263">
            <v>0.83799999999999997</v>
          </cell>
          <cell r="R263">
            <v>0.93720000000000003</v>
          </cell>
          <cell r="S263">
            <v>1.0416000000000001</v>
          </cell>
          <cell r="T263">
            <v>1.1513</v>
          </cell>
          <cell r="U263">
            <v>1.2664</v>
          </cell>
          <cell r="V263">
            <v>1.3867</v>
          </cell>
          <cell r="W263">
            <v>1.5125</v>
          </cell>
          <cell r="X263">
            <v>1.6435999999999999</v>
          </cell>
          <cell r="Y263">
            <v>1.78</v>
          </cell>
          <cell r="Z263">
            <v>1.9218999999999999</v>
          </cell>
          <cell r="AA263">
            <v>2.0691999999999999</v>
          </cell>
          <cell r="AB263">
            <v>2.2219000000000002</v>
          </cell>
          <cell r="AC263">
            <v>2.3801000000000001</v>
          </cell>
          <cell r="AD263">
            <v>2.5438999999999998</v>
          </cell>
          <cell r="AE263">
            <v>2.7130999999999998</v>
          </cell>
          <cell r="AF263">
            <v>2.8879000000000001</v>
          </cell>
          <cell r="AG263">
            <v>3.0682999999999998</v>
          </cell>
          <cell r="AH263">
            <v>3.2544</v>
          </cell>
          <cell r="AI263">
            <v>3.4460999999999999</v>
          </cell>
          <cell r="AJ263">
            <v>3.6435</v>
          </cell>
          <cell r="AK263">
            <v>3.8466</v>
          </cell>
          <cell r="AL263">
            <v>4.0555000000000003</v>
          </cell>
          <cell r="AM263">
            <v>4.2702</v>
          </cell>
          <cell r="AN263">
            <v>4.4908000000000001</v>
          </cell>
          <cell r="AO263">
            <v>4.7172000000000001</v>
          </cell>
          <cell r="AP263">
            <v>4.9496000000000002</v>
          </cell>
          <cell r="AQ263">
            <v>5.1879999999999997</v>
          </cell>
          <cell r="AR263">
            <v>5.4324000000000003</v>
          </cell>
          <cell r="AS263">
            <v>5.6828000000000003</v>
          </cell>
          <cell r="AT263">
            <v>5.9393000000000002</v>
          </cell>
          <cell r="AU263">
            <v>6.202</v>
          </cell>
          <cell r="AV263">
            <v>6.4709000000000003</v>
          </cell>
          <cell r="AW263">
            <v>6.7460000000000004</v>
          </cell>
          <cell r="AX263">
            <v>7.0274999999999999</v>
          </cell>
          <cell r="AY263">
            <v>7.3151999999999999</v>
          </cell>
        </row>
        <row r="264">
          <cell r="D264">
            <v>4.24E-2</v>
          </cell>
          <cell r="E264">
            <v>7.0800000000000002E-2</v>
          </cell>
          <cell r="F264">
            <v>0.1057</v>
          </cell>
          <cell r="G264">
            <v>0.1467</v>
          </cell>
          <cell r="H264">
            <v>0.19359999999999999</v>
          </cell>
          <cell r="I264">
            <v>0.24640000000000001</v>
          </cell>
          <cell r="J264">
            <v>0.3049</v>
          </cell>
          <cell r="K264">
            <v>0.36909999999999998</v>
          </cell>
          <cell r="L264">
            <v>0.43890000000000001</v>
          </cell>
          <cell r="M264">
            <v>0.51439999999999997</v>
          </cell>
          <cell r="N264">
            <v>0.59540000000000004</v>
          </cell>
          <cell r="O264">
            <v>0.68189999999999995</v>
          </cell>
          <cell r="P264">
            <v>0.77390000000000003</v>
          </cell>
          <cell r="Q264">
            <v>0.87150000000000005</v>
          </cell>
          <cell r="R264">
            <v>0.97460000000000002</v>
          </cell>
          <cell r="S264">
            <v>1.0831999999999999</v>
          </cell>
          <cell r="T264">
            <v>1.1973</v>
          </cell>
          <cell r="U264">
            <v>1.3169</v>
          </cell>
          <cell r="V264">
            <v>1.4420999999999999</v>
          </cell>
          <cell r="W264">
            <v>1.5728</v>
          </cell>
          <cell r="X264">
            <v>1.7091000000000001</v>
          </cell>
          <cell r="Y264">
            <v>1.851</v>
          </cell>
          <cell r="Z264">
            <v>1.9985999999999999</v>
          </cell>
          <cell r="AA264">
            <v>2.1516999999999999</v>
          </cell>
          <cell r="AB264">
            <v>2.3105000000000002</v>
          </cell>
          <cell r="AC264">
            <v>2.4750000000000001</v>
          </cell>
          <cell r="AD264">
            <v>2.6453000000000002</v>
          </cell>
          <cell r="AE264">
            <v>2.8212000000000002</v>
          </cell>
          <cell r="AF264">
            <v>3.0030000000000001</v>
          </cell>
          <cell r="AG264">
            <v>3.1905999999999999</v>
          </cell>
          <cell r="AH264">
            <v>3.3839999999999999</v>
          </cell>
          <cell r="AI264">
            <v>3.5832999999999999</v>
          </cell>
          <cell r="AJ264">
            <v>3.7885</v>
          </cell>
          <cell r="AK264">
            <v>3.9996999999999998</v>
          </cell>
          <cell r="AL264">
            <v>4.2168999999999999</v>
          </cell>
          <cell r="AM264">
            <v>4.4401999999999999</v>
          </cell>
          <cell r="AN264">
            <v>4.6695000000000002</v>
          </cell>
          <cell r="AO264">
            <v>4.9048999999999996</v>
          </cell>
          <cell r="AP264">
            <v>5.1464999999999996</v>
          </cell>
          <cell r="AQ264">
            <v>5.3943000000000003</v>
          </cell>
          <cell r="AR264">
            <v>5.6483999999999996</v>
          </cell>
          <cell r="AS264">
            <v>5.9086999999999996</v>
          </cell>
          <cell r="AT264">
            <v>6.1753999999999998</v>
          </cell>
          <cell r="AU264">
            <v>6.4485000000000001</v>
          </cell>
          <cell r="AV264">
            <v>6.7281000000000004</v>
          </cell>
          <cell r="AW264">
            <v>7.0141</v>
          </cell>
          <cell r="AX264">
            <v>7.3066000000000004</v>
          </cell>
          <cell r="AY264">
            <v>7.6056999999999997</v>
          </cell>
        </row>
        <row r="265">
          <cell r="D265">
            <v>4.3999999999999997E-2</v>
          </cell>
          <cell r="E265">
            <v>7.3599999999999999E-2</v>
          </cell>
          <cell r="F265">
            <v>0.10979999999999999</v>
          </cell>
          <cell r="G265">
            <v>0.15229999999999999</v>
          </cell>
          <cell r="H265">
            <v>0.20100000000000001</v>
          </cell>
          <cell r="I265">
            <v>0.25580000000000003</v>
          </cell>
          <cell r="J265">
            <v>0.31659999999999999</v>
          </cell>
          <cell r="K265">
            <v>0.38329999999999997</v>
          </cell>
          <cell r="L265">
            <v>0.45579999999999998</v>
          </cell>
          <cell r="M265">
            <v>0.53410000000000002</v>
          </cell>
          <cell r="N265">
            <v>0.61819999999999997</v>
          </cell>
          <cell r="O265">
            <v>0.70809999999999995</v>
          </cell>
          <cell r="P265">
            <v>0.80369999999999997</v>
          </cell>
          <cell r="Q265">
            <v>0.90500000000000003</v>
          </cell>
          <cell r="R265">
            <v>1.012</v>
          </cell>
          <cell r="S265">
            <v>1.1248</v>
          </cell>
          <cell r="T265">
            <v>1.2432000000000001</v>
          </cell>
          <cell r="U265">
            <v>1.3674999999999999</v>
          </cell>
          <cell r="V265">
            <v>1.4974000000000001</v>
          </cell>
          <cell r="W265">
            <v>1.6332</v>
          </cell>
          <cell r="X265">
            <v>1.7746999999999999</v>
          </cell>
          <cell r="Y265">
            <v>1.9219999999999999</v>
          </cell>
          <cell r="Z265">
            <v>2.0752000000000002</v>
          </cell>
          <cell r="AA265">
            <v>2.2342</v>
          </cell>
          <cell r="AB265">
            <v>2.3990999999999998</v>
          </cell>
          <cell r="AC265">
            <v>2.5699000000000001</v>
          </cell>
          <cell r="AD265">
            <v>2.7467000000000001</v>
          </cell>
          <cell r="AE265">
            <v>2.9293999999999998</v>
          </cell>
          <cell r="AF265">
            <v>3.1181000000000001</v>
          </cell>
          <cell r="AG265">
            <v>3.3128000000000002</v>
          </cell>
          <cell r="AH265">
            <v>3.5135999999999998</v>
          </cell>
          <cell r="AI265">
            <v>3.7206000000000001</v>
          </cell>
          <cell r="AJ265">
            <v>3.9336000000000002</v>
          </cell>
          <cell r="AK265">
            <v>4.1528999999999998</v>
          </cell>
          <cell r="AL265">
            <v>4.3784000000000001</v>
          </cell>
          <cell r="AM265">
            <v>4.6101000000000001</v>
          </cell>
          <cell r="AN265">
            <v>4.8482000000000003</v>
          </cell>
          <cell r="AO265">
            <v>5.0926</v>
          </cell>
          <cell r="AP265">
            <v>5.3433999999999999</v>
          </cell>
          <cell r="AQ265">
            <v>5.6006999999999998</v>
          </cell>
          <cell r="AR265">
            <v>5.8643999999999998</v>
          </cell>
          <cell r="AS265">
            <v>6.1346999999999996</v>
          </cell>
          <cell r="AT265">
            <v>6.4115000000000002</v>
          </cell>
          <cell r="AU265">
            <v>6.6950000000000003</v>
          </cell>
          <cell r="AV265">
            <v>6.9851999999999999</v>
          </cell>
          <cell r="AW265">
            <v>7.2820999999999998</v>
          </cell>
          <cell r="AX265">
            <v>7.5857999999999999</v>
          </cell>
          <cell r="AY265">
            <v>7.8963000000000001</v>
          </cell>
        </row>
        <row r="266">
          <cell r="D266">
            <v>4.5600000000000002E-2</v>
          </cell>
          <cell r="E266">
            <v>7.6300000000000007E-2</v>
          </cell>
          <cell r="F266">
            <v>0.1138</v>
          </cell>
          <cell r="G266">
            <v>0.15790000000000001</v>
          </cell>
          <cell r="H266">
            <v>0.20849999999999999</v>
          </cell>
          <cell r="I266">
            <v>0.26529999999999998</v>
          </cell>
          <cell r="J266">
            <v>0.32829999999999998</v>
          </cell>
          <cell r="K266">
            <v>0.39750000000000002</v>
          </cell>
          <cell r="L266">
            <v>0.47270000000000001</v>
          </cell>
          <cell r="M266">
            <v>0.55389999999999995</v>
          </cell>
          <cell r="N266">
            <v>0.6411</v>
          </cell>
          <cell r="O266">
            <v>0.73429999999999995</v>
          </cell>
          <cell r="P266">
            <v>0.83340000000000003</v>
          </cell>
          <cell r="Q266">
            <v>0.93840000000000001</v>
          </cell>
          <cell r="R266">
            <v>1.0494000000000001</v>
          </cell>
          <cell r="S266">
            <v>1.1662999999999999</v>
          </cell>
          <cell r="T266">
            <v>1.2891999999999999</v>
          </cell>
          <cell r="U266">
            <v>1.4179999999999999</v>
          </cell>
          <cell r="V266">
            <v>1.5528</v>
          </cell>
          <cell r="W266">
            <v>1.6935</v>
          </cell>
          <cell r="X266">
            <v>1.8403</v>
          </cell>
          <cell r="Y266">
            <v>1.9930000000000001</v>
          </cell>
          <cell r="Z266">
            <v>2.1518999999999999</v>
          </cell>
          <cell r="AA266">
            <v>2.3167</v>
          </cell>
          <cell r="AB266">
            <v>2.4876999999999998</v>
          </cell>
          <cell r="AC266">
            <v>2.6648000000000001</v>
          </cell>
          <cell r="AD266">
            <v>2.8479999999999999</v>
          </cell>
          <cell r="AE266">
            <v>3.0375000000000001</v>
          </cell>
          <cell r="AF266">
            <v>3.2330999999999999</v>
          </cell>
          <cell r="AG266">
            <v>3.4350999999999998</v>
          </cell>
          <cell r="AH266">
            <v>3.6433</v>
          </cell>
          <cell r="AI266">
            <v>3.8578000000000001</v>
          </cell>
          <cell r="AJ266">
            <v>4.0787000000000004</v>
          </cell>
          <cell r="AK266">
            <v>4.306</v>
          </cell>
          <cell r="AL266">
            <v>4.5397999999999996</v>
          </cell>
          <cell r="AM266">
            <v>4.7801</v>
          </cell>
          <cell r="AN266">
            <v>5.0269000000000004</v>
          </cell>
          <cell r="AO266">
            <v>5.2803000000000004</v>
          </cell>
          <cell r="AP266">
            <v>5.5403000000000002</v>
          </cell>
          <cell r="AQ266">
            <v>5.8070000000000004</v>
          </cell>
          <cell r="AR266">
            <v>6.0804</v>
          </cell>
          <cell r="AS266">
            <v>6.3605999999999998</v>
          </cell>
          <cell r="AT266">
            <v>6.6475999999999997</v>
          </cell>
          <cell r="AU266">
            <v>6.9414999999999996</v>
          </cell>
          <cell r="AV266">
            <v>7.2423000000000002</v>
          </cell>
          <cell r="AW266">
            <v>7.5500999999999996</v>
          </cell>
          <cell r="AX266">
            <v>7.8648999999999996</v>
          </cell>
          <cell r="AY266">
            <v>8.1867999999999999</v>
          </cell>
        </row>
        <row r="267">
          <cell r="D267">
            <v>4.7199999999999999E-2</v>
          </cell>
          <cell r="E267">
            <v>7.9000000000000001E-2</v>
          </cell>
          <cell r="F267">
            <v>0.1179</v>
          </cell>
          <cell r="G267">
            <v>0.1636</v>
          </cell>
          <cell r="H267">
            <v>0.21590000000000001</v>
          </cell>
          <cell r="I267">
            <v>0.27479999999999999</v>
          </cell>
          <cell r="J267">
            <v>0.34</v>
          </cell>
          <cell r="K267">
            <v>0.41160000000000002</v>
          </cell>
          <cell r="L267">
            <v>0.48949999999999999</v>
          </cell>
          <cell r="M267">
            <v>0.57369999999999999</v>
          </cell>
          <cell r="N267">
            <v>0.66400000000000003</v>
          </cell>
          <cell r="O267">
            <v>0.76049999999999995</v>
          </cell>
          <cell r="P267">
            <v>0.86309999999999998</v>
          </cell>
          <cell r="Q267">
            <v>0.97189999999999999</v>
          </cell>
          <cell r="R267">
            <v>1.0868</v>
          </cell>
          <cell r="S267">
            <v>1.2079</v>
          </cell>
          <cell r="T267">
            <v>1.3351</v>
          </cell>
          <cell r="U267">
            <v>1.4684999999999999</v>
          </cell>
          <cell r="V267">
            <v>1.6081000000000001</v>
          </cell>
          <cell r="W267">
            <v>1.7539</v>
          </cell>
          <cell r="X267">
            <v>1.9057999999999999</v>
          </cell>
          <cell r="Y267">
            <v>2.0640000000000001</v>
          </cell>
          <cell r="Z267">
            <v>2.2284999999999999</v>
          </cell>
          <cell r="AA267">
            <v>2.3992</v>
          </cell>
          <cell r="AB267">
            <v>2.5762999999999998</v>
          </cell>
          <cell r="AC267">
            <v>2.7597</v>
          </cell>
          <cell r="AD267">
            <v>2.9493999999999998</v>
          </cell>
          <cell r="AE267">
            <v>3.1456</v>
          </cell>
          <cell r="AF267">
            <v>3.3481999999999998</v>
          </cell>
          <cell r="AG267">
            <v>3.5573000000000001</v>
          </cell>
          <cell r="AH267">
            <v>3.7728999999999999</v>
          </cell>
          <cell r="AI267">
            <v>3.9950000000000001</v>
          </cell>
          <cell r="AJ267">
            <v>4.2237999999999998</v>
          </cell>
          <cell r="AK267">
            <v>4.4592000000000001</v>
          </cell>
          <cell r="AL267">
            <v>4.7012</v>
          </cell>
          <cell r="AM267">
            <v>4.95</v>
          </cell>
          <cell r="AN267">
            <v>5.2055999999999996</v>
          </cell>
          <cell r="AO267">
            <v>5.468</v>
          </cell>
          <cell r="AP267">
            <v>5.7371999999999996</v>
          </cell>
          <cell r="AQ267">
            <v>6.0133000000000001</v>
          </cell>
          <cell r="AR267">
            <v>6.2964000000000002</v>
          </cell>
          <cell r="AS267">
            <v>6.5865</v>
          </cell>
          <cell r="AT267">
            <v>6.8837000000000002</v>
          </cell>
          <cell r="AU267">
            <v>7.1879999999999997</v>
          </cell>
          <cell r="AV267">
            <v>7.4995000000000003</v>
          </cell>
          <cell r="AW267">
            <v>7.8181000000000003</v>
          </cell>
          <cell r="AX267">
            <v>8.1440999999999999</v>
          </cell>
          <cell r="AY267">
            <v>8.4772999999999996</v>
          </cell>
        </row>
        <row r="268">
          <cell r="D268">
            <v>4.8899999999999999E-2</v>
          </cell>
          <cell r="E268">
            <v>8.1699999999999995E-2</v>
          </cell>
          <cell r="F268">
            <v>0.12189999999999999</v>
          </cell>
          <cell r="G268">
            <v>0.16919999999999999</v>
          </cell>
          <cell r="H268">
            <v>0.22339999999999999</v>
          </cell>
          <cell r="I268">
            <v>0.28420000000000001</v>
          </cell>
          <cell r="J268">
            <v>0.3518</v>
          </cell>
          <cell r="K268">
            <v>0.42580000000000001</v>
          </cell>
          <cell r="L268">
            <v>0.50639999999999996</v>
          </cell>
          <cell r="M268">
            <v>0.59340000000000004</v>
          </cell>
          <cell r="N268">
            <v>0.68679999999999997</v>
          </cell>
          <cell r="O268">
            <v>0.78659999999999997</v>
          </cell>
          <cell r="P268">
            <v>0.89280000000000004</v>
          </cell>
          <cell r="Q268">
            <v>1.0054000000000001</v>
          </cell>
          <cell r="R268">
            <v>1.1242000000000001</v>
          </cell>
          <cell r="S268">
            <v>1.2495000000000001</v>
          </cell>
          <cell r="T268">
            <v>1.3811</v>
          </cell>
          <cell r="U268">
            <v>1.5190999999999999</v>
          </cell>
          <cell r="V268">
            <v>1.6634</v>
          </cell>
          <cell r="W268">
            <v>1.8142</v>
          </cell>
          <cell r="X268">
            <v>1.9714</v>
          </cell>
          <cell r="Y268">
            <v>2.1349999999999998</v>
          </cell>
          <cell r="Z268">
            <v>2.3050999999999999</v>
          </cell>
          <cell r="AA268">
            <v>2.4817</v>
          </cell>
          <cell r="AB268">
            <v>2.6648999999999998</v>
          </cell>
          <cell r="AC268">
            <v>2.8544999999999998</v>
          </cell>
          <cell r="AD268">
            <v>3.0508000000000002</v>
          </cell>
          <cell r="AE268">
            <v>3.2536999999999998</v>
          </cell>
          <cell r="AF268">
            <v>3.4632999999999998</v>
          </cell>
          <cell r="AG268">
            <v>3.6795</v>
          </cell>
          <cell r="AH268">
            <v>3.9024999999999999</v>
          </cell>
          <cell r="AI268">
            <v>4.1322999999999999</v>
          </cell>
          <cell r="AJ268">
            <v>4.3689</v>
          </cell>
          <cell r="AK268">
            <v>4.6123000000000003</v>
          </cell>
          <cell r="AL268">
            <v>4.8627000000000002</v>
          </cell>
          <cell r="AM268">
            <v>5.12</v>
          </cell>
          <cell r="AN268">
            <v>5.3842999999999996</v>
          </cell>
          <cell r="AO268">
            <v>5.6555999999999997</v>
          </cell>
          <cell r="AP268">
            <v>5.9340999999999999</v>
          </cell>
          <cell r="AQ268">
            <v>6.2196999999999996</v>
          </cell>
          <cell r="AR268">
            <v>6.5125000000000002</v>
          </cell>
          <cell r="AS268">
            <v>6.8125</v>
          </cell>
          <cell r="AT268">
            <v>7.1197999999999997</v>
          </cell>
          <cell r="AU268">
            <v>7.4344999999999999</v>
          </cell>
          <cell r="AV268">
            <v>7.7565999999999997</v>
          </cell>
          <cell r="AW268">
            <v>8.0861000000000001</v>
          </cell>
          <cell r="AX268">
            <v>8.4231999999999996</v>
          </cell>
          <cell r="AY268">
            <v>8.7677999999999994</v>
          </cell>
        </row>
        <row r="269">
          <cell r="D269">
            <v>5.0500000000000003E-2</v>
          </cell>
          <cell r="E269">
            <v>8.4500000000000006E-2</v>
          </cell>
          <cell r="F269">
            <v>0.126</v>
          </cell>
          <cell r="G269">
            <v>0.17480000000000001</v>
          </cell>
          <cell r="H269">
            <v>0.23080000000000001</v>
          </cell>
          <cell r="I269">
            <v>0.29370000000000002</v>
          </cell>
          <cell r="J269">
            <v>0.36349999999999999</v>
          </cell>
          <cell r="K269">
            <v>0.44</v>
          </cell>
          <cell r="L269">
            <v>0.52329999999999999</v>
          </cell>
          <cell r="M269">
            <v>0.61319999999999997</v>
          </cell>
          <cell r="N269">
            <v>0.7097</v>
          </cell>
          <cell r="O269">
            <v>0.81279999999999997</v>
          </cell>
          <cell r="P269">
            <v>0.92249999999999999</v>
          </cell>
          <cell r="Q269">
            <v>1.0387999999999999</v>
          </cell>
          <cell r="R269">
            <v>1.1617</v>
          </cell>
          <cell r="S269">
            <v>1.2910999999999999</v>
          </cell>
          <cell r="T269">
            <v>1.4271</v>
          </cell>
          <cell r="U269">
            <v>1.5696000000000001</v>
          </cell>
          <cell r="V269">
            <v>1.7188000000000001</v>
          </cell>
          <cell r="W269">
            <v>1.8746</v>
          </cell>
          <cell r="X269">
            <v>2.0369999999999999</v>
          </cell>
          <cell r="Y269">
            <v>2.206</v>
          </cell>
          <cell r="Z269">
            <v>2.3818000000000001</v>
          </cell>
          <cell r="AA269">
            <v>2.5642</v>
          </cell>
          <cell r="AB269">
            <v>2.7534000000000001</v>
          </cell>
          <cell r="AC269">
            <v>2.9493999999999998</v>
          </cell>
          <cell r="AD269">
            <v>3.1522000000000001</v>
          </cell>
          <cell r="AE269">
            <v>3.3618000000000001</v>
          </cell>
          <cell r="AF269">
            <v>3.5783</v>
          </cell>
          <cell r="AG269">
            <v>3.8016999999999999</v>
          </cell>
          <cell r="AH269">
            <v>4.0320999999999998</v>
          </cell>
          <cell r="AI269">
            <v>4.2694999999999999</v>
          </cell>
          <cell r="AJ269">
            <v>4.5138999999999996</v>
          </cell>
          <cell r="AK269">
            <v>4.7653999999999996</v>
          </cell>
          <cell r="AL269">
            <v>5.0240999999999998</v>
          </cell>
          <cell r="AM269">
            <v>5.2899000000000003</v>
          </cell>
          <cell r="AN269">
            <v>5.5629999999999997</v>
          </cell>
          <cell r="AO269">
            <v>5.8433000000000002</v>
          </cell>
          <cell r="AP269">
            <v>6.1310000000000002</v>
          </cell>
          <cell r="AQ269">
            <v>6.4260000000000002</v>
          </cell>
          <cell r="AR269">
            <v>6.7285000000000004</v>
          </cell>
          <cell r="AS269">
            <v>7.0384000000000002</v>
          </cell>
          <cell r="AT269">
            <v>7.3559000000000001</v>
          </cell>
          <cell r="AU269">
            <v>7.681</v>
          </cell>
          <cell r="AV269">
            <v>8.0137</v>
          </cell>
          <cell r="AW269">
            <v>8.3541000000000007</v>
          </cell>
          <cell r="AX269">
            <v>8.7022999999999993</v>
          </cell>
          <cell r="AY269">
            <v>9.0584000000000007</v>
          </cell>
        </row>
        <row r="270">
          <cell r="D270">
            <v>5.21E-2</v>
          </cell>
          <cell r="E270">
            <v>8.72E-2</v>
          </cell>
          <cell r="F270">
            <v>0.13009999999999999</v>
          </cell>
          <cell r="G270">
            <v>0.18049999999999999</v>
          </cell>
          <cell r="H270">
            <v>0.2382</v>
          </cell>
          <cell r="I270">
            <v>0.30320000000000003</v>
          </cell>
          <cell r="J270">
            <v>0.37519999999999998</v>
          </cell>
          <cell r="K270">
            <v>0.45419999999999999</v>
          </cell>
          <cell r="L270">
            <v>0.54010000000000002</v>
          </cell>
          <cell r="M270">
            <v>0.63290000000000002</v>
          </cell>
          <cell r="N270">
            <v>0.73260000000000003</v>
          </cell>
          <cell r="O270">
            <v>0.83899999999999997</v>
          </cell>
          <cell r="P270">
            <v>0.95230000000000004</v>
          </cell>
          <cell r="Q270">
            <v>1.0723</v>
          </cell>
          <cell r="R270">
            <v>1.1991000000000001</v>
          </cell>
          <cell r="S270">
            <v>1.3326</v>
          </cell>
          <cell r="T270">
            <v>1.4730000000000001</v>
          </cell>
          <cell r="U270">
            <v>1.6202000000000001</v>
          </cell>
          <cell r="V270">
            <v>1.7741</v>
          </cell>
          <cell r="W270">
            <v>1.9349000000000001</v>
          </cell>
          <cell r="X270">
            <v>2.1025</v>
          </cell>
          <cell r="Y270">
            <v>2.2770000000000001</v>
          </cell>
          <cell r="Z270">
            <v>2.4584000000000001</v>
          </cell>
          <cell r="AA270">
            <v>2.6467000000000001</v>
          </cell>
          <cell r="AB270">
            <v>2.8420000000000001</v>
          </cell>
          <cell r="AC270">
            <v>3.0442999999999998</v>
          </cell>
          <cell r="AD270">
            <v>3.2536</v>
          </cell>
          <cell r="AE270">
            <v>3.4699</v>
          </cell>
          <cell r="AF270">
            <v>3.6934</v>
          </cell>
          <cell r="AG270">
            <v>3.9239999999999999</v>
          </cell>
          <cell r="AH270">
            <v>4.1616999999999997</v>
          </cell>
          <cell r="AI270">
            <v>4.4066999999999998</v>
          </cell>
          <cell r="AJ270">
            <v>4.6589999999999998</v>
          </cell>
          <cell r="AK270">
            <v>4.9185999999999996</v>
          </cell>
          <cell r="AL270">
            <v>5.1855000000000002</v>
          </cell>
          <cell r="AM270">
            <v>5.4598000000000004</v>
          </cell>
          <cell r="AN270">
            <v>5.7416</v>
          </cell>
          <cell r="AO270">
            <v>6.0309999999999997</v>
          </cell>
          <cell r="AP270">
            <v>6.3277999999999999</v>
          </cell>
          <cell r="AQ270">
            <v>6.6322999999999999</v>
          </cell>
          <cell r="AR270">
            <v>6.9444999999999997</v>
          </cell>
          <cell r="AS270">
            <v>7.2643000000000004</v>
          </cell>
          <cell r="AT270">
            <v>7.5919999999999996</v>
          </cell>
          <cell r="AU270">
            <v>7.9275000000000002</v>
          </cell>
          <cell r="AV270">
            <v>8.2707999999999995</v>
          </cell>
          <cell r="AW270">
            <v>8.6220999999999997</v>
          </cell>
          <cell r="AX270">
            <v>8.9815000000000005</v>
          </cell>
          <cell r="AY270">
            <v>9.3489000000000004</v>
          </cell>
        </row>
        <row r="271">
          <cell r="D271">
            <v>5.3800000000000001E-2</v>
          </cell>
          <cell r="E271">
            <v>8.9899999999999994E-2</v>
          </cell>
          <cell r="F271">
            <v>0.1341</v>
          </cell>
          <cell r="G271">
            <v>0.18609999999999999</v>
          </cell>
          <cell r="H271">
            <v>0.2457</v>
          </cell>
          <cell r="I271">
            <v>0.31259999999999999</v>
          </cell>
          <cell r="J271">
            <v>0.38690000000000002</v>
          </cell>
          <cell r="K271">
            <v>0.46839999999999998</v>
          </cell>
          <cell r="L271">
            <v>0.55700000000000005</v>
          </cell>
          <cell r="M271">
            <v>0.65269999999999995</v>
          </cell>
          <cell r="N271">
            <v>0.75539999999999996</v>
          </cell>
          <cell r="O271">
            <v>0.86519999999999997</v>
          </cell>
          <cell r="P271">
            <v>0.98199999999999998</v>
          </cell>
          <cell r="Q271">
            <v>1.1056999999999999</v>
          </cell>
          <cell r="R271">
            <v>1.2364999999999999</v>
          </cell>
          <cell r="S271">
            <v>1.3742000000000001</v>
          </cell>
          <cell r="T271">
            <v>1.5189999999999999</v>
          </cell>
          <cell r="U271">
            <v>1.6707000000000001</v>
          </cell>
          <cell r="V271">
            <v>1.8293999999999999</v>
          </cell>
          <cell r="W271">
            <v>1.9952000000000001</v>
          </cell>
          <cell r="X271">
            <v>2.1680999999999999</v>
          </cell>
          <cell r="Y271">
            <v>2.3479999999999999</v>
          </cell>
          <cell r="Z271">
            <v>2.5350999999999999</v>
          </cell>
          <cell r="AA271">
            <v>2.7292000000000001</v>
          </cell>
          <cell r="AB271">
            <v>2.9306000000000001</v>
          </cell>
          <cell r="AC271">
            <v>3.1392000000000002</v>
          </cell>
          <cell r="AD271">
            <v>3.355</v>
          </cell>
          <cell r="AE271">
            <v>3.5779999999999998</v>
          </cell>
          <cell r="AF271">
            <v>3.8083999999999998</v>
          </cell>
          <cell r="AG271">
            <v>4.0461999999999998</v>
          </cell>
          <cell r="AH271">
            <v>4.2914000000000003</v>
          </cell>
          <cell r="AI271">
            <v>4.5439999999999996</v>
          </cell>
          <cell r="AJ271">
            <v>4.8041</v>
          </cell>
          <cell r="AK271">
            <v>5.0716999999999999</v>
          </cell>
          <cell r="AL271">
            <v>5.3468999999999998</v>
          </cell>
          <cell r="AM271">
            <v>5.6298000000000004</v>
          </cell>
          <cell r="AN271">
            <v>5.9203000000000001</v>
          </cell>
          <cell r="AO271">
            <v>6.2186000000000003</v>
          </cell>
          <cell r="AP271">
            <v>6.5247000000000002</v>
          </cell>
          <cell r="AQ271">
            <v>6.8385999999999996</v>
          </cell>
          <cell r="AR271">
            <v>7.1604999999999999</v>
          </cell>
          <cell r="AS271">
            <v>7.4901999999999997</v>
          </cell>
          <cell r="AT271">
            <v>7.8280000000000003</v>
          </cell>
          <cell r="AU271">
            <v>8.1738999999999997</v>
          </cell>
          <cell r="AV271">
            <v>8.5279000000000007</v>
          </cell>
          <cell r="AW271">
            <v>8.8901000000000003</v>
          </cell>
          <cell r="AX271">
            <v>9.2606000000000002</v>
          </cell>
          <cell r="AY271">
            <v>9.6394000000000002</v>
          </cell>
        </row>
        <row r="272">
          <cell r="D272">
            <v>5.5399999999999998E-2</v>
          </cell>
          <cell r="E272">
            <v>9.2600000000000002E-2</v>
          </cell>
          <cell r="F272">
            <v>0.13819999999999999</v>
          </cell>
          <cell r="G272">
            <v>0.1918</v>
          </cell>
          <cell r="H272">
            <v>0.25309999999999999</v>
          </cell>
          <cell r="I272">
            <v>0.3221</v>
          </cell>
          <cell r="J272">
            <v>0.39860000000000001</v>
          </cell>
          <cell r="K272">
            <v>0.48259999999999997</v>
          </cell>
          <cell r="L272">
            <v>0.57379999999999998</v>
          </cell>
          <cell r="M272">
            <v>0.6724</v>
          </cell>
          <cell r="N272">
            <v>0.77829999999999999</v>
          </cell>
          <cell r="O272">
            <v>0.89139999999999997</v>
          </cell>
          <cell r="P272">
            <v>1.0117</v>
          </cell>
          <cell r="Q272">
            <v>1.1392</v>
          </cell>
          <cell r="R272">
            <v>1.2739</v>
          </cell>
          <cell r="S272">
            <v>1.4157999999999999</v>
          </cell>
          <cell r="T272">
            <v>1.5649</v>
          </cell>
          <cell r="U272">
            <v>1.7212000000000001</v>
          </cell>
          <cell r="V272">
            <v>1.8848</v>
          </cell>
          <cell r="W272">
            <v>2.0556000000000001</v>
          </cell>
          <cell r="X272">
            <v>2.2336</v>
          </cell>
          <cell r="Y272">
            <v>2.419</v>
          </cell>
          <cell r="Z272">
            <v>2.6116999999999999</v>
          </cell>
          <cell r="AA272">
            <v>2.8117000000000001</v>
          </cell>
          <cell r="AB272">
            <v>3.0192000000000001</v>
          </cell>
          <cell r="AC272">
            <v>3.234</v>
          </cell>
          <cell r="AD272">
            <v>3.4563000000000001</v>
          </cell>
          <cell r="AE272">
            <v>3.6861000000000002</v>
          </cell>
          <cell r="AF272">
            <v>3.9235000000000002</v>
          </cell>
          <cell r="AG272">
            <v>4.1684000000000001</v>
          </cell>
          <cell r="AH272">
            <v>4.4210000000000003</v>
          </cell>
          <cell r="AI272">
            <v>4.6811999999999996</v>
          </cell>
          <cell r="AJ272">
            <v>4.9490999999999996</v>
          </cell>
          <cell r="AK272">
            <v>5.2248000000000001</v>
          </cell>
          <cell r="AL272">
            <v>5.5083000000000002</v>
          </cell>
          <cell r="AM272">
            <v>5.7996999999999996</v>
          </cell>
          <cell r="AN272">
            <v>6.0990000000000002</v>
          </cell>
          <cell r="AO272">
            <v>6.4062999999999999</v>
          </cell>
          <cell r="AP272">
            <v>6.7215999999999996</v>
          </cell>
          <cell r="AQ272">
            <v>7.0449000000000002</v>
          </cell>
          <cell r="AR272">
            <v>7.3765000000000001</v>
          </cell>
          <cell r="AS272">
            <v>7.7161999999999997</v>
          </cell>
          <cell r="AT272">
            <v>8.0640999999999998</v>
          </cell>
          <cell r="AU272">
            <v>8.4204000000000008</v>
          </cell>
          <cell r="AV272">
            <v>8.7850999999999999</v>
          </cell>
          <cell r="AW272">
            <v>9.1582000000000008</v>
          </cell>
          <cell r="AX272">
            <v>9.5396999999999998</v>
          </cell>
          <cell r="AY272">
            <v>9.9298999999999999</v>
          </cell>
        </row>
        <row r="273">
          <cell r="D273">
            <v>5.7000000000000002E-2</v>
          </cell>
          <cell r="E273">
            <v>9.5399999999999999E-2</v>
          </cell>
          <cell r="F273">
            <v>0.14230000000000001</v>
          </cell>
          <cell r="G273">
            <v>0.19739999999999999</v>
          </cell>
          <cell r="H273">
            <v>0.26050000000000001</v>
          </cell>
          <cell r="I273">
            <v>0.33160000000000001</v>
          </cell>
          <cell r="J273">
            <v>0.4103</v>
          </cell>
          <cell r="K273">
            <v>0.49669999999999997</v>
          </cell>
          <cell r="L273">
            <v>0.5907</v>
          </cell>
          <cell r="M273">
            <v>0.69220000000000004</v>
          </cell>
          <cell r="N273">
            <v>0.80120000000000002</v>
          </cell>
          <cell r="O273">
            <v>0.91759999999999997</v>
          </cell>
          <cell r="P273">
            <v>1.0414000000000001</v>
          </cell>
          <cell r="Q273">
            <v>1.1727000000000001</v>
          </cell>
          <cell r="R273">
            <v>1.3112999999999999</v>
          </cell>
          <cell r="S273">
            <v>1.4574</v>
          </cell>
          <cell r="T273">
            <v>1.6108</v>
          </cell>
          <cell r="U273">
            <v>1.7718</v>
          </cell>
          <cell r="V273">
            <v>1.9400999999999999</v>
          </cell>
          <cell r="W273">
            <v>2.1158999999999999</v>
          </cell>
          <cell r="X273">
            <v>2.2991999999999999</v>
          </cell>
          <cell r="Y273">
            <v>2.4900000000000002</v>
          </cell>
          <cell r="Z273">
            <v>2.6882999999999999</v>
          </cell>
          <cell r="AA273">
            <v>2.8942000000000001</v>
          </cell>
          <cell r="AB273">
            <v>3.1076999999999999</v>
          </cell>
          <cell r="AC273">
            <v>3.3289</v>
          </cell>
          <cell r="AD273">
            <v>3.5577000000000001</v>
          </cell>
          <cell r="AE273">
            <v>3.7942</v>
          </cell>
          <cell r="AF273">
            <v>4.0385</v>
          </cell>
          <cell r="AG273">
            <v>4.2906000000000004</v>
          </cell>
          <cell r="AH273">
            <v>4.5506000000000002</v>
          </cell>
          <cell r="AI273">
            <v>4.8183999999999996</v>
          </cell>
          <cell r="AJ273">
            <v>5.0941999999999998</v>
          </cell>
          <cell r="AK273">
            <v>5.3779000000000003</v>
          </cell>
          <cell r="AL273">
            <v>5.6696999999999997</v>
          </cell>
          <cell r="AM273">
            <v>5.9695999999999998</v>
          </cell>
          <cell r="AN273">
            <v>6.2777000000000003</v>
          </cell>
          <cell r="AO273">
            <v>6.5938999999999997</v>
          </cell>
          <cell r="AP273">
            <v>6.9184000000000001</v>
          </cell>
          <cell r="AQ273">
            <v>7.2511999999999999</v>
          </cell>
          <cell r="AR273">
            <v>7.5923999999999996</v>
          </cell>
          <cell r="AS273">
            <v>7.9420999999999999</v>
          </cell>
          <cell r="AT273">
            <v>8.3002000000000002</v>
          </cell>
          <cell r="AU273">
            <v>8.6669</v>
          </cell>
          <cell r="AV273">
            <v>9.0421999999999993</v>
          </cell>
          <cell r="AW273">
            <v>9.4260999999999999</v>
          </cell>
          <cell r="AX273">
            <v>9.8188999999999993</v>
          </cell>
          <cell r="AY273">
            <v>10.2204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직원"/>
      <sheetName val="1"/>
      <sheetName val="Sheet1"/>
      <sheetName val="Sheet1 (2)"/>
      <sheetName val="Sheet2"/>
      <sheetName val="Sheet3"/>
      <sheetName val="일위대가목록"/>
      <sheetName val="대치판정"/>
      <sheetName val="총괄내역"/>
      <sheetName val="내역서"/>
      <sheetName val="단재적표"/>
      <sheetName val="터파기및재료"/>
      <sheetName val="덕전리"/>
      <sheetName val="단가"/>
      <sheetName val="콘크리트댐수량산출"/>
      <sheetName val="기타자재수량"/>
      <sheetName val="날개벽수량표"/>
      <sheetName val="01-적용기준"/>
      <sheetName val="15-저수퇴사조절량계산서"/>
      <sheetName val="14-비탈면적계산서"/>
      <sheetName val="12-토적계산서"/>
      <sheetName val="11-토적집계표"/>
      <sheetName val="운반비"/>
      <sheetName val="건설산출"/>
      <sheetName val="TOTAL_BOQ"/>
      <sheetName val="data"/>
      <sheetName val="06 일위대가목록"/>
      <sheetName val="#REF"/>
      <sheetName val="경율산정.XLS"/>
      <sheetName val="내역서2안"/>
      <sheetName val="일위대가(1)"/>
      <sheetName val="규격"/>
      <sheetName val="수종"/>
      <sheetName val="내역서 (2)"/>
      <sheetName val="목록"/>
      <sheetName val="말뚝물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덕전리"/>
      <sheetName val="조서및연장산출"/>
      <sheetName val="배수공수량"/>
      <sheetName val="암거공수량집계"/>
      <sheetName val="횡배수공집계"/>
      <sheetName val="수로관및집수정수량집계"/>
      <sheetName val="횡배수토공(P.E,BOX) "/>
      <sheetName val="수로관및집수정"/>
      <sheetName val="지수벽 및 파라피트"/>
      <sheetName val="암거수량"/>
      <sheetName val="암거날개벽수량"/>
      <sheetName val="암거날개벽토공"/>
      <sheetName val="횡배수관날개벽"/>
      <sheetName val="횡배수관날개벽잔토 "/>
      <sheetName val="횡배수관날개벽수량표"/>
      <sheetName val="횡배수관날개벽잔토산식치수표"/>
      <sheetName val="토적계산서"/>
      <sheetName val="포장자재수량집계"/>
      <sheetName val="콘크리트포장"/>
      <sheetName val="토사측구"/>
      <sheetName val="표 지 "/>
      <sheetName val="자재집계"/>
      <sheetName val="토공집계"/>
      <sheetName val="총괄자재집계"/>
      <sheetName val="암거날개벽수량(1.5M)"/>
      <sheetName val="암거날개벽토공(1.5)"/>
      <sheetName val="토공집계(소계)"/>
      <sheetName val="관급자재대"/>
      <sheetName val="면벽수량"/>
      <sheetName val="흄관(보호)(1연)"/>
      <sheetName val="흄관 보호토공(1연)"/>
      <sheetName val="단재적표"/>
      <sheetName val="총괄내역"/>
      <sheetName val="인자기준_2007"/>
      <sheetName val="할인_할증률산정"/>
      <sheetName val="금액단가표"/>
      <sheetName val="자료기입"/>
      <sheetName val="예정공정표(장기간)"/>
      <sheetName val="수량"/>
      <sheetName val="날개벽수량표"/>
      <sheetName val="7급줄떼"/>
      <sheetName val="조명시설"/>
      <sheetName val="T13(P68~72,78)"/>
      <sheetName val="Sheet1 (2)"/>
      <sheetName val="96보완계획7.12"/>
      <sheetName val="원가서"/>
      <sheetName val="난간벽단위"/>
      <sheetName val="입력"/>
      <sheetName val="포장공"/>
      <sheetName val="토공"/>
      <sheetName val="배수공"/>
      <sheetName val="000000"/>
      <sheetName val="시방서"/>
      <sheetName val="일위대가표"/>
      <sheetName val="●수량(침구보관창고-21평)"/>
      <sheetName val="구조물터파기수량집계"/>
      <sheetName val="측구터파기공수량집계"/>
      <sheetName val="배수공 시멘트 및 골재량 산출"/>
      <sheetName val="일위대가(1)"/>
      <sheetName val="대치판정"/>
      <sheetName val="토적"/>
      <sheetName val="자재집계표"/>
      <sheetName val="DATA 입력란"/>
      <sheetName val="마산월령동골조물량변경"/>
      <sheetName val="DATE"/>
      <sheetName val="06 일위대가목록"/>
      <sheetName val="설 계"/>
      <sheetName val="DDD"/>
      <sheetName val="코드표"/>
      <sheetName val="맨홀수량산출(A-LINE)"/>
      <sheetName val="골막이(야매)"/>
      <sheetName val="일위대가"/>
      <sheetName val="토적기초"/>
      <sheetName val="노임단가"/>
      <sheetName val="단면치수"/>
      <sheetName val="암거"/>
      <sheetName val="N賃率-職"/>
      <sheetName val="설계서(동안동)"/>
      <sheetName val="설계서"/>
      <sheetName val="대전-교대(A1-A2)"/>
      <sheetName val="교대(A1)"/>
      <sheetName val="암거단위"/>
      <sheetName val="2경간"/>
      <sheetName val="예정공정표"/>
      <sheetName val="본체"/>
      <sheetName val="실행철강하도"/>
      <sheetName val="자가"/>
      <sheetName val="98수문일위"/>
      <sheetName val="일위"/>
      <sheetName val="시설수량표"/>
      <sheetName val="내역서"/>
      <sheetName val="#REF"/>
      <sheetName val="unitpric"/>
      <sheetName val="MYUN(MAC)"/>
      <sheetName val="기초자료입력"/>
      <sheetName val="맨홀조서"/>
      <sheetName val="최적단면"/>
      <sheetName val="일위대가모듈"/>
      <sheetName val="data"/>
      <sheetName val="단면가정"/>
      <sheetName val="부재력정리"/>
      <sheetName val="노단"/>
      <sheetName val="현장관리비"/>
      <sheetName val="총집계표"/>
      <sheetName val="도근좌표"/>
      <sheetName val="일위대가목록"/>
      <sheetName val="일위대가(가설)"/>
      <sheetName val="COPING"/>
      <sheetName val="토사(PE)"/>
      <sheetName val="Main"/>
      <sheetName val="중기사용료"/>
      <sheetName val="단가"/>
      <sheetName val="유림골조"/>
      <sheetName val="백호우계수"/>
      <sheetName val="DB구축"/>
      <sheetName val="한강운반비"/>
      <sheetName val="내역서단가산출용"/>
      <sheetName val="차액보증"/>
      <sheetName val="사다리"/>
      <sheetName val="수량산출"/>
      <sheetName val="집계표"/>
      <sheetName val="데리네이타현황"/>
      <sheetName val="보안등"/>
      <sheetName val="값"/>
      <sheetName val="기초단가"/>
      <sheetName val="(A)내역서"/>
      <sheetName val="장비단"/>
      <sheetName val="노임단"/>
      <sheetName val="Sheet1"/>
      <sheetName val="2.건축"/>
      <sheetName val="총괄서"/>
      <sheetName val="횡배수토공(P_E,BOX)_"/>
      <sheetName val="지수벽_및_파라피트"/>
      <sheetName val="횡배수관날개벽잔토_"/>
      <sheetName val="표_지_"/>
      <sheetName val="암거날개벽수량(1_5M)"/>
      <sheetName val="암거날개벽토공(1_5)"/>
      <sheetName val="ⴭⴭⴭⴭ"/>
      <sheetName val="건축공사실행"/>
      <sheetName val="간지"/>
      <sheetName val="자재단가"/>
      <sheetName val="8.PILE  (돌출)"/>
      <sheetName val="CTEMCOST"/>
      <sheetName val="단위수량"/>
      <sheetName val="Sheet2"/>
      <sheetName val="일반수량총괄집계"/>
      <sheetName val="터파기및재료"/>
      <sheetName val="직원명부"/>
      <sheetName val="노임"/>
      <sheetName val="총괄"/>
      <sheetName val="9GNG운반"/>
      <sheetName val="02자재"/>
      <sheetName val="수리계산(10년)5유역"/>
      <sheetName val="P,E이중관Φ400"/>
      <sheetName val="P,E이중관Φ800"/>
      <sheetName val="종배수관"/>
      <sheetName val="BID"/>
      <sheetName val="입력란"/>
      <sheetName val="97노임단가"/>
      <sheetName val="산출근거"/>
      <sheetName val="지점별강우량"/>
      <sheetName val="설비"/>
      <sheetName val="s"/>
      <sheetName val="1"/>
      <sheetName val="2F 회의실견적(5_14 일대)"/>
      <sheetName val="총괄집계 "/>
      <sheetName val="TOTAL_BOQ"/>
      <sheetName val="원가계산서"/>
      <sheetName val="도급내역서"/>
      <sheetName val="Sheet3"/>
      <sheetName val="남양내역"/>
      <sheetName val="내역"/>
      <sheetName val="이름표지정"/>
      <sheetName val="기초일위"/>
      <sheetName val="용소리교"/>
      <sheetName val="배지거총재료집계표"/>
      <sheetName val="견적대비"/>
      <sheetName val="증감내역서"/>
      <sheetName val="갑지"/>
      <sheetName val="총괄표 "/>
      <sheetName val="다곡2교"/>
      <sheetName val="[DDD.XLS]A__MSOFFICE_Excel_DA_5"/>
      <sheetName val="[DDD.XLS]A__MSOFFICE_Excel_DA_3"/>
      <sheetName val="[DDD.XLS]A__MSOFFICE_Excel_DA_2"/>
      <sheetName val="[DDD.XLS]A__MSOFFICE_Excel_DA_4"/>
      <sheetName val="[DDD.XLS]A__MSOFFICE_Excel_DA_6"/>
      <sheetName val="횡배수조서"/>
      <sheetName val="공통가설"/>
      <sheetName val="6공구(당초)"/>
      <sheetName val="단위가격"/>
      <sheetName val="지급자재"/>
      <sheetName val="TYPE-A"/>
      <sheetName val="시점교대"/>
      <sheetName val="건축"/>
      <sheetName val="[DDD.XLS]A__MSOFFICE_Excel_DA_7"/>
      <sheetName val="시중노임단가"/>
      <sheetName val="공예을"/>
      <sheetName val="부총"/>
      <sheetName val="I一般比"/>
      <sheetName val="정산변경사유"/>
      <sheetName val="설계공통자료입력"/>
      <sheetName val="경비"/>
      <sheetName val="도급분"/>
      <sheetName val="배수설비"/>
      <sheetName val="대창(장성)"/>
      <sheetName val="송전재료비"/>
      <sheetName val="신고조서"/>
      <sheetName val="토목수량(공정)"/>
      <sheetName val="증감대비"/>
      <sheetName val="공사비예산서(토목분)"/>
      <sheetName val="설계명세"/>
      <sheetName val="설명서"/>
      <sheetName val="물가변동대가세부내역서"/>
      <sheetName val="순공사비"/>
      <sheetName val="noyim"/>
      <sheetName val="[DDD.XLS]A__MSOFFICE_Excel_DA_8"/>
      <sheetName val="[DDD.XLS]A__MSOFFICE_Excel_DA_9"/>
      <sheetName val="[DDD.XLS]A__MSOFFICE_Excel_D_10"/>
      <sheetName val="[DDD.XLS]A__MSOFFICE_Excel_D_11"/>
      <sheetName val="[DDD.XLS]A__MSOFFICE_Excel_D_15"/>
      <sheetName val="[DDD.XLS]A__MSOFFICE_Excel_D_12"/>
      <sheetName val="[DDD.XLS]A__MSOFFICE_Excel_D_13"/>
      <sheetName val="[DDD.XLS]A__MSOFFICE_Excel_D_14"/>
      <sheetName val="[DDD.XLS]A__MSOFFICE_Excel_D_16"/>
      <sheetName val="[DDD.XLS]A__MSOFFICE_Excel_D_17"/>
      <sheetName val="[DDD.XLS]A:\MSOFFICE\Excel\DATA"/>
      <sheetName val="[DDD.XLS]A__MSOFFICE_Excel_D_18"/>
      <sheetName val="8.식재일위"/>
      <sheetName val="B시설가격"/>
      <sheetName val="Total"/>
      <sheetName val="기본단가표"/>
      <sheetName val="TOTAL3"/>
      <sheetName val="산출근거 "/>
      <sheetName val="수량집계"/>
      <sheetName val="원가"/>
      <sheetName val="별표집계"/>
      <sheetName val="제잡비계산"/>
      <sheetName val="기초코드"/>
      <sheetName val="직접인건비"/>
      <sheetName val="직접경비"/>
      <sheetName val="100만평"/>
      <sheetName val="직접경비산출근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/>
      <sheetData sheetId="183"/>
      <sheetData sheetId="184"/>
      <sheetData sheetId="185" refreshError="1"/>
      <sheetData sheetId="186" refreshError="1"/>
      <sheetData sheetId="187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직원"/>
      <sheetName val="1"/>
      <sheetName val="Sheet1"/>
      <sheetName val="Sheet1 (2)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내역서"/>
      <sheetName val="일위대가목록"/>
      <sheetName val="일위대가"/>
      <sheetName val="산출근거목록"/>
      <sheetName val="중기사용"/>
      <sheetName val="중기목록"/>
      <sheetName val="중기단가"/>
      <sheetName val="산출근거"/>
      <sheetName val="노임단가"/>
      <sheetName val="원가서"/>
      <sheetName val="단재적표"/>
      <sheetName val="1"/>
      <sheetName val="(A)내역서"/>
      <sheetName val="TYPE1"/>
      <sheetName val="맨홀조서"/>
      <sheetName val="총괄내역"/>
      <sheetName val="자재단가"/>
      <sheetName val="기초일위"/>
      <sheetName val="여과지동"/>
      <sheetName val="기초자료"/>
      <sheetName val="터파기및재료"/>
      <sheetName val="실행철강하도"/>
      <sheetName val="Sheet1"/>
      <sheetName val="위치"/>
      <sheetName val="내역서01"/>
      <sheetName val="주요측점"/>
      <sheetName val="자재비"/>
      <sheetName val="횡배수관토공수량"/>
      <sheetName val="기계경비(시간당)"/>
      <sheetName val="램머"/>
      <sheetName val="전기단가조사서"/>
      <sheetName val="내역서(관사)"/>
      <sheetName val="토사(PE)"/>
      <sheetName val="Total"/>
      <sheetName val="유림총괄"/>
      <sheetName val="표지 (2)"/>
      <sheetName val="신우"/>
      <sheetName val="9GNG운반"/>
      <sheetName val="기계내역"/>
      <sheetName val="일위대가(1)"/>
      <sheetName val="Y-WORK"/>
      <sheetName val="입찰안"/>
      <sheetName val="단가"/>
      <sheetName val="모래기초"/>
      <sheetName val="역T형옹벽단위수량"/>
      <sheetName val="식재"/>
      <sheetName val="시설물"/>
      <sheetName val="식재출력용"/>
      <sheetName val="유지관리"/>
      <sheetName val="상촌2교-일반수량집계"/>
      <sheetName val="Sheet1 (2)"/>
      <sheetName val="암거"/>
      <sheetName val="포장공"/>
      <sheetName val="배수공"/>
      <sheetName val="본공사"/>
      <sheetName val="앉음벽 (2)"/>
      <sheetName val="총괄"/>
      <sheetName val="집계표"/>
      <sheetName val="안양동교 1안"/>
      <sheetName val="단"/>
      <sheetName val="요약&amp;결과"/>
      <sheetName val="시설일위"/>
      <sheetName val="물집"/>
      <sheetName val="조명일위"/>
      <sheetName val="견적정보"/>
      <sheetName val="노무비"/>
      <sheetName val="총괄표"/>
      <sheetName val="인공산출"/>
      <sheetName val="s.v"/>
      <sheetName val="총집계표"/>
      <sheetName val="실행예산"/>
      <sheetName val="이름정의"/>
      <sheetName val="초기화면"/>
      <sheetName val="단가표"/>
      <sheetName val="골조시행"/>
      <sheetName val="기계경비"/>
      <sheetName val="습지도저"/>
      <sheetName val="기타기기"/>
      <sheetName val="관계주식"/>
      <sheetName val="MIJIBI"/>
      <sheetName val="내역"/>
      <sheetName val="파이프류"/>
      <sheetName val="4차원가계산서"/>
      <sheetName val="시점교대"/>
      <sheetName val="백호우계수"/>
      <sheetName val="가설공사"/>
      <sheetName val="일위목록"/>
      <sheetName val="200"/>
      <sheetName val="수정일위대가"/>
      <sheetName val="단열-자재"/>
      <sheetName val="설-원가"/>
      <sheetName val="집계"/>
      <sheetName val="XL4Poppy"/>
      <sheetName val="4안전율"/>
      <sheetName val="DATE"/>
      <sheetName val="원가"/>
      <sheetName val="일위대가표"/>
      <sheetName val="설계명세서"/>
      <sheetName val="자료입력"/>
    </sheetNames>
    <sheetDataSet>
      <sheetData sheetId="0">
        <row r="1">
          <cell r="A1" t="str">
            <v>공   종   명</v>
          </cell>
          <cell r="B1" t="str">
            <v>규     격</v>
          </cell>
          <cell r="C1" t="str">
            <v>단위</v>
          </cell>
          <cell r="D1" t="str">
            <v>수량</v>
          </cell>
          <cell r="E1" t="str">
            <v>재   료   비</v>
          </cell>
          <cell r="G1" t="str">
            <v>노   무   비</v>
          </cell>
          <cell r="I1" t="str">
            <v>경       비</v>
          </cell>
          <cell r="K1" t="str">
            <v>합     계</v>
          </cell>
          <cell r="M1" t="str">
            <v>비  고</v>
          </cell>
        </row>
        <row r="2">
          <cell r="E2" t="str">
            <v>단     가</v>
          </cell>
          <cell r="F2" t="str">
            <v>금     액</v>
          </cell>
          <cell r="G2" t="str">
            <v>단     가</v>
          </cell>
          <cell r="H2" t="str">
            <v>금     액</v>
          </cell>
          <cell r="I2" t="str">
            <v>단     가</v>
          </cell>
          <cell r="J2" t="str">
            <v>금     액</v>
          </cell>
          <cell r="K2" t="str">
            <v>단     가</v>
          </cell>
          <cell r="L2" t="str">
            <v>금     액</v>
          </cell>
        </row>
        <row r="3">
          <cell r="A3" t="str">
            <v>510사업교육사주거시설이전공사</v>
          </cell>
          <cell r="C3" t="str">
            <v>식</v>
          </cell>
          <cell r="D3">
            <v>1</v>
          </cell>
          <cell r="F3">
            <v>378000370</v>
          </cell>
          <cell r="H3">
            <v>136407189</v>
          </cell>
          <cell r="J3">
            <v>2856915</v>
          </cell>
          <cell r="L3">
            <v>517264474</v>
          </cell>
        </row>
        <row r="4">
          <cell r="A4" t="str">
            <v>1.조경식재공</v>
          </cell>
          <cell r="C4" t="str">
            <v>식</v>
          </cell>
          <cell r="D4">
            <v>1</v>
          </cell>
          <cell r="E4">
            <v>142524735</v>
          </cell>
          <cell r="F4">
            <v>142524735</v>
          </cell>
          <cell r="G4">
            <v>29597013</v>
          </cell>
          <cell r="H4">
            <v>29597013</v>
          </cell>
          <cell r="I4">
            <v>1246293</v>
          </cell>
          <cell r="J4">
            <v>1246293</v>
          </cell>
          <cell r="K4">
            <v>173368041</v>
          </cell>
          <cell r="L4">
            <v>173368041</v>
          </cell>
        </row>
        <row r="5">
          <cell r="A5" t="str">
            <v>2.조경시설물공</v>
          </cell>
          <cell r="C5" t="str">
            <v>식</v>
          </cell>
          <cell r="D5">
            <v>1</v>
          </cell>
          <cell r="E5">
            <v>113481570</v>
          </cell>
          <cell r="F5">
            <v>113481570</v>
          </cell>
          <cell r="G5">
            <v>42160764</v>
          </cell>
          <cell r="H5">
            <v>42160764</v>
          </cell>
          <cell r="I5">
            <v>382596</v>
          </cell>
          <cell r="J5">
            <v>382596</v>
          </cell>
          <cell r="K5">
            <v>156024930</v>
          </cell>
          <cell r="L5">
            <v>156024930</v>
          </cell>
        </row>
        <row r="6">
          <cell r="A6" t="str">
            <v>3.조경포장공</v>
          </cell>
          <cell r="C6" t="str">
            <v>식</v>
          </cell>
          <cell r="D6">
            <v>1</v>
          </cell>
          <cell r="E6">
            <v>120764109</v>
          </cell>
          <cell r="F6">
            <v>120764109</v>
          </cell>
          <cell r="G6">
            <v>63777058</v>
          </cell>
          <cell r="H6">
            <v>63777058</v>
          </cell>
          <cell r="I6">
            <v>267271</v>
          </cell>
          <cell r="J6">
            <v>267271</v>
          </cell>
          <cell r="K6">
            <v>184808438</v>
          </cell>
          <cell r="L6">
            <v>184808438</v>
          </cell>
        </row>
        <row r="7">
          <cell r="A7" t="str">
            <v>4.부 대 공</v>
          </cell>
          <cell r="C7" t="str">
            <v>식</v>
          </cell>
          <cell r="D7">
            <v>1</v>
          </cell>
          <cell r="E7">
            <v>1229956</v>
          </cell>
          <cell r="F7">
            <v>1229956</v>
          </cell>
          <cell r="G7">
            <v>872354</v>
          </cell>
          <cell r="H7">
            <v>872354</v>
          </cell>
          <cell r="I7">
            <v>960755</v>
          </cell>
          <cell r="J7">
            <v>960755</v>
          </cell>
          <cell r="K7">
            <v>3063065</v>
          </cell>
          <cell r="L7">
            <v>3063065</v>
          </cell>
        </row>
        <row r="8">
          <cell r="A8" t="str">
            <v>소   계</v>
          </cell>
          <cell r="E8">
            <v>0</v>
          </cell>
          <cell r="F8">
            <v>378000370</v>
          </cell>
          <cell r="G8">
            <v>0</v>
          </cell>
          <cell r="H8">
            <v>136407189</v>
          </cell>
          <cell r="I8">
            <v>0</v>
          </cell>
          <cell r="J8">
            <v>2856915</v>
          </cell>
          <cell r="K8">
            <v>0</v>
          </cell>
          <cell r="L8">
            <v>517264474</v>
          </cell>
        </row>
        <row r="28">
          <cell r="A28" t="str">
            <v>1.조경식재공</v>
          </cell>
          <cell r="C28" t="str">
            <v>식</v>
          </cell>
          <cell r="D28">
            <v>1</v>
          </cell>
          <cell r="F28">
            <v>142524735</v>
          </cell>
          <cell r="H28">
            <v>29597013</v>
          </cell>
          <cell r="J28">
            <v>1246293</v>
          </cell>
          <cell r="L28">
            <v>173368041</v>
          </cell>
        </row>
        <row r="29">
          <cell r="A29" t="str">
            <v>가.상록교목</v>
          </cell>
          <cell r="D29">
            <v>0</v>
          </cell>
          <cell r="E29">
            <v>0</v>
          </cell>
          <cell r="F29">
            <v>47258923</v>
          </cell>
          <cell r="G29">
            <v>0</v>
          </cell>
          <cell r="H29">
            <v>8238416</v>
          </cell>
          <cell r="I29">
            <v>0</v>
          </cell>
          <cell r="J29">
            <v>517151</v>
          </cell>
          <cell r="K29">
            <v>0</v>
          </cell>
          <cell r="L29">
            <v>56014490</v>
          </cell>
        </row>
        <row r="30">
          <cell r="A30" t="str">
            <v>스트로브잣나무</v>
          </cell>
          <cell r="B30" t="str">
            <v>H3.0XW1.5</v>
          </cell>
          <cell r="C30" t="str">
            <v>주</v>
          </cell>
          <cell r="D30">
            <v>102</v>
          </cell>
          <cell r="E30">
            <v>41700</v>
          </cell>
          <cell r="F30">
            <v>4253400</v>
          </cell>
          <cell r="G30">
            <v>17209</v>
          </cell>
          <cell r="H30">
            <v>1755318</v>
          </cell>
          <cell r="I30">
            <v>0</v>
          </cell>
          <cell r="J30">
            <v>0</v>
          </cell>
          <cell r="K30">
            <v>58909</v>
          </cell>
          <cell r="L30">
            <v>6008718</v>
          </cell>
          <cell r="M30" t="str">
            <v>No.1</v>
          </cell>
        </row>
        <row r="31">
          <cell r="A31" t="str">
            <v>전나무</v>
          </cell>
          <cell r="B31" t="str">
            <v>H3.5XW1.8</v>
          </cell>
          <cell r="C31" t="str">
            <v>주</v>
          </cell>
          <cell r="D31">
            <v>14</v>
          </cell>
          <cell r="E31">
            <v>109809</v>
          </cell>
          <cell r="F31">
            <v>1537326</v>
          </cell>
          <cell r="G31">
            <v>15247</v>
          </cell>
          <cell r="H31">
            <v>213458</v>
          </cell>
          <cell r="I31">
            <v>1312</v>
          </cell>
          <cell r="J31">
            <v>18368</v>
          </cell>
          <cell r="K31">
            <v>126368</v>
          </cell>
          <cell r="L31">
            <v>1769152</v>
          </cell>
          <cell r="M31" t="str">
            <v>No.2</v>
          </cell>
        </row>
        <row r="32">
          <cell r="A32" t="str">
            <v>소나무</v>
          </cell>
          <cell r="B32" t="str">
            <v>H4.0XW2.0XR15</v>
          </cell>
          <cell r="C32" t="str">
            <v>주</v>
          </cell>
          <cell r="D32">
            <v>30</v>
          </cell>
          <cell r="E32">
            <v>323762</v>
          </cell>
          <cell r="F32">
            <v>9712860</v>
          </cell>
          <cell r="G32">
            <v>52764</v>
          </cell>
          <cell r="H32">
            <v>1582920</v>
          </cell>
          <cell r="I32">
            <v>4485</v>
          </cell>
          <cell r="J32">
            <v>134550</v>
          </cell>
          <cell r="K32">
            <v>381011</v>
          </cell>
          <cell r="L32">
            <v>11430330</v>
          </cell>
          <cell r="M32" t="str">
            <v>No.3</v>
          </cell>
        </row>
        <row r="33">
          <cell r="A33" t="str">
            <v>소나무</v>
          </cell>
          <cell r="B33" t="str">
            <v>H5.0XW2.5XR20</v>
          </cell>
          <cell r="C33" t="str">
            <v>주</v>
          </cell>
          <cell r="D33">
            <v>36</v>
          </cell>
          <cell r="E33">
            <v>417042</v>
          </cell>
          <cell r="F33">
            <v>15013512</v>
          </cell>
          <cell r="G33">
            <v>76432</v>
          </cell>
          <cell r="H33">
            <v>2751552</v>
          </cell>
          <cell r="I33">
            <v>6563</v>
          </cell>
          <cell r="J33">
            <v>236268</v>
          </cell>
          <cell r="K33">
            <v>500037</v>
          </cell>
          <cell r="L33">
            <v>18001332</v>
          </cell>
          <cell r="M33" t="str">
            <v>No.4</v>
          </cell>
        </row>
        <row r="34">
          <cell r="A34" t="str">
            <v>소나무</v>
          </cell>
          <cell r="B34" t="str">
            <v>H5.0XW2.5XR30</v>
          </cell>
          <cell r="C34" t="str">
            <v>주</v>
          </cell>
          <cell r="D34">
            <v>15</v>
          </cell>
          <cell r="E34">
            <v>890255</v>
          </cell>
          <cell r="F34">
            <v>13353825</v>
          </cell>
          <cell r="G34">
            <v>113862</v>
          </cell>
          <cell r="H34">
            <v>1707930</v>
          </cell>
          <cell r="I34">
            <v>8531</v>
          </cell>
          <cell r="J34">
            <v>127965</v>
          </cell>
          <cell r="K34">
            <v>1012648</v>
          </cell>
          <cell r="L34">
            <v>15189720</v>
          </cell>
          <cell r="M34" t="str">
            <v>No.5</v>
          </cell>
        </row>
        <row r="35">
          <cell r="A35" t="str">
            <v>주목(선주목)</v>
          </cell>
          <cell r="B35" t="str">
            <v>H2.0XW1.0</v>
          </cell>
          <cell r="C35" t="str">
            <v>주</v>
          </cell>
          <cell r="D35">
            <v>22</v>
          </cell>
          <cell r="E35">
            <v>154000</v>
          </cell>
          <cell r="F35">
            <v>3388000</v>
          </cell>
          <cell r="G35">
            <v>10329</v>
          </cell>
          <cell r="H35">
            <v>227238</v>
          </cell>
          <cell r="I35">
            <v>0</v>
          </cell>
          <cell r="J35">
            <v>0</v>
          </cell>
          <cell r="K35">
            <v>164329</v>
          </cell>
          <cell r="L35">
            <v>3615238</v>
          </cell>
          <cell r="M35" t="str">
            <v>No.6</v>
          </cell>
        </row>
        <row r="36">
          <cell r="A36" t="str">
            <v>나.낙엽교목</v>
          </cell>
          <cell r="D36">
            <v>0</v>
          </cell>
          <cell r="E36">
            <v>0</v>
          </cell>
          <cell r="F36">
            <v>54727486</v>
          </cell>
          <cell r="G36">
            <v>0</v>
          </cell>
          <cell r="H36">
            <v>9643533</v>
          </cell>
          <cell r="I36">
            <v>0</v>
          </cell>
          <cell r="J36">
            <v>729142</v>
          </cell>
          <cell r="K36">
            <v>0</v>
          </cell>
          <cell r="L36">
            <v>65100161</v>
          </cell>
        </row>
        <row r="37">
          <cell r="A37" t="str">
            <v>감나무</v>
          </cell>
          <cell r="B37" t="str">
            <v>H4.0XR15</v>
          </cell>
          <cell r="C37" t="str">
            <v>주</v>
          </cell>
          <cell r="D37">
            <v>10</v>
          </cell>
          <cell r="E37">
            <v>165762</v>
          </cell>
          <cell r="F37">
            <v>1657620</v>
          </cell>
          <cell r="G37">
            <v>52764</v>
          </cell>
          <cell r="H37">
            <v>527640</v>
          </cell>
          <cell r="I37">
            <v>4485</v>
          </cell>
          <cell r="J37">
            <v>44850</v>
          </cell>
          <cell r="K37">
            <v>223011</v>
          </cell>
          <cell r="L37">
            <v>2230110</v>
          </cell>
          <cell r="M37" t="str">
            <v>No.7</v>
          </cell>
        </row>
        <row r="38">
          <cell r="A38" t="str">
            <v>산수유</v>
          </cell>
          <cell r="B38" t="str">
            <v>H3.0XR10</v>
          </cell>
          <cell r="C38" t="str">
            <v>주</v>
          </cell>
          <cell r="D38">
            <v>37</v>
          </cell>
          <cell r="E38">
            <v>70117</v>
          </cell>
          <cell r="F38">
            <v>2594329</v>
          </cell>
          <cell r="G38">
            <v>31098</v>
          </cell>
          <cell r="H38">
            <v>1150626</v>
          </cell>
          <cell r="I38">
            <v>2625</v>
          </cell>
          <cell r="J38">
            <v>97125</v>
          </cell>
          <cell r="K38">
            <v>103840</v>
          </cell>
          <cell r="L38">
            <v>3842080</v>
          </cell>
          <cell r="M38" t="str">
            <v>No.8</v>
          </cell>
        </row>
        <row r="39">
          <cell r="A39" t="str">
            <v>백목련</v>
          </cell>
          <cell r="B39" t="str">
            <v>H3.5XR15</v>
          </cell>
          <cell r="C39" t="str">
            <v>주</v>
          </cell>
          <cell r="D39">
            <v>23</v>
          </cell>
          <cell r="E39">
            <v>381762</v>
          </cell>
          <cell r="F39">
            <v>8780526</v>
          </cell>
          <cell r="G39">
            <v>52764</v>
          </cell>
          <cell r="H39">
            <v>1213572</v>
          </cell>
          <cell r="I39">
            <v>4485</v>
          </cell>
          <cell r="J39">
            <v>103155</v>
          </cell>
          <cell r="K39">
            <v>439011</v>
          </cell>
          <cell r="L39">
            <v>10097253</v>
          </cell>
          <cell r="M39" t="str">
            <v>No.9</v>
          </cell>
        </row>
        <row r="40">
          <cell r="A40" t="str">
            <v>배롱나무</v>
          </cell>
          <cell r="B40" t="str">
            <v>H3.0XR10</v>
          </cell>
          <cell r="C40" t="str">
            <v>주</v>
          </cell>
          <cell r="D40">
            <v>12</v>
          </cell>
          <cell r="E40">
            <v>182617</v>
          </cell>
          <cell r="F40">
            <v>2191404</v>
          </cell>
          <cell r="G40">
            <v>31098</v>
          </cell>
          <cell r="H40">
            <v>373176</v>
          </cell>
          <cell r="I40">
            <v>2625</v>
          </cell>
          <cell r="J40">
            <v>31500</v>
          </cell>
          <cell r="K40">
            <v>216340</v>
          </cell>
          <cell r="L40">
            <v>2596080</v>
          </cell>
          <cell r="M40" t="str">
            <v>No.10</v>
          </cell>
        </row>
        <row r="41">
          <cell r="A41" t="str">
            <v>홍단풍(야촌단풍)</v>
          </cell>
          <cell r="B41" t="str">
            <v>H3.5XR15</v>
          </cell>
          <cell r="C41" t="str">
            <v>주</v>
          </cell>
          <cell r="D41">
            <v>5</v>
          </cell>
          <cell r="E41">
            <v>580762</v>
          </cell>
          <cell r="F41">
            <v>2903810</v>
          </cell>
          <cell r="G41">
            <v>52764</v>
          </cell>
          <cell r="H41">
            <v>263820</v>
          </cell>
          <cell r="I41">
            <v>4485</v>
          </cell>
          <cell r="J41">
            <v>22425</v>
          </cell>
          <cell r="K41">
            <v>638011</v>
          </cell>
          <cell r="L41">
            <v>3190055</v>
          </cell>
          <cell r="M41" t="str">
            <v>No.11</v>
          </cell>
        </row>
        <row r="42">
          <cell r="A42" t="str">
            <v>청단풍</v>
          </cell>
          <cell r="B42" t="str">
            <v>H2.5XR8</v>
          </cell>
          <cell r="C42" t="str">
            <v>주</v>
          </cell>
          <cell r="D42">
            <v>8</v>
          </cell>
          <cell r="E42">
            <v>73300</v>
          </cell>
          <cell r="F42">
            <v>586400</v>
          </cell>
          <cell r="G42">
            <v>31359</v>
          </cell>
          <cell r="H42">
            <v>250872</v>
          </cell>
          <cell r="I42">
            <v>0</v>
          </cell>
          <cell r="J42">
            <v>0</v>
          </cell>
          <cell r="K42">
            <v>104659</v>
          </cell>
          <cell r="L42">
            <v>837272</v>
          </cell>
          <cell r="M42" t="str">
            <v>No.12</v>
          </cell>
        </row>
        <row r="43">
          <cell r="A43" t="str">
            <v>청단풍</v>
          </cell>
          <cell r="B43" t="str">
            <v>H3.5XR15</v>
          </cell>
          <cell r="C43" t="str">
            <v>주</v>
          </cell>
          <cell r="D43">
            <v>11</v>
          </cell>
          <cell r="E43">
            <v>265762</v>
          </cell>
          <cell r="F43">
            <v>2923382</v>
          </cell>
          <cell r="G43">
            <v>52764</v>
          </cell>
          <cell r="H43">
            <v>580404</v>
          </cell>
          <cell r="I43">
            <v>4485</v>
          </cell>
          <cell r="J43">
            <v>49335</v>
          </cell>
          <cell r="K43">
            <v>323011</v>
          </cell>
          <cell r="L43">
            <v>3553121</v>
          </cell>
          <cell r="M43" t="str">
            <v>No.13</v>
          </cell>
        </row>
        <row r="44">
          <cell r="A44" t="str">
            <v>청단풍</v>
          </cell>
          <cell r="B44" t="str">
            <v>H4.0XR20</v>
          </cell>
          <cell r="C44" t="str">
            <v>주</v>
          </cell>
          <cell r="D44">
            <v>30</v>
          </cell>
          <cell r="E44">
            <v>524042</v>
          </cell>
          <cell r="F44">
            <v>15721260</v>
          </cell>
          <cell r="G44">
            <v>76432</v>
          </cell>
          <cell r="H44">
            <v>2292960</v>
          </cell>
          <cell r="I44">
            <v>6563</v>
          </cell>
          <cell r="J44">
            <v>196890</v>
          </cell>
          <cell r="K44">
            <v>607037</v>
          </cell>
          <cell r="L44">
            <v>18211110</v>
          </cell>
          <cell r="M44" t="str">
            <v>No.14</v>
          </cell>
        </row>
        <row r="45">
          <cell r="A45" t="str">
            <v>느티나무</v>
          </cell>
          <cell r="B45" t="str">
            <v>H4.0XR15</v>
          </cell>
          <cell r="C45" t="str">
            <v>주</v>
          </cell>
          <cell r="D45">
            <v>5</v>
          </cell>
          <cell r="E45">
            <v>337762</v>
          </cell>
          <cell r="F45">
            <v>1688810</v>
          </cell>
          <cell r="G45">
            <v>52764</v>
          </cell>
          <cell r="H45">
            <v>263820</v>
          </cell>
          <cell r="I45">
            <v>4485</v>
          </cell>
          <cell r="J45">
            <v>22425</v>
          </cell>
          <cell r="K45">
            <v>395011</v>
          </cell>
          <cell r="L45">
            <v>1975055</v>
          </cell>
          <cell r="M45" t="str">
            <v>No.15</v>
          </cell>
        </row>
        <row r="46">
          <cell r="A46" t="str">
            <v>느티나무</v>
          </cell>
          <cell r="B46" t="str">
            <v>H5.0XR30</v>
          </cell>
          <cell r="C46" t="str">
            <v>주</v>
          </cell>
          <cell r="D46">
            <v>2</v>
          </cell>
          <cell r="E46">
            <v>2185255</v>
          </cell>
          <cell r="F46">
            <v>4370510</v>
          </cell>
          <cell r="G46">
            <v>113862</v>
          </cell>
          <cell r="H46">
            <v>227724</v>
          </cell>
          <cell r="I46">
            <v>8531</v>
          </cell>
          <cell r="J46">
            <v>17062</v>
          </cell>
          <cell r="K46">
            <v>2307648</v>
          </cell>
          <cell r="L46">
            <v>4615296</v>
          </cell>
          <cell r="M46" t="str">
            <v>No.16</v>
          </cell>
        </row>
        <row r="47">
          <cell r="A47" t="str">
            <v>벚나무</v>
          </cell>
          <cell r="B47" t="str">
            <v>H4.0XB12</v>
          </cell>
          <cell r="C47" t="str">
            <v>주</v>
          </cell>
          <cell r="D47">
            <v>33</v>
          </cell>
          <cell r="E47">
            <v>268695</v>
          </cell>
          <cell r="F47">
            <v>8866935</v>
          </cell>
          <cell r="G47">
            <v>51968</v>
          </cell>
          <cell r="H47">
            <v>1714944</v>
          </cell>
          <cell r="I47">
            <v>4375</v>
          </cell>
          <cell r="J47">
            <v>144375</v>
          </cell>
          <cell r="K47">
            <v>325038</v>
          </cell>
          <cell r="L47">
            <v>10726254</v>
          </cell>
          <cell r="M47" t="str">
            <v>No.17</v>
          </cell>
        </row>
        <row r="48">
          <cell r="A48" t="str">
            <v>자작나무</v>
          </cell>
          <cell r="B48" t="str">
            <v>H3.5XR8</v>
          </cell>
          <cell r="C48" t="str">
            <v>주</v>
          </cell>
          <cell r="D48">
            <v>25</v>
          </cell>
          <cell r="E48">
            <v>97700</v>
          </cell>
          <cell r="F48">
            <v>2442500</v>
          </cell>
          <cell r="G48">
            <v>31359</v>
          </cell>
          <cell r="H48">
            <v>783975</v>
          </cell>
          <cell r="I48">
            <v>0</v>
          </cell>
          <cell r="J48">
            <v>0</v>
          </cell>
          <cell r="K48">
            <v>129059</v>
          </cell>
          <cell r="L48">
            <v>3226475</v>
          </cell>
          <cell r="M48" t="str">
            <v>No.18</v>
          </cell>
        </row>
        <row r="49">
          <cell r="A49" t="str">
            <v>다.상록관목</v>
          </cell>
          <cell r="D49">
            <v>0</v>
          </cell>
          <cell r="E49">
            <v>0</v>
          </cell>
          <cell r="F49">
            <v>5724000</v>
          </cell>
          <cell r="G49">
            <v>0</v>
          </cell>
          <cell r="H49">
            <v>2270520</v>
          </cell>
          <cell r="I49">
            <v>0</v>
          </cell>
          <cell r="J49">
            <v>0</v>
          </cell>
          <cell r="K49">
            <v>0</v>
          </cell>
          <cell r="L49">
            <v>7994520</v>
          </cell>
        </row>
        <row r="50">
          <cell r="A50" t="str">
            <v>회양목</v>
          </cell>
          <cell r="B50" t="str">
            <v>H0.3XW0.3</v>
          </cell>
          <cell r="C50" t="str">
            <v>주</v>
          </cell>
          <cell r="D50">
            <v>2120</v>
          </cell>
          <cell r="E50">
            <v>2700</v>
          </cell>
          <cell r="F50">
            <v>5724000</v>
          </cell>
          <cell r="G50">
            <v>1071</v>
          </cell>
          <cell r="H50">
            <v>2270520</v>
          </cell>
          <cell r="I50">
            <v>0</v>
          </cell>
          <cell r="J50">
            <v>0</v>
          </cell>
          <cell r="K50">
            <v>3771</v>
          </cell>
          <cell r="L50">
            <v>7994520</v>
          </cell>
          <cell r="M50" t="str">
            <v>No.19</v>
          </cell>
        </row>
        <row r="51">
          <cell r="A51" t="str">
            <v>라.낙엽관목</v>
          </cell>
          <cell r="D51">
            <v>0</v>
          </cell>
          <cell r="E51">
            <v>0</v>
          </cell>
          <cell r="F51">
            <v>5242000</v>
          </cell>
          <cell r="G51">
            <v>0</v>
          </cell>
          <cell r="H51">
            <v>1974350</v>
          </cell>
          <cell r="I51">
            <v>0</v>
          </cell>
          <cell r="J51">
            <v>0</v>
          </cell>
          <cell r="K51">
            <v>0</v>
          </cell>
          <cell r="L51">
            <v>7216350</v>
          </cell>
        </row>
        <row r="52">
          <cell r="A52" t="str">
            <v>백철쭉</v>
          </cell>
          <cell r="B52" t="str">
            <v>H0.4XW0.5</v>
          </cell>
          <cell r="C52" t="str">
            <v>주</v>
          </cell>
          <cell r="D52">
            <v>530</v>
          </cell>
          <cell r="E52">
            <v>3500</v>
          </cell>
          <cell r="F52">
            <v>1855000</v>
          </cell>
          <cell r="G52">
            <v>1071</v>
          </cell>
          <cell r="H52">
            <v>567630</v>
          </cell>
          <cell r="I52">
            <v>0</v>
          </cell>
          <cell r="J52">
            <v>0</v>
          </cell>
          <cell r="K52">
            <v>4571</v>
          </cell>
          <cell r="L52">
            <v>2422630</v>
          </cell>
          <cell r="M52" t="str">
            <v>No.20</v>
          </cell>
        </row>
        <row r="53">
          <cell r="A53" t="str">
            <v>자산홍</v>
          </cell>
          <cell r="B53" t="str">
            <v>H0.4XW0.5</v>
          </cell>
          <cell r="C53" t="str">
            <v>주</v>
          </cell>
          <cell r="D53">
            <v>630</v>
          </cell>
          <cell r="E53">
            <v>4000</v>
          </cell>
          <cell r="F53">
            <v>2520000</v>
          </cell>
          <cell r="G53">
            <v>1071</v>
          </cell>
          <cell r="H53">
            <v>674730</v>
          </cell>
          <cell r="I53">
            <v>0</v>
          </cell>
          <cell r="J53">
            <v>0</v>
          </cell>
          <cell r="K53">
            <v>5071</v>
          </cell>
          <cell r="L53">
            <v>3194730</v>
          </cell>
          <cell r="M53" t="str">
            <v>No.21</v>
          </cell>
        </row>
        <row r="54">
          <cell r="A54" t="str">
            <v>진달래</v>
          </cell>
          <cell r="B54" t="str">
            <v>H0.5XW0.4</v>
          </cell>
          <cell r="C54" t="str">
            <v>주</v>
          </cell>
          <cell r="D54">
            <v>250</v>
          </cell>
          <cell r="E54">
            <v>1900</v>
          </cell>
          <cell r="F54">
            <v>475000</v>
          </cell>
          <cell r="G54">
            <v>1071</v>
          </cell>
          <cell r="H54">
            <v>267750</v>
          </cell>
          <cell r="I54">
            <v>0</v>
          </cell>
          <cell r="J54">
            <v>0</v>
          </cell>
          <cell r="K54">
            <v>2971</v>
          </cell>
          <cell r="L54">
            <v>742750</v>
          </cell>
          <cell r="M54" t="str">
            <v>No.22</v>
          </cell>
        </row>
        <row r="55">
          <cell r="A55" t="str">
            <v>흰말채나무</v>
          </cell>
          <cell r="B55" t="str">
            <v>H1.0XW0.4</v>
          </cell>
          <cell r="C55" t="str">
            <v>주</v>
          </cell>
          <cell r="D55">
            <v>280</v>
          </cell>
          <cell r="E55">
            <v>1400</v>
          </cell>
          <cell r="F55">
            <v>392000</v>
          </cell>
          <cell r="G55">
            <v>1658</v>
          </cell>
          <cell r="H55">
            <v>464240</v>
          </cell>
          <cell r="I55">
            <v>0</v>
          </cell>
          <cell r="J55">
            <v>0</v>
          </cell>
          <cell r="K55">
            <v>3058</v>
          </cell>
          <cell r="L55">
            <v>856240</v>
          </cell>
          <cell r="M55" t="str">
            <v>No.23</v>
          </cell>
        </row>
        <row r="56">
          <cell r="A56" t="str">
            <v>라.초 화 류</v>
          </cell>
          <cell r="D56">
            <v>0</v>
          </cell>
          <cell r="E56">
            <v>0</v>
          </cell>
          <cell r="F56">
            <v>12935000</v>
          </cell>
          <cell r="G56">
            <v>0</v>
          </cell>
          <cell r="H56">
            <v>1238400</v>
          </cell>
          <cell r="I56">
            <v>0</v>
          </cell>
          <cell r="J56">
            <v>0</v>
          </cell>
          <cell r="K56">
            <v>0</v>
          </cell>
          <cell r="L56">
            <v>14173400</v>
          </cell>
        </row>
        <row r="57">
          <cell r="A57" t="str">
            <v>맥문동</v>
          </cell>
          <cell r="B57" t="str">
            <v>3-5분얼</v>
          </cell>
          <cell r="C57" t="str">
            <v>본</v>
          </cell>
          <cell r="D57">
            <v>500</v>
          </cell>
          <cell r="E57">
            <v>390</v>
          </cell>
          <cell r="F57">
            <v>195000</v>
          </cell>
          <cell r="G57">
            <v>172</v>
          </cell>
          <cell r="H57">
            <v>86000</v>
          </cell>
          <cell r="I57">
            <v>0</v>
          </cell>
          <cell r="J57">
            <v>0</v>
          </cell>
          <cell r="K57">
            <v>562</v>
          </cell>
          <cell r="L57">
            <v>281000</v>
          </cell>
          <cell r="M57" t="str">
            <v>No.24</v>
          </cell>
        </row>
        <row r="58">
          <cell r="A58" t="str">
            <v>바위취</v>
          </cell>
          <cell r="B58" t="str">
            <v>3치포트</v>
          </cell>
          <cell r="C58" t="str">
            <v>본</v>
          </cell>
          <cell r="D58">
            <v>700</v>
          </cell>
          <cell r="E58">
            <v>1000</v>
          </cell>
          <cell r="F58">
            <v>700000</v>
          </cell>
          <cell r="G58">
            <v>172</v>
          </cell>
          <cell r="H58">
            <v>120400</v>
          </cell>
          <cell r="I58">
            <v>0</v>
          </cell>
          <cell r="J58">
            <v>0</v>
          </cell>
          <cell r="K58">
            <v>1172</v>
          </cell>
          <cell r="L58">
            <v>820400</v>
          </cell>
          <cell r="M58" t="str">
            <v>No.25</v>
          </cell>
        </row>
        <row r="59">
          <cell r="A59" t="str">
            <v>상록패랭이</v>
          </cell>
          <cell r="B59" t="str">
            <v>3치포트</v>
          </cell>
          <cell r="C59" t="str">
            <v>본</v>
          </cell>
          <cell r="D59">
            <v>1550</v>
          </cell>
          <cell r="E59">
            <v>2200</v>
          </cell>
          <cell r="F59">
            <v>3410000</v>
          </cell>
          <cell r="G59">
            <v>172</v>
          </cell>
          <cell r="H59">
            <v>266600</v>
          </cell>
          <cell r="I59">
            <v>0</v>
          </cell>
          <cell r="J59">
            <v>0</v>
          </cell>
          <cell r="K59">
            <v>2372</v>
          </cell>
          <cell r="L59">
            <v>3676600</v>
          </cell>
          <cell r="M59" t="str">
            <v>No.26</v>
          </cell>
        </row>
        <row r="60">
          <cell r="A60" t="str">
            <v>줄무늬사사</v>
          </cell>
          <cell r="B60" t="str">
            <v>4치포트</v>
          </cell>
          <cell r="C60" t="str">
            <v>본</v>
          </cell>
          <cell r="D60">
            <v>1500</v>
          </cell>
          <cell r="E60">
            <v>2500</v>
          </cell>
          <cell r="F60">
            <v>3750000</v>
          </cell>
          <cell r="G60">
            <v>172</v>
          </cell>
          <cell r="H60">
            <v>258000</v>
          </cell>
          <cell r="I60">
            <v>0</v>
          </cell>
          <cell r="J60">
            <v>0</v>
          </cell>
          <cell r="K60">
            <v>2672</v>
          </cell>
          <cell r="L60">
            <v>4008000</v>
          </cell>
          <cell r="M60" t="str">
            <v>No.27</v>
          </cell>
        </row>
        <row r="61">
          <cell r="A61" t="str">
            <v>원추리</v>
          </cell>
          <cell r="B61" t="str">
            <v>2-3분얼</v>
          </cell>
          <cell r="C61" t="str">
            <v>본</v>
          </cell>
          <cell r="D61">
            <v>1200</v>
          </cell>
          <cell r="E61">
            <v>2100</v>
          </cell>
          <cell r="F61">
            <v>2520000</v>
          </cell>
          <cell r="G61">
            <v>172</v>
          </cell>
          <cell r="H61">
            <v>206400</v>
          </cell>
          <cell r="I61">
            <v>0</v>
          </cell>
          <cell r="J61">
            <v>0</v>
          </cell>
          <cell r="K61">
            <v>2272</v>
          </cell>
          <cell r="L61">
            <v>2726400</v>
          </cell>
          <cell r="M61" t="str">
            <v>No.28</v>
          </cell>
        </row>
        <row r="62">
          <cell r="A62" t="str">
            <v>구절초</v>
          </cell>
          <cell r="B62" t="str">
            <v>3치포트</v>
          </cell>
          <cell r="C62" t="str">
            <v>본</v>
          </cell>
          <cell r="D62">
            <v>1300</v>
          </cell>
          <cell r="E62">
            <v>1400</v>
          </cell>
          <cell r="F62">
            <v>1820000</v>
          </cell>
          <cell r="G62">
            <v>172</v>
          </cell>
          <cell r="H62">
            <v>223600</v>
          </cell>
          <cell r="I62">
            <v>0</v>
          </cell>
          <cell r="J62">
            <v>0</v>
          </cell>
          <cell r="K62">
            <v>1572</v>
          </cell>
          <cell r="L62">
            <v>2043600</v>
          </cell>
          <cell r="M62" t="str">
            <v>No.29</v>
          </cell>
        </row>
        <row r="63">
          <cell r="A63" t="str">
            <v>허브</v>
          </cell>
          <cell r="B63" t="str">
            <v>3치포트</v>
          </cell>
          <cell r="C63" t="str">
            <v>본</v>
          </cell>
          <cell r="D63">
            <v>450</v>
          </cell>
          <cell r="E63">
            <v>1200</v>
          </cell>
          <cell r="F63">
            <v>540000</v>
          </cell>
          <cell r="G63">
            <v>172</v>
          </cell>
          <cell r="H63">
            <v>77400</v>
          </cell>
          <cell r="I63">
            <v>0</v>
          </cell>
          <cell r="J63">
            <v>0</v>
          </cell>
          <cell r="K63">
            <v>1372</v>
          </cell>
          <cell r="L63">
            <v>617400</v>
          </cell>
          <cell r="M63" t="str">
            <v>No.30</v>
          </cell>
        </row>
        <row r="64">
          <cell r="A64" t="str">
            <v>바.기    타</v>
          </cell>
          <cell r="D64">
            <v>0</v>
          </cell>
          <cell r="E64">
            <v>0</v>
          </cell>
          <cell r="F64">
            <v>16637326</v>
          </cell>
          <cell r="G64">
            <v>0</v>
          </cell>
          <cell r="H64">
            <v>6231794</v>
          </cell>
          <cell r="I64">
            <v>0</v>
          </cell>
          <cell r="J64">
            <v>0</v>
          </cell>
          <cell r="K64">
            <v>0</v>
          </cell>
          <cell r="L64">
            <v>22869120</v>
          </cell>
        </row>
        <row r="65">
          <cell r="A65" t="str">
            <v>줄떼식재(1/2떼)</v>
          </cell>
          <cell r="B65" t="str">
            <v>0.3X0.3X0.03</v>
          </cell>
          <cell r="C65" t="str">
            <v>M2</v>
          </cell>
          <cell r="D65">
            <v>2078.8200000000002</v>
          </cell>
          <cell r="E65">
            <v>1540</v>
          </cell>
          <cell r="F65">
            <v>3201383</v>
          </cell>
          <cell r="G65">
            <v>1841</v>
          </cell>
          <cell r="H65">
            <v>3827107</v>
          </cell>
          <cell r="I65">
            <v>0</v>
          </cell>
          <cell r="J65">
            <v>0</v>
          </cell>
          <cell r="K65">
            <v>3381</v>
          </cell>
          <cell r="L65">
            <v>7028490</v>
          </cell>
          <cell r="M65" t="str">
            <v>#.1</v>
          </cell>
        </row>
        <row r="66">
          <cell r="A66" t="str">
            <v>지주목</v>
          </cell>
          <cell r="B66" t="str">
            <v>삼발이(소형)</v>
          </cell>
          <cell r="C66" t="str">
            <v>조</v>
          </cell>
          <cell r="D66">
            <v>173</v>
          </cell>
          <cell r="E66">
            <v>2347</v>
          </cell>
          <cell r="F66">
            <v>406031</v>
          </cell>
          <cell r="G66">
            <v>1224</v>
          </cell>
          <cell r="H66">
            <v>211752</v>
          </cell>
          <cell r="I66">
            <v>0</v>
          </cell>
          <cell r="J66">
            <v>0</v>
          </cell>
          <cell r="K66">
            <v>3571</v>
          </cell>
          <cell r="L66">
            <v>617783</v>
          </cell>
          <cell r="M66" t="str">
            <v>No.31</v>
          </cell>
        </row>
        <row r="67">
          <cell r="A67" t="str">
            <v>지주목</v>
          </cell>
          <cell r="B67" t="str">
            <v>삼발이(대형)</v>
          </cell>
          <cell r="C67" t="str">
            <v>조</v>
          </cell>
          <cell r="D67">
            <v>225</v>
          </cell>
          <cell r="E67">
            <v>4056</v>
          </cell>
          <cell r="F67">
            <v>912600</v>
          </cell>
          <cell r="G67">
            <v>1713</v>
          </cell>
          <cell r="H67">
            <v>385425</v>
          </cell>
          <cell r="I67">
            <v>0</v>
          </cell>
          <cell r="J67">
            <v>0</v>
          </cell>
          <cell r="K67">
            <v>5769</v>
          </cell>
          <cell r="L67">
            <v>1298025</v>
          </cell>
          <cell r="M67" t="str">
            <v>No.32</v>
          </cell>
        </row>
        <row r="68">
          <cell r="A68" t="str">
            <v>부숙톱밥퇴비</v>
          </cell>
          <cell r="C68" t="str">
            <v>KG</v>
          </cell>
          <cell r="D68">
            <v>12701</v>
          </cell>
          <cell r="E68">
            <v>250</v>
          </cell>
          <cell r="F68">
            <v>3175250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250</v>
          </cell>
          <cell r="L68">
            <v>3175250</v>
          </cell>
        </row>
        <row r="69">
          <cell r="A69" t="str">
            <v>잔디</v>
          </cell>
          <cell r="B69" t="str">
            <v>평떼</v>
          </cell>
          <cell r="C69" t="str">
            <v>㎡</v>
          </cell>
          <cell r="D69">
            <v>640.28</v>
          </cell>
          <cell r="E69">
            <v>3080</v>
          </cell>
          <cell r="F69">
            <v>1972062</v>
          </cell>
          <cell r="G69">
            <v>2823</v>
          </cell>
          <cell r="H69">
            <v>1807510</v>
          </cell>
          <cell r="I69">
            <v>0</v>
          </cell>
          <cell r="J69">
            <v>0</v>
          </cell>
          <cell r="K69">
            <v>5903</v>
          </cell>
          <cell r="L69">
            <v>3779572</v>
          </cell>
          <cell r="M69" t="str">
            <v>No.33</v>
          </cell>
        </row>
        <row r="70">
          <cell r="A70" t="str">
            <v>조경용토</v>
          </cell>
          <cell r="B70" t="str">
            <v>사질양토</v>
          </cell>
          <cell r="C70" t="str">
            <v>M3</v>
          </cell>
          <cell r="D70">
            <v>1394</v>
          </cell>
          <cell r="E70">
            <v>5000</v>
          </cell>
          <cell r="F70">
            <v>6970000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5000</v>
          </cell>
          <cell r="L70">
            <v>6970000</v>
          </cell>
        </row>
        <row r="78">
          <cell r="A78" t="str">
            <v>2.조경시설물공</v>
          </cell>
          <cell r="C78" t="str">
            <v>식</v>
          </cell>
          <cell r="D78">
            <v>1</v>
          </cell>
          <cell r="F78">
            <v>113481570</v>
          </cell>
          <cell r="H78">
            <v>42160764</v>
          </cell>
          <cell r="J78">
            <v>382596</v>
          </cell>
          <cell r="K78">
            <v>0</v>
          </cell>
          <cell r="L78">
            <v>156024930</v>
          </cell>
        </row>
        <row r="79">
          <cell r="A79" t="str">
            <v>사각파고라</v>
          </cell>
          <cell r="B79" t="str">
            <v>4500X4500</v>
          </cell>
          <cell r="C79" t="str">
            <v>개소</v>
          </cell>
          <cell r="D79">
            <v>1</v>
          </cell>
          <cell r="E79">
            <v>5027867</v>
          </cell>
          <cell r="F79">
            <v>5027867</v>
          </cell>
          <cell r="G79">
            <v>52819</v>
          </cell>
          <cell r="H79">
            <v>52819</v>
          </cell>
          <cell r="I79">
            <v>0</v>
          </cell>
          <cell r="J79">
            <v>0</v>
          </cell>
          <cell r="K79">
            <v>5080686</v>
          </cell>
          <cell r="L79">
            <v>5080686</v>
          </cell>
          <cell r="M79" t="str">
            <v>No.34</v>
          </cell>
        </row>
        <row r="80">
          <cell r="A80" t="str">
            <v>평벤치</v>
          </cell>
          <cell r="B80" t="str">
            <v>1800X380</v>
          </cell>
          <cell r="C80" t="str">
            <v>개소</v>
          </cell>
          <cell r="D80">
            <v>3</v>
          </cell>
          <cell r="E80">
            <v>225000</v>
          </cell>
          <cell r="F80">
            <v>675000</v>
          </cell>
          <cell r="G80">
            <v>21484</v>
          </cell>
          <cell r="H80">
            <v>64452</v>
          </cell>
          <cell r="I80">
            <v>0</v>
          </cell>
          <cell r="J80">
            <v>0</v>
          </cell>
          <cell r="K80">
            <v>246484</v>
          </cell>
          <cell r="L80">
            <v>739452</v>
          </cell>
          <cell r="M80" t="str">
            <v>No.35</v>
          </cell>
        </row>
        <row r="81">
          <cell r="A81" t="str">
            <v>화계</v>
          </cell>
          <cell r="C81" t="str">
            <v>M</v>
          </cell>
          <cell r="D81">
            <v>63.3</v>
          </cell>
          <cell r="E81">
            <v>105597</v>
          </cell>
          <cell r="F81">
            <v>6684290</v>
          </cell>
          <cell r="G81">
            <v>223590</v>
          </cell>
          <cell r="H81">
            <v>14153247</v>
          </cell>
          <cell r="I81">
            <v>817</v>
          </cell>
          <cell r="J81">
            <v>51716</v>
          </cell>
          <cell r="K81">
            <v>330004</v>
          </cell>
          <cell r="L81">
            <v>20889253</v>
          </cell>
          <cell r="M81" t="str">
            <v>No.36</v>
          </cell>
        </row>
        <row r="82">
          <cell r="A82" t="str">
            <v>목재데크-1</v>
          </cell>
          <cell r="B82" t="str">
            <v>4600X3600</v>
          </cell>
          <cell r="C82" t="str">
            <v>개소</v>
          </cell>
          <cell r="D82">
            <v>1</v>
          </cell>
          <cell r="E82">
            <v>1248000</v>
          </cell>
          <cell r="F82">
            <v>1248000</v>
          </cell>
          <cell r="G82">
            <v>560921</v>
          </cell>
          <cell r="H82">
            <v>560921</v>
          </cell>
          <cell r="I82">
            <v>0</v>
          </cell>
          <cell r="J82">
            <v>0</v>
          </cell>
          <cell r="K82">
            <v>1808921</v>
          </cell>
          <cell r="L82">
            <v>1808921</v>
          </cell>
          <cell r="M82" t="str">
            <v>No.37</v>
          </cell>
        </row>
        <row r="83">
          <cell r="A83" t="str">
            <v>목재데크-2</v>
          </cell>
          <cell r="B83" t="str">
            <v>5800X5200</v>
          </cell>
          <cell r="C83" t="str">
            <v>개소</v>
          </cell>
          <cell r="D83">
            <v>1</v>
          </cell>
          <cell r="E83">
            <v>2177500</v>
          </cell>
          <cell r="F83">
            <v>2177500</v>
          </cell>
          <cell r="G83">
            <v>1022324</v>
          </cell>
          <cell r="H83">
            <v>1022324</v>
          </cell>
          <cell r="I83">
            <v>0</v>
          </cell>
          <cell r="J83">
            <v>0</v>
          </cell>
          <cell r="K83">
            <v>3199824</v>
          </cell>
          <cell r="L83">
            <v>3199824</v>
          </cell>
          <cell r="M83" t="str">
            <v>No.38</v>
          </cell>
        </row>
        <row r="84">
          <cell r="A84" t="str">
            <v>앉음벽1</v>
          </cell>
          <cell r="B84" t="str">
            <v>H450</v>
          </cell>
          <cell r="C84" t="str">
            <v>개소</v>
          </cell>
          <cell r="D84">
            <v>1</v>
          </cell>
          <cell r="E84">
            <v>333500</v>
          </cell>
          <cell r="F84">
            <v>333500</v>
          </cell>
          <cell r="G84">
            <v>413746</v>
          </cell>
          <cell r="H84">
            <v>413746</v>
          </cell>
          <cell r="I84">
            <v>1343</v>
          </cell>
          <cell r="J84">
            <v>1343</v>
          </cell>
          <cell r="K84">
            <v>748589</v>
          </cell>
          <cell r="L84">
            <v>748589</v>
          </cell>
          <cell r="M84" t="str">
            <v>No.39</v>
          </cell>
        </row>
        <row r="85">
          <cell r="A85" t="str">
            <v>앉음벽2</v>
          </cell>
          <cell r="B85" t="str">
            <v>H450</v>
          </cell>
          <cell r="C85" t="str">
            <v>개소</v>
          </cell>
          <cell r="D85">
            <v>1</v>
          </cell>
          <cell r="E85">
            <v>557389</v>
          </cell>
          <cell r="F85">
            <v>557389</v>
          </cell>
          <cell r="G85">
            <v>693092</v>
          </cell>
          <cell r="H85">
            <v>693092</v>
          </cell>
          <cell r="I85">
            <v>2256</v>
          </cell>
          <cell r="J85">
            <v>2256</v>
          </cell>
          <cell r="K85">
            <v>1252737</v>
          </cell>
          <cell r="L85">
            <v>1252737</v>
          </cell>
          <cell r="M85" t="str">
            <v>No.40</v>
          </cell>
        </row>
        <row r="86">
          <cell r="A86" t="str">
            <v>앉음벽3</v>
          </cell>
          <cell r="B86" t="str">
            <v>H450</v>
          </cell>
          <cell r="C86" t="str">
            <v>개소</v>
          </cell>
          <cell r="D86">
            <v>3</v>
          </cell>
          <cell r="E86">
            <v>218325</v>
          </cell>
          <cell r="F86">
            <v>654975</v>
          </cell>
          <cell r="G86">
            <v>269991</v>
          </cell>
          <cell r="H86">
            <v>809973</v>
          </cell>
          <cell r="I86">
            <v>879</v>
          </cell>
          <cell r="J86">
            <v>2637</v>
          </cell>
          <cell r="K86">
            <v>489195</v>
          </cell>
          <cell r="L86">
            <v>1467585</v>
          </cell>
          <cell r="M86" t="str">
            <v>No.41</v>
          </cell>
        </row>
        <row r="87">
          <cell r="A87" t="str">
            <v>앉음벽4</v>
          </cell>
          <cell r="B87" t="str">
            <v>H450</v>
          </cell>
          <cell r="C87" t="str">
            <v>개소</v>
          </cell>
          <cell r="D87">
            <v>3</v>
          </cell>
          <cell r="E87">
            <v>109826</v>
          </cell>
          <cell r="F87">
            <v>329478</v>
          </cell>
          <cell r="G87">
            <v>134788</v>
          </cell>
          <cell r="H87">
            <v>404364</v>
          </cell>
          <cell r="I87">
            <v>435</v>
          </cell>
          <cell r="J87">
            <v>1305</v>
          </cell>
          <cell r="K87">
            <v>245049</v>
          </cell>
          <cell r="L87">
            <v>735147</v>
          </cell>
          <cell r="M87" t="str">
            <v>No.42</v>
          </cell>
        </row>
        <row r="88">
          <cell r="A88" t="str">
            <v>잔디등</v>
          </cell>
          <cell r="B88" t="str">
            <v>D130XH900</v>
          </cell>
          <cell r="C88" t="str">
            <v>개소</v>
          </cell>
          <cell r="D88">
            <v>28</v>
          </cell>
          <cell r="E88">
            <v>157019</v>
          </cell>
          <cell r="F88">
            <v>4396532</v>
          </cell>
          <cell r="G88">
            <v>10864</v>
          </cell>
          <cell r="H88">
            <v>304192</v>
          </cell>
          <cell r="I88">
            <v>0</v>
          </cell>
          <cell r="J88">
            <v>0</v>
          </cell>
          <cell r="K88">
            <v>167883</v>
          </cell>
          <cell r="L88">
            <v>4700724</v>
          </cell>
          <cell r="M88" t="str">
            <v>No.43</v>
          </cell>
        </row>
        <row r="89">
          <cell r="A89" t="str">
            <v>투사등-1</v>
          </cell>
          <cell r="B89" t="str">
            <v>D130(돌출형)</v>
          </cell>
          <cell r="C89" t="str">
            <v>개소</v>
          </cell>
          <cell r="D89">
            <v>27</v>
          </cell>
          <cell r="E89">
            <v>252000</v>
          </cell>
          <cell r="F89">
            <v>6804000</v>
          </cell>
          <cell r="G89">
            <v>499</v>
          </cell>
          <cell r="H89">
            <v>13473</v>
          </cell>
          <cell r="I89">
            <v>0</v>
          </cell>
          <cell r="J89">
            <v>0</v>
          </cell>
          <cell r="K89">
            <v>252499</v>
          </cell>
          <cell r="L89">
            <v>6817473</v>
          </cell>
          <cell r="M89" t="str">
            <v>No.44</v>
          </cell>
        </row>
        <row r="90">
          <cell r="A90" t="str">
            <v>투사등-2</v>
          </cell>
          <cell r="B90" t="str">
            <v>D295(매립형)</v>
          </cell>
          <cell r="C90" t="str">
            <v>개소</v>
          </cell>
          <cell r="D90">
            <v>4</v>
          </cell>
          <cell r="E90">
            <v>445000</v>
          </cell>
          <cell r="F90">
            <v>1780000</v>
          </cell>
          <cell r="G90">
            <v>4828</v>
          </cell>
          <cell r="H90">
            <v>19312</v>
          </cell>
          <cell r="I90">
            <v>0</v>
          </cell>
          <cell r="J90">
            <v>0</v>
          </cell>
          <cell r="K90">
            <v>449828</v>
          </cell>
          <cell r="L90">
            <v>1799312</v>
          </cell>
          <cell r="M90" t="str">
            <v>No.45</v>
          </cell>
        </row>
        <row r="91">
          <cell r="A91" t="str">
            <v>침목놓기</v>
          </cell>
          <cell r="C91" t="str">
            <v>개소</v>
          </cell>
          <cell r="D91">
            <v>60</v>
          </cell>
          <cell r="E91">
            <v>57589</v>
          </cell>
          <cell r="F91">
            <v>3455340</v>
          </cell>
          <cell r="G91">
            <v>32031</v>
          </cell>
          <cell r="H91">
            <v>1921860</v>
          </cell>
          <cell r="I91">
            <v>0</v>
          </cell>
          <cell r="J91">
            <v>0</v>
          </cell>
          <cell r="K91">
            <v>89620</v>
          </cell>
          <cell r="L91">
            <v>5377200</v>
          </cell>
          <cell r="M91" t="str">
            <v>No.46</v>
          </cell>
        </row>
        <row r="92">
          <cell r="A92" t="str">
            <v>URN</v>
          </cell>
          <cell r="C92" t="str">
            <v>개소</v>
          </cell>
          <cell r="D92">
            <v>15</v>
          </cell>
          <cell r="E92">
            <v>200000</v>
          </cell>
          <cell r="F92">
            <v>3000000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200000</v>
          </cell>
          <cell r="L92">
            <v>3000000</v>
          </cell>
        </row>
        <row r="93">
          <cell r="A93" t="str">
            <v>수목보홀덮개-1</v>
          </cell>
          <cell r="B93" t="str">
            <v>1500X1500</v>
          </cell>
          <cell r="C93" t="str">
            <v>개소</v>
          </cell>
          <cell r="D93">
            <v>4</v>
          </cell>
          <cell r="E93">
            <v>246940</v>
          </cell>
          <cell r="F93">
            <v>987760</v>
          </cell>
          <cell r="G93">
            <v>42090</v>
          </cell>
          <cell r="H93">
            <v>168360</v>
          </cell>
          <cell r="I93">
            <v>0</v>
          </cell>
          <cell r="J93">
            <v>0</v>
          </cell>
          <cell r="K93">
            <v>289030</v>
          </cell>
          <cell r="L93">
            <v>1156120</v>
          </cell>
          <cell r="M93" t="str">
            <v>No.47</v>
          </cell>
        </row>
        <row r="94">
          <cell r="A94" t="str">
            <v>경관석놓기</v>
          </cell>
          <cell r="B94" t="str">
            <v>130X100X70(1.6TON)</v>
          </cell>
          <cell r="C94" t="str">
            <v>개소</v>
          </cell>
          <cell r="D94">
            <v>3</v>
          </cell>
          <cell r="E94">
            <v>464019</v>
          </cell>
          <cell r="F94">
            <v>1392057</v>
          </cell>
          <cell r="G94">
            <v>214837</v>
          </cell>
          <cell r="H94">
            <v>644511</v>
          </cell>
          <cell r="I94">
            <v>29700</v>
          </cell>
          <cell r="J94">
            <v>89100</v>
          </cell>
          <cell r="K94">
            <v>708556</v>
          </cell>
          <cell r="L94">
            <v>2125668</v>
          </cell>
          <cell r="M94" t="str">
            <v>No.48</v>
          </cell>
        </row>
        <row r="95">
          <cell r="A95" t="str">
            <v>경관석놓기</v>
          </cell>
          <cell r="B95" t="str">
            <v>100X90X60(1.0TON)</v>
          </cell>
          <cell r="C95" t="str">
            <v>개소</v>
          </cell>
          <cell r="D95">
            <v>6</v>
          </cell>
          <cell r="E95">
            <v>258324</v>
          </cell>
          <cell r="F95">
            <v>1549944</v>
          </cell>
          <cell r="G95">
            <v>127565</v>
          </cell>
          <cell r="H95">
            <v>765390</v>
          </cell>
          <cell r="I95">
            <v>17635</v>
          </cell>
          <cell r="J95">
            <v>105810</v>
          </cell>
          <cell r="K95">
            <v>403524</v>
          </cell>
          <cell r="L95">
            <v>2421144</v>
          </cell>
          <cell r="M95" t="str">
            <v>No.49</v>
          </cell>
        </row>
        <row r="96">
          <cell r="A96" t="str">
            <v>퍼팅그린-1</v>
          </cell>
          <cell r="C96" t="str">
            <v>M2</v>
          </cell>
          <cell r="D96">
            <v>21.6</v>
          </cell>
          <cell r="E96">
            <v>35731</v>
          </cell>
          <cell r="F96">
            <v>771789</v>
          </cell>
          <cell r="G96">
            <v>9867</v>
          </cell>
          <cell r="H96">
            <v>213127</v>
          </cell>
          <cell r="I96">
            <v>35</v>
          </cell>
          <cell r="J96">
            <v>756</v>
          </cell>
          <cell r="K96">
            <v>45633</v>
          </cell>
          <cell r="L96">
            <v>985672</v>
          </cell>
          <cell r="M96" t="str">
            <v>No.50</v>
          </cell>
        </row>
        <row r="97">
          <cell r="A97" t="str">
            <v>퍼팅그린-2</v>
          </cell>
          <cell r="C97" t="str">
            <v>M2</v>
          </cell>
          <cell r="D97">
            <v>109.6</v>
          </cell>
          <cell r="E97">
            <v>35731</v>
          </cell>
          <cell r="F97">
            <v>3916117</v>
          </cell>
          <cell r="G97">
            <v>9867</v>
          </cell>
          <cell r="H97">
            <v>1081423</v>
          </cell>
          <cell r="I97">
            <v>35</v>
          </cell>
          <cell r="J97">
            <v>3836</v>
          </cell>
          <cell r="K97">
            <v>45633</v>
          </cell>
          <cell r="L97">
            <v>5001376</v>
          </cell>
          <cell r="M97" t="str">
            <v>No.51</v>
          </cell>
        </row>
        <row r="98">
          <cell r="A98" t="str">
            <v>수경시설-1</v>
          </cell>
          <cell r="C98" t="str">
            <v>식</v>
          </cell>
          <cell r="D98">
            <v>1</v>
          </cell>
          <cell r="E98">
            <v>12000000</v>
          </cell>
          <cell r="F98">
            <v>12000000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12000000</v>
          </cell>
          <cell r="L98">
            <v>12000000</v>
          </cell>
          <cell r="M98" t="str">
            <v>No.52</v>
          </cell>
        </row>
        <row r="99">
          <cell r="A99" t="str">
            <v>수경시설-2</v>
          </cell>
          <cell r="C99" t="str">
            <v>식</v>
          </cell>
          <cell r="D99">
            <v>1</v>
          </cell>
          <cell r="E99">
            <v>30000000</v>
          </cell>
          <cell r="F99">
            <v>30000000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30000000</v>
          </cell>
          <cell r="L99">
            <v>30000000</v>
          </cell>
          <cell r="M99" t="str">
            <v>No.53</v>
          </cell>
        </row>
        <row r="100">
          <cell r="A100" t="str">
            <v>계단1</v>
          </cell>
          <cell r="B100" t="str">
            <v>W=2.6M</v>
          </cell>
          <cell r="C100" t="str">
            <v>개소</v>
          </cell>
          <cell r="D100">
            <v>1</v>
          </cell>
          <cell r="E100">
            <v>1261623</v>
          </cell>
          <cell r="F100">
            <v>1261623</v>
          </cell>
          <cell r="G100">
            <v>92138</v>
          </cell>
          <cell r="H100">
            <v>92138</v>
          </cell>
          <cell r="I100">
            <v>1404</v>
          </cell>
          <cell r="J100">
            <v>1404</v>
          </cell>
          <cell r="K100">
            <v>1355165</v>
          </cell>
          <cell r="L100">
            <v>1355165</v>
          </cell>
          <cell r="M100" t="str">
            <v>No.54</v>
          </cell>
        </row>
        <row r="101">
          <cell r="A101" t="str">
            <v>계단2</v>
          </cell>
          <cell r="C101" t="str">
            <v>개소</v>
          </cell>
          <cell r="D101">
            <v>1</v>
          </cell>
          <cell r="E101">
            <v>1261623</v>
          </cell>
          <cell r="F101">
            <v>1261623</v>
          </cell>
          <cell r="G101">
            <v>92138</v>
          </cell>
          <cell r="H101">
            <v>92138</v>
          </cell>
          <cell r="I101">
            <v>1404</v>
          </cell>
          <cell r="J101">
            <v>1404</v>
          </cell>
          <cell r="K101">
            <v>1355165</v>
          </cell>
          <cell r="L101">
            <v>1355165</v>
          </cell>
          <cell r="M101" t="str">
            <v>No.55</v>
          </cell>
        </row>
        <row r="102">
          <cell r="A102" t="str">
            <v>계단3</v>
          </cell>
          <cell r="C102" t="str">
            <v>개소</v>
          </cell>
          <cell r="D102">
            <v>1</v>
          </cell>
          <cell r="E102">
            <v>2030471</v>
          </cell>
          <cell r="F102">
            <v>2030471</v>
          </cell>
          <cell r="G102">
            <v>148067</v>
          </cell>
          <cell r="H102">
            <v>148067</v>
          </cell>
          <cell r="I102">
            <v>2530</v>
          </cell>
          <cell r="J102">
            <v>2530</v>
          </cell>
          <cell r="K102">
            <v>2181068</v>
          </cell>
          <cell r="L102">
            <v>2181068</v>
          </cell>
          <cell r="M102" t="str">
            <v>No.56</v>
          </cell>
        </row>
        <row r="103">
          <cell r="A103" t="str">
            <v>계단4</v>
          </cell>
          <cell r="C103" t="str">
            <v>개소</v>
          </cell>
          <cell r="D103">
            <v>1</v>
          </cell>
          <cell r="E103">
            <v>1011847</v>
          </cell>
          <cell r="F103">
            <v>1011847</v>
          </cell>
          <cell r="G103">
            <v>75827</v>
          </cell>
          <cell r="H103">
            <v>75827</v>
          </cell>
          <cell r="I103">
            <v>1236</v>
          </cell>
          <cell r="J103">
            <v>1236</v>
          </cell>
          <cell r="K103">
            <v>1088910</v>
          </cell>
          <cell r="L103">
            <v>1088910</v>
          </cell>
          <cell r="M103" t="str">
            <v>No.57</v>
          </cell>
        </row>
        <row r="104">
          <cell r="A104" t="str">
            <v>램프</v>
          </cell>
          <cell r="C104" t="str">
            <v>개소</v>
          </cell>
          <cell r="D104">
            <v>1</v>
          </cell>
          <cell r="E104">
            <v>795675</v>
          </cell>
          <cell r="F104">
            <v>795675</v>
          </cell>
          <cell r="G104">
            <v>268345</v>
          </cell>
          <cell r="H104">
            <v>268345</v>
          </cell>
          <cell r="I104">
            <v>2922</v>
          </cell>
          <cell r="J104">
            <v>2922</v>
          </cell>
          <cell r="K104">
            <v>1066942</v>
          </cell>
          <cell r="L104">
            <v>1066942</v>
          </cell>
          <cell r="M104" t="str">
            <v>No.58</v>
          </cell>
        </row>
        <row r="105">
          <cell r="A105" t="str">
            <v>날개벽1</v>
          </cell>
          <cell r="B105" t="str">
            <v>H=1.3M</v>
          </cell>
          <cell r="C105" t="str">
            <v>개소</v>
          </cell>
          <cell r="D105">
            <v>1</v>
          </cell>
          <cell r="E105">
            <v>1509366</v>
          </cell>
          <cell r="F105">
            <v>1509366</v>
          </cell>
          <cell r="G105">
            <v>1264446</v>
          </cell>
          <cell r="H105">
            <v>1264446</v>
          </cell>
          <cell r="I105">
            <v>10947</v>
          </cell>
          <cell r="J105">
            <v>10947</v>
          </cell>
          <cell r="K105">
            <v>2784759</v>
          </cell>
          <cell r="L105">
            <v>2784759</v>
          </cell>
          <cell r="M105" t="str">
            <v>No.59</v>
          </cell>
        </row>
        <row r="106">
          <cell r="A106" t="str">
            <v>날개벽2</v>
          </cell>
          <cell r="B106" t="str">
            <v>H=1.4M</v>
          </cell>
          <cell r="C106" t="str">
            <v>개소</v>
          </cell>
          <cell r="D106">
            <v>1</v>
          </cell>
          <cell r="E106">
            <v>3948080</v>
          </cell>
          <cell r="F106">
            <v>3948080</v>
          </cell>
          <cell r="G106">
            <v>3212534</v>
          </cell>
          <cell r="H106">
            <v>3212534</v>
          </cell>
          <cell r="I106">
            <v>29530</v>
          </cell>
          <cell r="J106">
            <v>29530</v>
          </cell>
          <cell r="K106">
            <v>7190144</v>
          </cell>
          <cell r="L106">
            <v>7190144</v>
          </cell>
          <cell r="M106" t="str">
            <v>No.60</v>
          </cell>
        </row>
        <row r="107">
          <cell r="A107" t="str">
            <v>날개벽3</v>
          </cell>
          <cell r="B107" t="str">
            <v>H=1.3M</v>
          </cell>
          <cell r="C107" t="str">
            <v>개소</v>
          </cell>
          <cell r="D107">
            <v>1</v>
          </cell>
          <cell r="E107">
            <v>776068</v>
          </cell>
          <cell r="F107">
            <v>776068</v>
          </cell>
          <cell r="G107">
            <v>630709</v>
          </cell>
          <cell r="H107">
            <v>630709</v>
          </cell>
          <cell r="I107">
            <v>4206</v>
          </cell>
          <cell r="J107">
            <v>4206</v>
          </cell>
          <cell r="K107">
            <v>1410983</v>
          </cell>
          <cell r="L107">
            <v>1410983</v>
          </cell>
          <cell r="M107" t="str">
            <v>No.61</v>
          </cell>
        </row>
        <row r="108">
          <cell r="A108" t="str">
            <v>날개벽4</v>
          </cell>
          <cell r="B108" t="str">
            <v>H=0.7M</v>
          </cell>
          <cell r="C108" t="str">
            <v>개소</v>
          </cell>
          <cell r="D108">
            <v>1</v>
          </cell>
          <cell r="E108">
            <v>344025</v>
          </cell>
          <cell r="F108">
            <v>344025</v>
          </cell>
          <cell r="G108">
            <v>293310</v>
          </cell>
          <cell r="H108">
            <v>293310</v>
          </cell>
          <cell r="I108">
            <v>1729</v>
          </cell>
          <cell r="J108">
            <v>1729</v>
          </cell>
          <cell r="K108">
            <v>639064</v>
          </cell>
          <cell r="L108">
            <v>639064</v>
          </cell>
          <cell r="M108" t="str">
            <v>No.62</v>
          </cell>
        </row>
        <row r="109">
          <cell r="A109" t="str">
            <v>날개벽5</v>
          </cell>
          <cell r="B109" t="str">
            <v>H=1.1M</v>
          </cell>
          <cell r="C109" t="str">
            <v>개소</v>
          </cell>
          <cell r="D109">
            <v>1</v>
          </cell>
          <cell r="E109">
            <v>2622956</v>
          </cell>
          <cell r="F109">
            <v>2622956</v>
          </cell>
          <cell r="G109">
            <v>2165242</v>
          </cell>
          <cell r="H109">
            <v>2165242</v>
          </cell>
          <cell r="I109">
            <v>17107</v>
          </cell>
          <cell r="J109">
            <v>17107</v>
          </cell>
          <cell r="K109">
            <v>4805305</v>
          </cell>
          <cell r="L109">
            <v>4805305</v>
          </cell>
          <cell r="M109" t="str">
            <v>No.63</v>
          </cell>
        </row>
        <row r="110">
          <cell r="A110" t="str">
            <v>날개벽6</v>
          </cell>
          <cell r="B110" t="str">
            <v>H=1.2M</v>
          </cell>
          <cell r="C110" t="str">
            <v>개소</v>
          </cell>
          <cell r="D110">
            <v>1</v>
          </cell>
          <cell r="E110">
            <v>1118442</v>
          </cell>
          <cell r="F110">
            <v>1118442</v>
          </cell>
          <cell r="G110">
            <v>927069</v>
          </cell>
          <cell r="H110">
            <v>927069</v>
          </cell>
          <cell r="I110">
            <v>7575</v>
          </cell>
          <cell r="J110">
            <v>7575</v>
          </cell>
          <cell r="K110">
            <v>2053086</v>
          </cell>
          <cell r="L110">
            <v>2053086</v>
          </cell>
          <cell r="M110" t="str">
            <v>No.64</v>
          </cell>
        </row>
        <row r="111">
          <cell r="A111" t="str">
            <v>날개벽7</v>
          </cell>
          <cell r="B111" t="str">
            <v>H=1.1M</v>
          </cell>
          <cell r="C111" t="str">
            <v>개소</v>
          </cell>
          <cell r="D111">
            <v>1</v>
          </cell>
          <cell r="E111">
            <v>1502964</v>
          </cell>
          <cell r="F111">
            <v>1502964</v>
          </cell>
          <cell r="G111">
            <v>1238854</v>
          </cell>
          <cell r="H111">
            <v>1238854</v>
          </cell>
          <cell r="I111">
            <v>9783</v>
          </cell>
          <cell r="J111">
            <v>9783</v>
          </cell>
          <cell r="K111">
            <v>2751601</v>
          </cell>
          <cell r="L111">
            <v>2751601</v>
          </cell>
          <cell r="M111" t="str">
            <v>No.65</v>
          </cell>
        </row>
        <row r="112">
          <cell r="A112" t="str">
            <v>날개벽8</v>
          </cell>
          <cell r="B112" t="str">
            <v>H=0.8M</v>
          </cell>
          <cell r="C112" t="str">
            <v>개소</v>
          </cell>
          <cell r="D112">
            <v>1</v>
          </cell>
          <cell r="E112">
            <v>1745431</v>
          </cell>
          <cell r="F112">
            <v>1745431</v>
          </cell>
          <cell r="G112">
            <v>1359185</v>
          </cell>
          <cell r="H112">
            <v>1359185</v>
          </cell>
          <cell r="I112">
            <v>7382</v>
          </cell>
          <cell r="J112">
            <v>7382</v>
          </cell>
          <cell r="K112">
            <v>3111998</v>
          </cell>
          <cell r="L112">
            <v>3111998</v>
          </cell>
          <cell r="M112" t="str">
            <v>No.66</v>
          </cell>
        </row>
        <row r="113">
          <cell r="A113" t="str">
            <v>장식벽쌓기</v>
          </cell>
          <cell r="B113" t="str">
            <v>H450</v>
          </cell>
          <cell r="C113" t="str">
            <v>M</v>
          </cell>
          <cell r="D113">
            <v>58.4</v>
          </cell>
          <cell r="E113">
            <v>71713</v>
          </cell>
          <cell r="F113">
            <v>4188039</v>
          </cell>
          <cell r="G113">
            <v>104858</v>
          </cell>
          <cell r="H113">
            <v>6123707</v>
          </cell>
          <cell r="I113">
            <v>266</v>
          </cell>
          <cell r="J113">
            <v>15534</v>
          </cell>
          <cell r="K113">
            <v>176837</v>
          </cell>
          <cell r="L113">
            <v>10327280</v>
          </cell>
          <cell r="M113" t="str">
            <v>No.67</v>
          </cell>
        </row>
        <row r="114">
          <cell r="A114" t="str">
            <v>맹암거</v>
          </cell>
          <cell r="B114" t="str">
            <v>유공관, 150MM</v>
          </cell>
          <cell r="C114" t="str">
            <v>M</v>
          </cell>
          <cell r="D114">
            <v>34.299999999999997</v>
          </cell>
          <cell r="E114">
            <v>13083</v>
          </cell>
          <cell r="F114">
            <v>448747</v>
          </cell>
          <cell r="G114">
            <v>9474</v>
          </cell>
          <cell r="H114">
            <v>324958</v>
          </cell>
          <cell r="I114">
            <v>114</v>
          </cell>
          <cell r="J114">
            <v>3910</v>
          </cell>
          <cell r="K114">
            <v>22671</v>
          </cell>
          <cell r="L114">
            <v>777615</v>
          </cell>
          <cell r="M114" t="str">
            <v>No.68</v>
          </cell>
        </row>
        <row r="115">
          <cell r="A115" t="str">
            <v>맹암거</v>
          </cell>
          <cell r="B115" t="str">
            <v>유공관, 100MM</v>
          </cell>
          <cell r="C115" t="str">
            <v>M</v>
          </cell>
          <cell r="D115">
            <v>60.9</v>
          </cell>
          <cell r="E115">
            <v>10749</v>
          </cell>
          <cell r="F115">
            <v>654614</v>
          </cell>
          <cell r="G115">
            <v>9333</v>
          </cell>
          <cell r="H115">
            <v>568379</v>
          </cell>
          <cell r="I115">
            <v>109</v>
          </cell>
          <cell r="J115">
            <v>6638</v>
          </cell>
          <cell r="K115">
            <v>20191</v>
          </cell>
          <cell r="L115">
            <v>1229631</v>
          </cell>
          <cell r="M115" t="str">
            <v>No.69</v>
          </cell>
        </row>
        <row r="116">
          <cell r="A116" t="str">
            <v>집 수 정</v>
          </cell>
          <cell r="B116" t="str">
            <v>300X400X500</v>
          </cell>
          <cell r="C116" t="str">
            <v>개소</v>
          </cell>
          <cell r="D116">
            <v>1</v>
          </cell>
          <cell r="E116">
            <v>78330</v>
          </cell>
          <cell r="F116">
            <v>78330</v>
          </cell>
          <cell r="G116">
            <v>38414</v>
          </cell>
          <cell r="H116">
            <v>38414</v>
          </cell>
          <cell r="I116">
            <v>0</v>
          </cell>
          <cell r="J116">
            <v>0</v>
          </cell>
          <cell r="K116">
            <v>116744</v>
          </cell>
          <cell r="L116">
            <v>116744</v>
          </cell>
          <cell r="M116" t="str">
            <v>No.70</v>
          </cell>
        </row>
        <row r="117">
          <cell r="A117" t="str">
            <v>연결관부설</v>
          </cell>
          <cell r="B117" t="str">
            <v>D300MM인력부설</v>
          </cell>
          <cell r="C117" t="str">
            <v>M</v>
          </cell>
          <cell r="D117">
            <v>19</v>
          </cell>
          <cell r="E117">
            <v>23249</v>
          </cell>
          <cell r="F117">
            <v>441731</v>
          </cell>
          <cell r="G117">
            <v>1624</v>
          </cell>
          <cell r="H117">
            <v>30856</v>
          </cell>
          <cell r="I117">
            <v>0</v>
          </cell>
          <cell r="J117">
            <v>0</v>
          </cell>
          <cell r="K117">
            <v>24873</v>
          </cell>
          <cell r="L117">
            <v>472587</v>
          </cell>
          <cell r="M117" t="str">
            <v>No.71</v>
          </cell>
        </row>
        <row r="128">
          <cell r="A128" t="str">
            <v>3.조경포장공</v>
          </cell>
          <cell r="C128" t="str">
            <v>식</v>
          </cell>
          <cell r="D128">
            <v>1</v>
          </cell>
          <cell r="F128">
            <v>120764109</v>
          </cell>
          <cell r="H128">
            <v>63777058</v>
          </cell>
          <cell r="J128">
            <v>267271</v>
          </cell>
          <cell r="K128">
            <v>0</v>
          </cell>
          <cell r="L128">
            <v>184808438</v>
          </cell>
        </row>
        <row r="129">
          <cell r="A129" t="str">
            <v>디딤돌놓기</v>
          </cell>
          <cell r="B129" t="str">
            <v>T30</v>
          </cell>
          <cell r="C129" t="str">
            <v>M2</v>
          </cell>
          <cell r="D129">
            <v>120.1</v>
          </cell>
          <cell r="E129">
            <v>8161</v>
          </cell>
          <cell r="F129">
            <v>980136</v>
          </cell>
          <cell r="G129">
            <v>6491</v>
          </cell>
          <cell r="H129">
            <v>779569</v>
          </cell>
          <cell r="I129">
            <v>28</v>
          </cell>
          <cell r="J129">
            <v>3363</v>
          </cell>
          <cell r="K129">
            <v>14680</v>
          </cell>
          <cell r="L129">
            <v>1763068</v>
          </cell>
          <cell r="M129" t="str">
            <v>No.72</v>
          </cell>
        </row>
        <row r="130">
          <cell r="A130" t="str">
            <v>점토벽돌포장</v>
          </cell>
          <cell r="B130" t="str">
            <v>230X114X50</v>
          </cell>
          <cell r="C130" t="str">
            <v>M2</v>
          </cell>
          <cell r="D130">
            <v>335.8</v>
          </cell>
          <cell r="E130">
            <v>32140</v>
          </cell>
          <cell r="F130">
            <v>10792612</v>
          </cell>
          <cell r="G130">
            <v>15652</v>
          </cell>
          <cell r="H130">
            <v>5255942</v>
          </cell>
          <cell r="I130">
            <v>98</v>
          </cell>
          <cell r="J130">
            <v>32908</v>
          </cell>
          <cell r="K130">
            <v>47890</v>
          </cell>
          <cell r="L130">
            <v>16081462</v>
          </cell>
          <cell r="M130" t="str">
            <v>No.73</v>
          </cell>
        </row>
        <row r="131">
          <cell r="A131" t="str">
            <v>점토벽돌포장(부지내)</v>
          </cell>
          <cell r="B131" t="str">
            <v>230X114X76</v>
          </cell>
          <cell r="C131" t="str">
            <v>M2</v>
          </cell>
          <cell r="D131">
            <v>992.6</v>
          </cell>
          <cell r="E131">
            <v>49293</v>
          </cell>
          <cell r="F131">
            <v>48928232</v>
          </cell>
          <cell r="G131">
            <v>15727</v>
          </cell>
          <cell r="H131">
            <v>15610620</v>
          </cell>
          <cell r="I131">
            <v>108</v>
          </cell>
          <cell r="J131">
            <v>107200</v>
          </cell>
          <cell r="K131">
            <v>65128</v>
          </cell>
          <cell r="L131">
            <v>64646052</v>
          </cell>
          <cell r="M131" t="str">
            <v>No.74</v>
          </cell>
        </row>
        <row r="132">
          <cell r="A132" t="str">
            <v>점토벽돌포장(부지외)</v>
          </cell>
          <cell r="B132" t="str">
            <v>230X114X76</v>
          </cell>
          <cell r="C132" t="str">
            <v>M2</v>
          </cell>
          <cell r="D132">
            <v>419.4</v>
          </cell>
          <cell r="E132">
            <v>49293</v>
          </cell>
          <cell r="F132">
            <v>20673484</v>
          </cell>
          <cell r="G132">
            <v>15727</v>
          </cell>
          <cell r="H132">
            <v>6595904</v>
          </cell>
          <cell r="I132">
            <v>108</v>
          </cell>
          <cell r="J132">
            <v>45295</v>
          </cell>
          <cell r="K132">
            <v>65128</v>
          </cell>
          <cell r="L132">
            <v>27314683</v>
          </cell>
          <cell r="M132" t="str">
            <v>No.75</v>
          </cell>
        </row>
        <row r="133">
          <cell r="A133" t="str">
            <v>피그먼트콘크리트포장</v>
          </cell>
          <cell r="C133" t="str">
            <v>M2</v>
          </cell>
          <cell r="D133">
            <v>63</v>
          </cell>
          <cell r="E133">
            <v>24642</v>
          </cell>
          <cell r="F133">
            <v>1552446</v>
          </cell>
          <cell r="G133">
            <v>21973</v>
          </cell>
          <cell r="H133">
            <v>1384299</v>
          </cell>
          <cell r="I133">
            <v>82</v>
          </cell>
          <cell r="J133">
            <v>5166</v>
          </cell>
          <cell r="K133">
            <v>46697</v>
          </cell>
          <cell r="L133">
            <v>2941911</v>
          </cell>
          <cell r="M133" t="str">
            <v>No.76</v>
          </cell>
        </row>
        <row r="134">
          <cell r="A134" t="str">
            <v>자연석판석포장</v>
          </cell>
          <cell r="B134" t="str">
            <v>T50㎜</v>
          </cell>
          <cell r="C134" t="str">
            <v>㎡</v>
          </cell>
          <cell r="D134">
            <v>137.1</v>
          </cell>
          <cell r="E134">
            <v>38174</v>
          </cell>
          <cell r="F134">
            <v>5233655</v>
          </cell>
          <cell r="G134">
            <v>15091</v>
          </cell>
          <cell r="H134">
            <v>2068976</v>
          </cell>
          <cell r="I134">
            <v>121</v>
          </cell>
          <cell r="J134">
            <v>16589</v>
          </cell>
          <cell r="K134">
            <v>53386</v>
          </cell>
          <cell r="L134">
            <v>7319220</v>
          </cell>
          <cell r="M134" t="str">
            <v>No.77</v>
          </cell>
        </row>
        <row r="135">
          <cell r="A135" t="str">
            <v>화강석판석포장</v>
          </cell>
          <cell r="B135" t="str">
            <v>T30</v>
          </cell>
          <cell r="C135" t="str">
            <v>M2</v>
          </cell>
          <cell r="D135">
            <v>158</v>
          </cell>
          <cell r="E135">
            <v>45273</v>
          </cell>
          <cell r="F135">
            <v>7153134</v>
          </cell>
          <cell r="G135">
            <v>53220</v>
          </cell>
          <cell r="H135">
            <v>8408760</v>
          </cell>
          <cell r="I135">
            <v>114</v>
          </cell>
          <cell r="J135">
            <v>18012</v>
          </cell>
          <cell r="K135">
            <v>98607</v>
          </cell>
          <cell r="L135">
            <v>15579906</v>
          </cell>
          <cell r="M135" t="str">
            <v>No.78</v>
          </cell>
        </row>
        <row r="136">
          <cell r="A136" t="str">
            <v>화강석경계석(직선)</v>
          </cell>
          <cell r="B136" t="str">
            <v>150X150X1000</v>
          </cell>
          <cell r="C136" t="str">
            <v>M</v>
          </cell>
          <cell r="D136">
            <v>460</v>
          </cell>
          <cell r="E136">
            <v>14362</v>
          </cell>
          <cell r="F136">
            <v>6606520</v>
          </cell>
          <cell r="G136">
            <v>20574</v>
          </cell>
          <cell r="H136">
            <v>9464040</v>
          </cell>
          <cell r="I136">
            <v>30</v>
          </cell>
          <cell r="J136">
            <v>13800</v>
          </cell>
          <cell r="K136">
            <v>34966</v>
          </cell>
          <cell r="L136">
            <v>16084360</v>
          </cell>
          <cell r="M136" t="str">
            <v>No.79</v>
          </cell>
        </row>
        <row r="137">
          <cell r="A137" t="str">
            <v>화강석경계석(곡선)</v>
          </cell>
          <cell r="B137" t="str">
            <v>150X150X1000</v>
          </cell>
          <cell r="C137" t="str">
            <v>M</v>
          </cell>
          <cell r="D137">
            <v>81</v>
          </cell>
          <cell r="E137">
            <v>23529</v>
          </cell>
          <cell r="F137">
            <v>1905849</v>
          </cell>
          <cell r="G137">
            <v>20574</v>
          </cell>
          <cell r="H137">
            <v>1666494</v>
          </cell>
          <cell r="I137">
            <v>30</v>
          </cell>
          <cell r="J137">
            <v>2430</v>
          </cell>
          <cell r="K137">
            <v>44133</v>
          </cell>
          <cell r="L137">
            <v>3574773</v>
          </cell>
          <cell r="M137" t="str">
            <v>No.80</v>
          </cell>
        </row>
        <row r="138">
          <cell r="A138" t="str">
            <v>보차도용경계석(직선)</v>
          </cell>
          <cell r="B138" t="str">
            <v>200X250X1000</v>
          </cell>
          <cell r="C138" t="str">
            <v>M</v>
          </cell>
          <cell r="D138">
            <v>420.8</v>
          </cell>
          <cell r="E138">
            <v>29193</v>
          </cell>
          <cell r="F138">
            <v>12284414</v>
          </cell>
          <cell r="G138">
            <v>22846</v>
          </cell>
          <cell r="H138">
            <v>9613597</v>
          </cell>
          <cell r="I138">
            <v>41</v>
          </cell>
          <cell r="J138">
            <v>17253</v>
          </cell>
          <cell r="K138">
            <v>52080</v>
          </cell>
          <cell r="L138">
            <v>21915264</v>
          </cell>
          <cell r="M138" t="str">
            <v>No.81</v>
          </cell>
        </row>
        <row r="139">
          <cell r="A139" t="str">
            <v>보차도용경계석(곡선)</v>
          </cell>
          <cell r="B139" t="str">
            <v>200X250X1000</v>
          </cell>
          <cell r="C139" t="str">
            <v>M</v>
          </cell>
          <cell r="D139">
            <v>46.2</v>
          </cell>
          <cell r="E139">
            <v>44983</v>
          </cell>
          <cell r="F139">
            <v>2078215</v>
          </cell>
          <cell r="G139">
            <v>22846</v>
          </cell>
          <cell r="H139">
            <v>1055485</v>
          </cell>
          <cell r="I139">
            <v>41</v>
          </cell>
          <cell r="J139">
            <v>1894</v>
          </cell>
          <cell r="K139">
            <v>67870</v>
          </cell>
          <cell r="L139">
            <v>3135594</v>
          </cell>
          <cell r="M139" t="str">
            <v>No.82</v>
          </cell>
        </row>
        <row r="140">
          <cell r="A140" t="str">
            <v>보차도용경계석(직선,부지외)</v>
          </cell>
          <cell r="B140" t="str">
            <v>200X250X1000</v>
          </cell>
          <cell r="C140" t="str">
            <v>M</v>
          </cell>
          <cell r="D140">
            <v>70.5</v>
          </cell>
          <cell r="E140">
            <v>29193</v>
          </cell>
          <cell r="F140">
            <v>2058107</v>
          </cell>
          <cell r="G140">
            <v>22846</v>
          </cell>
          <cell r="H140">
            <v>1610643</v>
          </cell>
          <cell r="I140">
            <v>41</v>
          </cell>
          <cell r="J140">
            <v>2890</v>
          </cell>
          <cell r="K140">
            <v>52080</v>
          </cell>
          <cell r="L140">
            <v>3671640</v>
          </cell>
          <cell r="M140" t="str">
            <v>No.81</v>
          </cell>
        </row>
        <row r="141">
          <cell r="A141" t="str">
            <v>보차도용경계석(곡선,부지외)</v>
          </cell>
          <cell r="B141" t="str">
            <v>200X250X1000</v>
          </cell>
          <cell r="C141" t="str">
            <v>M</v>
          </cell>
          <cell r="D141">
            <v>11.5</v>
          </cell>
          <cell r="E141">
            <v>44983</v>
          </cell>
          <cell r="F141">
            <v>517305</v>
          </cell>
          <cell r="G141">
            <v>22846</v>
          </cell>
          <cell r="H141">
            <v>262729</v>
          </cell>
          <cell r="I141">
            <v>41</v>
          </cell>
          <cell r="J141">
            <v>471</v>
          </cell>
          <cell r="K141">
            <v>67870</v>
          </cell>
          <cell r="L141">
            <v>780505</v>
          </cell>
          <cell r="M141" t="str">
            <v>No.82</v>
          </cell>
        </row>
        <row r="153">
          <cell r="A153" t="str">
            <v>4.부 대 공</v>
          </cell>
          <cell r="C153" t="str">
            <v>식</v>
          </cell>
          <cell r="D153">
            <v>1</v>
          </cell>
          <cell r="F153">
            <v>1229956</v>
          </cell>
          <cell r="H153">
            <v>872354</v>
          </cell>
          <cell r="J153">
            <v>960755</v>
          </cell>
          <cell r="K153">
            <v>0</v>
          </cell>
          <cell r="L153">
            <v>3063065</v>
          </cell>
        </row>
        <row r="154">
          <cell r="A154" t="str">
            <v>가.자재운반</v>
          </cell>
          <cell r="D154">
            <v>0</v>
          </cell>
          <cell r="E154">
            <v>0</v>
          </cell>
          <cell r="F154">
            <v>1229956</v>
          </cell>
          <cell r="G154">
            <v>0</v>
          </cell>
          <cell r="H154">
            <v>872354</v>
          </cell>
          <cell r="I154">
            <v>0</v>
          </cell>
          <cell r="J154">
            <v>960755</v>
          </cell>
          <cell r="K154">
            <v>0</v>
          </cell>
          <cell r="L154">
            <v>3063065</v>
          </cell>
        </row>
        <row r="155">
          <cell r="A155" t="str">
            <v>잡석 운반(D.T10.5TON)</v>
          </cell>
          <cell r="B155" t="str">
            <v>L= 25.0KM</v>
          </cell>
          <cell r="C155" t="str">
            <v>M3</v>
          </cell>
          <cell r="D155">
            <v>286.77</v>
          </cell>
          <cell r="E155">
            <v>4289</v>
          </cell>
          <cell r="F155">
            <v>1229956</v>
          </cell>
          <cell r="G155">
            <v>3042</v>
          </cell>
          <cell r="H155">
            <v>872354</v>
          </cell>
          <cell r="I155">
            <v>2222</v>
          </cell>
          <cell r="J155">
            <v>637203</v>
          </cell>
          <cell r="K155">
            <v>9553</v>
          </cell>
          <cell r="L155">
            <v>2739513</v>
          </cell>
          <cell r="M155" t="str">
            <v>#.2</v>
          </cell>
        </row>
        <row r="156">
          <cell r="A156" t="str">
            <v>시멘트 운반</v>
          </cell>
          <cell r="B156" t="str">
            <v>L=25KM</v>
          </cell>
          <cell r="C156" t="str">
            <v>대</v>
          </cell>
          <cell r="D156">
            <v>541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491</v>
          </cell>
          <cell r="J156">
            <v>265631</v>
          </cell>
          <cell r="K156">
            <v>491</v>
          </cell>
          <cell r="L156">
            <v>265631</v>
          </cell>
          <cell r="M156" t="str">
            <v>#.3</v>
          </cell>
        </row>
        <row r="157">
          <cell r="A157" t="str">
            <v>철근 운반</v>
          </cell>
          <cell r="B157" t="str">
            <v>L=25KM</v>
          </cell>
          <cell r="C157" t="str">
            <v>TON</v>
          </cell>
          <cell r="D157">
            <v>4.34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13346</v>
          </cell>
          <cell r="J157">
            <v>57921</v>
          </cell>
          <cell r="K157">
            <v>13346</v>
          </cell>
          <cell r="L157">
            <v>57921</v>
          </cell>
          <cell r="M157" t="str">
            <v>#.4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설계요소"/>
      <sheetName val="표지"/>
      <sheetName val="기초자료"/>
      <sheetName val="0.겉표지"/>
      <sheetName val="표지목차"/>
      <sheetName val="1.위치도"/>
      <sheetName val="2.현장사진"/>
      <sheetName val="4.예정공정표"/>
      <sheetName val="2.현장사진 "/>
      <sheetName val="4.예정공정표 "/>
      <sheetName val="작업기간산출내역서"/>
      <sheetName val="대상지내역"/>
      <sheetName val="8.원가계산서"/>
      <sheetName val="9.총괄설계내역서"/>
      <sheetName val="설계내역서"/>
      <sheetName val="수량산출서"/>
      <sheetName val="12.GPS좌표값-풀"/>
      <sheetName val="1).단가산출서(7-0-5-3)풀베기"/>
      <sheetName val="2).단가산출서(8-0-2-6)풀베기"/>
      <sheetName val="3).단가산출서(8-0-2-6)풀베기"/>
      <sheetName val="4).단가산출서(23-0-6-6)풀베기"/>
      <sheetName val="5).단가산출서(34-0-2-1)풀베기"/>
      <sheetName val="6).단가산출서(38-0-2-3)풀베기"/>
      <sheetName val="7).단가산출서(38-0-2-3)풀베기"/>
      <sheetName val="8).단가산출서(45-0-2-2)풀베기"/>
      <sheetName val="9).단가산출서(50-0-5-3)풀베기"/>
      <sheetName val="10).단가산출서(74-0-12-8)풀베기"/>
      <sheetName val="11).단가산출서(108-0-4-0)풀베기"/>
      <sheetName val="12).단가산출서(108-0-4-0)풀베기"/>
      <sheetName val="13).단가산출서(108-0-9-0)풀베기"/>
      <sheetName val="14).단가산출서(109-0-1-0)풀베기"/>
      <sheetName val="1_풀베기조사야장집계표"/>
      <sheetName val="2_풀베기조사야장집계표"/>
      <sheetName val="3_풀베기조사야장집계표"/>
      <sheetName val="4_풀베기조사야장집계표"/>
      <sheetName val="5_풀베기조사야장집계표"/>
      <sheetName val="6_풀베기조사야장집계표"/>
      <sheetName val="7_풀베기조사야장집계표"/>
      <sheetName val="8_풀베기조사야장집계표"/>
      <sheetName val="9_풀베기조사야장집계표"/>
      <sheetName val="10_풀베기조사야장집계표"/>
      <sheetName val="11_풀베기조사야장집계표"/>
      <sheetName val="12_풀베기조사야장집계표"/>
      <sheetName val="13_풀베기조사야장집계표"/>
      <sheetName val="14_풀베기조사야장집계표"/>
      <sheetName val="15.덩굴제거설계표준지"/>
      <sheetName val="6.시방서간지"/>
      <sheetName val="14.설계도면간지(합본)"/>
      <sheetName val="6-가.일반시방서간지"/>
      <sheetName val="6-나.특별시방서간지"/>
      <sheetName val="6-다.전문시방서간지"/>
      <sheetName val="작업지시도"/>
    </sheetNames>
    <sheetDataSet>
      <sheetData sheetId="0" refreshError="1"/>
      <sheetData sheetId="1" refreshError="1"/>
      <sheetData sheetId="2">
        <row r="28">
          <cell r="B28">
            <v>310000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덕전리"/>
      <sheetName val="암거"/>
      <sheetName val="포장공"/>
      <sheetName val="배수공"/>
      <sheetName val="터파기및재료"/>
      <sheetName val="설비"/>
      <sheetName val="속도랑내기(자갈)"/>
      <sheetName val="자재단가"/>
      <sheetName val="99총공사내역서"/>
      <sheetName val="7급줄떼"/>
      <sheetName val="실행철강하도"/>
      <sheetName val="집수정단"/>
      <sheetName val="3련 BOX"/>
      <sheetName val="차액보증"/>
      <sheetName val="쎈타링"/>
      <sheetName val="TOTAL_BOQ"/>
      <sheetName val="토공집계"/>
      <sheetName val="토적계산서"/>
      <sheetName val="N賃率-職"/>
      <sheetName val="일위대가"/>
      <sheetName val="개요"/>
      <sheetName val="터널조도"/>
      <sheetName val="배수관공"/>
      <sheetName val="자재조서2"/>
      <sheetName val="호표"/>
      <sheetName val="품셈TABLE"/>
      <sheetName val="여과지동"/>
      <sheetName val="기초자료"/>
      <sheetName val="집계표"/>
      <sheetName val="토적표(1)"/>
      <sheetName val="대림경상68억"/>
      <sheetName val="단위수량"/>
      <sheetName val="적용기준"/>
      <sheetName val="구조물터파기수량집계"/>
      <sheetName val="측구터파기공수량집계"/>
      <sheetName val="배수공 시멘트 및 골재량 산출"/>
      <sheetName val="대가표(품셈)"/>
      <sheetName val="추가예산"/>
      <sheetName val="01-적용기준"/>
      <sheetName val="15-저수퇴사조절량계산서"/>
      <sheetName val="14-비탈면적계산서"/>
      <sheetName val="12-토적계산서"/>
      <sheetName val="11-토적집계표"/>
      <sheetName val="본관동"/>
      <sheetName val="후관동"/>
      <sheetName val="TB-내역서"/>
      <sheetName val="DDD"/>
      <sheetName val="도근좌표"/>
      <sheetName val="암거날개벽"/>
      <sheetName val="내역서"/>
      <sheetName val="코드"/>
      <sheetName val="산출내역서집계표"/>
      <sheetName val="실내건축일위대가"/>
      <sheetName val="맨홀토공"/>
      <sheetName val="적용(기계)"/>
      <sheetName val="내역"/>
      <sheetName val="Sheet1 (2)"/>
      <sheetName val="일위대가모듈"/>
      <sheetName val="(A)내역서"/>
      <sheetName val="guard(mac)"/>
      <sheetName val="총괄내역"/>
      <sheetName val="위치"/>
      <sheetName val="노임단가"/>
      <sheetName val="DHEQSUPT"/>
      <sheetName val="04년하반기장비부표"/>
      <sheetName val="Sheet1"/>
      <sheetName val="산출근거"/>
      <sheetName val="CC16-내역서"/>
      <sheetName val="C97상"/>
      <sheetName val="입찰안"/>
      <sheetName val="제잡비"/>
      <sheetName val="증감대비"/>
      <sheetName val="단재적표"/>
      <sheetName val="물건도(원본)"/>
      <sheetName val="#REF"/>
      <sheetName val="맨홀수량산출(2호)"/>
      <sheetName val="가감수량(2호)"/>
      <sheetName val="사통"/>
      <sheetName val="조명시설"/>
      <sheetName val="T13(P68~72,78)"/>
      <sheetName val="unitpric"/>
      <sheetName val="골막이(야매)"/>
      <sheetName val="1"/>
      <sheetName val="4안전율"/>
      <sheetName val="자재"/>
      <sheetName val="포장(수량)-관로부"/>
      <sheetName val="자재운반단가일람표"/>
      <sheetName val="흄관기초"/>
      <sheetName val="자재목록"/>
      <sheetName val="중기목록"/>
      <sheetName val="5흙막이"/>
      <sheetName val="수량산출"/>
      <sheetName val="치수"/>
      <sheetName val="순성토"/>
      <sheetName val="원가서"/>
      <sheetName val="[DDD.XLS]____1_C_EXCEL_DATAPC_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직원"/>
      <sheetName val="1"/>
      <sheetName val="Sheet1"/>
      <sheetName val="Sheet1 (2)"/>
      <sheetName val="Sheet2"/>
      <sheetName val="Sheet3"/>
      <sheetName val="건설산출"/>
      <sheetName val="신규식재수량"/>
      <sheetName val="기본단가표"/>
      <sheetName val="콘크리트댐수량산출"/>
      <sheetName val="내역서"/>
      <sheetName val="00상노임"/>
      <sheetName val="산출근거"/>
      <sheetName val="위치"/>
      <sheetName val="총괄내역"/>
      <sheetName val="운반공"/>
      <sheetName val="덕전리"/>
      <sheetName val="단재적표"/>
      <sheetName val="단가목록"/>
      <sheetName val="단가산출"/>
      <sheetName val="01-적용기준"/>
      <sheetName val="15-저수퇴사조절량계산서"/>
      <sheetName val="14-비탈면적계산서"/>
      <sheetName val="12-토적계산서"/>
      <sheetName val="11-토적집계표"/>
      <sheetName val="자재단가"/>
      <sheetName val="환경평가"/>
      <sheetName val="인구"/>
      <sheetName val="배수관공"/>
      <sheetName val="터파기및재료"/>
      <sheetName val="단가"/>
      <sheetName val="날개벽수량표"/>
      <sheetName val="TYPE1"/>
      <sheetName val="노임단가"/>
      <sheetName val="별표집계"/>
      <sheetName val="기본일위"/>
      <sheetName val="guard(mac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표지간지"/>
      <sheetName val="위치도간지"/>
      <sheetName val="현장사진간지"/>
      <sheetName val="현장사진"/>
      <sheetName val="설계설명서간지"/>
      <sheetName val="설계설명서"/>
      <sheetName val="설계적용기준간지"/>
      <sheetName val="설계적용기준"/>
      <sheetName val="예정공정표간지"/>
      <sheetName val="예정공정표"/>
      <sheetName val="시방서간지"/>
      <sheetName val="소반별시방서간지"/>
      <sheetName val="소반별특징및시방서"/>
      <sheetName val="사업원가계산서간지"/>
      <sheetName val="간지"/>
      <sheetName val="사업원가계산서"/>
      <sheetName val="설계내역서간지"/>
      <sheetName val="내역서(천보)"/>
      <sheetName val="내역서(천개)"/>
      <sheetName val="내역서(임내정리)"/>
      <sheetName val="단가산출서간지"/>
      <sheetName val="단가산출서(천보,개량)"/>
      <sheetName val="단가산출서(임내정리)"/>
      <sheetName val="필지별사업내역서간지"/>
      <sheetName val="필지별내역서"/>
      <sheetName val="GPS좌표간지"/>
      <sheetName val="GPS좌표"/>
      <sheetName val="재선충병미감염확인증"/>
      <sheetName val="사업자등록증사본간지"/>
      <sheetName val="임목조사서간지"/>
      <sheetName val="수량집계표"/>
      <sheetName val="영흥임황1"/>
      <sheetName val="영흥1-1"/>
      <sheetName val="영흥임황2"/>
      <sheetName val="영흥2-1"/>
      <sheetName val="영흥2-2"/>
      <sheetName val="영흥2-3"/>
      <sheetName val="영흥2-4"/>
      <sheetName val="영흥2-5"/>
      <sheetName val="영흥2-6"/>
      <sheetName val="영흥2-7"/>
      <sheetName val="정양임황1"/>
      <sheetName val="정양1-1"/>
      <sheetName val="정양1-2"/>
      <sheetName val="정양임황2"/>
      <sheetName val="정양2-1"/>
      <sheetName val="정양2-2"/>
      <sheetName val="정양2-3"/>
      <sheetName val="정양임황3"/>
      <sheetName val="정양3-1"/>
      <sheetName val="정양3-2"/>
      <sheetName val="정양3-3"/>
      <sheetName val="정양3-4"/>
      <sheetName val="정양3-5"/>
      <sheetName val="정양3-6"/>
      <sheetName val="정양3-7"/>
      <sheetName val="정양3-8"/>
      <sheetName val="정양3-9"/>
      <sheetName val="정양3-10"/>
      <sheetName val="정양임황4"/>
      <sheetName val="정양4-1"/>
      <sheetName val="정양4-2"/>
      <sheetName val="정양4-3"/>
      <sheetName val="정양4-4"/>
      <sheetName val="문산임황1"/>
      <sheetName val="문산1-1"/>
      <sheetName val="문산1-2"/>
      <sheetName val="문산1-3"/>
      <sheetName val="문산1-4"/>
      <sheetName val="문산1-5"/>
      <sheetName val="문산임황2"/>
      <sheetName val="문산2-1"/>
      <sheetName val="문산2-2"/>
      <sheetName val="문산2-3"/>
      <sheetName val="문산2-4"/>
      <sheetName val="인건비,재료비명세서"/>
      <sheetName val="표지(2)"/>
      <sheetName val="xxxxxxxx"/>
      <sheetName val="Recovered_Sheet1"/>
      <sheetName val="Recovered_Sheet2"/>
      <sheetName val="Recovered_Sheet3"/>
      <sheetName val="Recovered_Sheet4"/>
      <sheetName val="Recovered_Sheet5"/>
      <sheetName val="XL4Poppy"/>
      <sheetName val="일위대가"/>
      <sheetName val="원가계산서"/>
      <sheetName val="별표집계"/>
      <sheetName val="1"/>
      <sheetName val="변경내역"/>
      <sheetName val="건축내역"/>
      <sheetName val="단재적표"/>
      <sheetName val="군유림"/>
      <sheetName val="코드표"/>
      <sheetName val="단위중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>
        <row r="4">
          <cell r="C4" t="e">
            <v>#N/A</v>
          </cell>
        </row>
      </sheetData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보차도경계석"/>
      <sheetName val="보도경계석,L형측구"/>
      <sheetName val="보도블럭(소형고압블럭)"/>
      <sheetName val="일위대가목록"/>
      <sheetName val="공통가설"/>
      <sheetName val="#REF"/>
      <sheetName val="원가계산서"/>
      <sheetName val="1"/>
      <sheetName val="I一般比"/>
      <sheetName val="건축내역"/>
      <sheetName val="낙찰표"/>
      <sheetName val="참고"/>
      <sheetName val="충주"/>
      <sheetName val="을-ATYPE"/>
      <sheetName val="경계석.등등"/>
      <sheetName val="노임"/>
      <sheetName val="HRSG SMALL07220"/>
      <sheetName val="중기조종사 단위단가"/>
      <sheetName val="5Strand-장기처짐PCI"/>
      <sheetName val="단재적표"/>
      <sheetName val="노임단가"/>
      <sheetName val="TOTAL_BOQ"/>
      <sheetName val="DATE"/>
      <sheetName val="별표집계"/>
      <sheetName val="내역"/>
      <sheetName val="모래기초"/>
      <sheetName val="#2_일위대가목록"/>
      <sheetName val="견적서"/>
      <sheetName val="날개벽수량표"/>
      <sheetName val="1-1"/>
      <sheetName val="실행철강하도"/>
      <sheetName val="CODE"/>
      <sheetName val="001"/>
      <sheetName val="Sheet1"/>
      <sheetName val="이토변실"/>
      <sheetName val="준검 내역서"/>
      <sheetName val="부대공Ⅱ"/>
      <sheetName val="200"/>
      <sheetName val="일위대가(가설)"/>
      <sheetName val="현장경비"/>
      <sheetName val="방배동내역(리라)"/>
      <sheetName val="건축공사집계표"/>
      <sheetName val="방배동내역 (총괄)"/>
      <sheetName val="부대공사총괄"/>
      <sheetName val="집계표"/>
      <sheetName val="Macro(차단기)"/>
      <sheetName val="원가계산 (2)"/>
      <sheetName val="정화조동내역"/>
      <sheetName val="자재단가"/>
      <sheetName val="기본단가표"/>
      <sheetName val="목록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덕전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XXX"/>
      <sheetName val="원가계산서"/>
      <sheetName val="외과수술산출내역"/>
      <sheetName val="설계서용지"/>
      <sheetName val="일위대가목록"/>
      <sheetName val="일위대가표"/>
      <sheetName val="총괄표"/>
      <sheetName val=" 자재내역"/>
      <sheetName val="자재조서"/>
      <sheetName val="XL4Poppy"/>
      <sheetName val="일위대가"/>
      <sheetName val="1"/>
      <sheetName val="자재단가비교표"/>
      <sheetName val="담장산출"/>
      <sheetName val="제경비"/>
      <sheetName val="노임단가"/>
      <sheetName val="일위산출"/>
      <sheetName val="총괄내역"/>
      <sheetName val="guard(mac)"/>
      <sheetName val="입상내역"/>
      <sheetName val="일위총괄표"/>
      <sheetName val="합계"/>
      <sheetName val="양평보호수내역서2"/>
      <sheetName val="별표집계"/>
      <sheetName val="증감대비"/>
      <sheetName val="퍼스트"/>
      <sheetName val="산출내역서"/>
      <sheetName val="집계표"/>
      <sheetName val="인력소운반"/>
      <sheetName val="측구터파기공수량집계"/>
      <sheetName val="배수공 시멘트 및 골재량 산출"/>
      <sheetName val="갑지"/>
      <sheetName val="현장조사"/>
      <sheetName val="내역"/>
      <sheetName val="토공사"/>
      <sheetName val="골막이(야매)"/>
      <sheetName val="업무코드(보호해제-0000)"/>
      <sheetName val="단재적표"/>
      <sheetName val="철근집계"/>
      <sheetName val="상수도토공집계표"/>
      <sheetName val="일위목록"/>
      <sheetName val="06 일위대가목록"/>
      <sheetName val="댐구조도"/>
      <sheetName val="세월교산출기초"/>
      <sheetName val="P1(좌,우)"/>
      <sheetName val="I一般比"/>
      <sheetName val="data"/>
      <sheetName val="실행철강하도"/>
      <sheetName val="계약서"/>
      <sheetName val="근로자명단"/>
      <sheetName val="1공구원가계산서"/>
      <sheetName val="1공구산출내역서"/>
      <sheetName val="설계기준"/>
      <sheetName val="일위목록데이타"/>
      <sheetName val="터널대가"/>
      <sheetName val="입목재적"/>
      <sheetName val="약품공급2"/>
      <sheetName val="자재단가"/>
      <sheetName val="INPUT"/>
      <sheetName val="단가비교"/>
      <sheetName val="산출근거"/>
      <sheetName val="간접비계산"/>
      <sheetName val="#REF"/>
      <sheetName val="2월분"/>
      <sheetName val="unitpric"/>
      <sheetName val="맨홀수량산출"/>
      <sheetName val="단가대비표"/>
      <sheetName val="금액내역서"/>
      <sheetName val="2공구산출내역"/>
      <sheetName val="직노"/>
      <sheetName val="근로자명단2008"/>
      <sheetName val="일위(시설)"/>
      <sheetName val="우수공,맨홀,집수정"/>
      <sheetName val="예가평정서표지"/>
      <sheetName val="보도블럭(소형고압블럭)"/>
      <sheetName val="화천"/>
      <sheetName val="날개벽수량표"/>
      <sheetName val="입력(NO PRINT)"/>
      <sheetName val="설계예산서"/>
      <sheetName val="총괄"/>
      <sheetName val="산수배수"/>
      <sheetName val="자재대"/>
      <sheetName val="Macro1"/>
      <sheetName val="단가 및 재료비"/>
      <sheetName val="단가"/>
    </sheetNames>
    <sheetDataSet>
      <sheetData sheetId="0" refreshError="1"/>
      <sheetData sheetId="1">
        <row r="1">
          <cell r="A1" t="str">
            <v>연 번</v>
          </cell>
        </row>
      </sheetData>
      <sheetData sheetId="2">
        <row r="1">
          <cell r="A1" t="str">
            <v>연 번</v>
          </cell>
        </row>
      </sheetData>
      <sheetData sheetId="3">
        <row r="1">
          <cell r="A1" t="str">
            <v>연 번</v>
          </cell>
        </row>
      </sheetData>
      <sheetData sheetId="4">
        <row r="1">
          <cell r="A1" t="str">
            <v>연 번</v>
          </cell>
          <cell r="B1" t="str">
            <v>공  종</v>
          </cell>
          <cell r="C1" t="str">
            <v>규 격</v>
          </cell>
          <cell r="D1" t="str">
            <v>단위</v>
          </cell>
          <cell r="E1" t="str">
            <v>재 료 비</v>
          </cell>
          <cell r="F1">
            <v>0</v>
          </cell>
          <cell r="G1" t="str">
            <v>노 무 비</v>
          </cell>
          <cell r="H1">
            <v>0</v>
          </cell>
          <cell r="I1" t="str">
            <v>경    비</v>
          </cell>
          <cell r="J1">
            <v>0</v>
          </cell>
          <cell r="K1" t="str">
            <v>총    액</v>
          </cell>
          <cell r="L1">
            <v>0</v>
          </cell>
          <cell r="M1" t="str">
            <v>비고</v>
          </cell>
        </row>
        <row r="2">
          <cell r="E2" t="str">
            <v>단가</v>
          </cell>
          <cell r="F2" t="str">
            <v>금 액</v>
          </cell>
          <cell r="G2" t="str">
            <v>단가</v>
          </cell>
          <cell r="H2" t="str">
            <v>금 액</v>
          </cell>
          <cell r="I2" t="str">
            <v>단가</v>
          </cell>
          <cell r="J2" t="str">
            <v>금 액</v>
          </cell>
          <cell r="K2" t="str">
            <v>단가</v>
          </cell>
          <cell r="L2" t="str">
            <v>금 액</v>
          </cell>
        </row>
      </sheetData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원가계산서"/>
      <sheetName val="규격분류필터"/>
      <sheetName val="총괄수량표"/>
      <sheetName val="일위대가목록"/>
      <sheetName val="일위대가표"/>
      <sheetName val="자재조서"/>
      <sheetName val=" 자재내역"/>
      <sheetName val="설계서용지"/>
      <sheetName val="Sheet2"/>
      <sheetName val="Sheet3"/>
      <sheetName val="공사원가계산서"/>
      <sheetName val="설계서용지(을)"/>
      <sheetName val="총괄표(주요수종)"/>
      <sheetName val="총괄표"/>
      <sheetName val="2003.2 자재조서 "/>
      <sheetName val="직종 노임"/>
      <sheetName val="외과수술산출내역"/>
      <sheetName val="일위대가표 (2)"/>
      <sheetName val="XL4Poppy"/>
      <sheetName val="일위대가"/>
      <sheetName val="집계표"/>
      <sheetName val="자재단가비교표"/>
      <sheetName val="06 일위대가목록"/>
      <sheetName val="인력소운반"/>
      <sheetName val="일위산출"/>
      <sheetName val="#REF"/>
      <sheetName val="제경비"/>
      <sheetName val="Sheet1"/>
      <sheetName val="1"/>
      <sheetName val="녹지대 소나무 영양공급 및 보호관리 공사"/>
      <sheetName val="현장조사"/>
      <sheetName val="철근집계"/>
      <sheetName val="별표집계"/>
      <sheetName val="투입내역"/>
      <sheetName val="일위총괄표"/>
      <sheetName val="단가조사서"/>
      <sheetName val="건축내역"/>
      <sheetName val="신고조서"/>
      <sheetName val="단재적표"/>
      <sheetName val="퍼스트"/>
      <sheetName val="일위목록"/>
      <sheetName val="측구터파기공수량집계"/>
      <sheetName val="배수공 시멘트 및 골재량 산출"/>
      <sheetName val="골막이(야매)"/>
      <sheetName val="Macro1"/>
      <sheetName val="Macro2"/>
      <sheetName val="근로자명단"/>
      <sheetName val="공량산출근거서"/>
      <sheetName val="노임단가"/>
      <sheetName val="수량산출서-2"/>
      <sheetName val="실행철강하도"/>
      <sheetName val="갑지"/>
      <sheetName val="일위(시설)"/>
      <sheetName val="상수도토공집계표"/>
      <sheetName val="입목재적"/>
      <sheetName val="1공구산출내역서"/>
      <sheetName val="설계기준"/>
      <sheetName val="unitpric"/>
      <sheetName val="산출내역서"/>
      <sheetName val="합계"/>
      <sheetName val="교통대책내역"/>
      <sheetName val="b_balju_cho"/>
      <sheetName val="BID"/>
      <sheetName val="단가산출(T)"/>
      <sheetName val="덕전리"/>
      <sheetName val="조명시설"/>
      <sheetName val="부속동"/>
      <sheetName val="약품공급2"/>
      <sheetName val="내역"/>
      <sheetName val="원"/>
      <sheetName val="●수량(침구보관창고-21평)"/>
      <sheetName val="증감대비"/>
      <sheetName val="직노"/>
      <sheetName val="내역서(삼호)"/>
      <sheetName val="견적서1"/>
      <sheetName val="공사예산하조서(O.K)"/>
      <sheetName val="2공구산출내역"/>
      <sheetName val="접속도로"/>
      <sheetName val="근로자명단2008"/>
      <sheetName val="우수공,맨홀,집수정"/>
      <sheetName val="날개벽수량표"/>
      <sheetName val="보도블럭(소형고압블럭)"/>
      <sheetName val="P1(좌,우)"/>
      <sheetName val="관급자재"/>
    </sheetNames>
    <sheetDataSet>
      <sheetData sheetId="0">
        <row r="1">
          <cell r="A1" t="str">
            <v>연번</v>
          </cell>
        </row>
      </sheetData>
      <sheetData sheetId="1">
        <row r="1">
          <cell r="A1" t="str">
            <v>연번</v>
          </cell>
        </row>
      </sheetData>
      <sheetData sheetId="2">
        <row r="1">
          <cell r="A1" t="str">
            <v>연번</v>
          </cell>
        </row>
      </sheetData>
      <sheetData sheetId="3" refreshError="1">
        <row r="1">
          <cell r="A1" t="str">
            <v>연번</v>
          </cell>
          <cell r="B1" t="str">
            <v>공  종</v>
          </cell>
          <cell r="C1" t="str">
            <v>규 격</v>
          </cell>
          <cell r="D1" t="str">
            <v>단위</v>
          </cell>
          <cell r="E1" t="str">
            <v>재 료 비</v>
          </cell>
          <cell r="F1" t="str">
            <v>노 무 비</v>
          </cell>
          <cell r="G1" t="str">
            <v>노 무 비</v>
          </cell>
          <cell r="H1" t="str">
            <v>총    액</v>
          </cell>
          <cell r="I1" t="str">
            <v>경    비</v>
          </cell>
          <cell r="J1">
            <v>0</v>
          </cell>
          <cell r="K1" t="str">
            <v>총    액</v>
          </cell>
          <cell r="L1">
            <v>0</v>
          </cell>
          <cell r="M1" t="str">
            <v>비고</v>
          </cell>
        </row>
        <row r="2">
          <cell r="E2" t="str">
            <v>단가</v>
          </cell>
          <cell r="F2" t="str">
            <v>금액</v>
          </cell>
          <cell r="G2" t="str">
            <v>단가</v>
          </cell>
          <cell r="H2" t="str">
            <v>금액</v>
          </cell>
          <cell r="I2" t="str">
            <v>단가</v>
          </cell>
          <cell r="J2" t="str">
            <v>금액</v>
          </cell>
          <cell r="K2" t="str">
            <v>단가</v>
          </cell>
          <cell r="L2" t="str">
            <v>금액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0000"/>
      <sheetName val="100000"/>
      <sheetName val="1000"/>
      <sheetName val="2000"/>
      <sheetName val="pldt"/>
      <sheetName val="원가계산서"/>
      <sheetName val="설계서용지"/>
      <sheetName val="일위대가표"/>
      <sheetName val="일위대가목록"/>
      <sheetName val="총괄표"/>
      <sheetName val="2001-자재조서"/>
      <sheetName val=" 자재내역"/>
      <sheetName val="2001.1단비"/>
      <sheetName val="규격분류필터"/>
      <sheetName val="총괄수량표"/>
      <sheetName val="자재조서"/>
      <sheetName val="Sheet2"/>
      <sheetName val="Sheet3"/>
      <sheetName val="공사원가계산서"/>
      <sheetName val="설계서용지(을)"/>
      <sheetName val="총괄표(주요수종)"/>
      <sheetName val="2003.2 자재조서 "/>
      <sheetName val="직종 노임"/>
      <sheetName val="외과수술산출내역"/>
      <sheetName val="일위대가표 (2)"/>
      <sheetName val="집계표"/>
      <sheetName val="투입내역"/>
      <sheetName val="단가비교"/>
      <sheetName val="DANGA"/>
      <sheetName val="일위산출"/>
      <sheetName val="일위대가"/>
      <sheetName val="XL4Poppy"/>
      <sheetName val="제경비"/>
      <sheetName val="노임단가"/>
      <sheetName val="자재일람"/>
      <sheetName val="수량산출서 (2)"/>
      <sheetName val="CPM챠트"/>
      <sheetName val="Macro1"/>
      <sheetName val="별표집계"/>
      <sheetName val="증감대비"/>
      <sheetName val="자재단가표"/>
      <sheetName val="설계내역"/>
      <sheetName val="기계경비시간당손료목록"/>
      <sheetName val="1-1"/>
      <sheetName val="자재단가비교표"/>
      <sheetName val="교통대책내역"/>
      <sheetName val="L_RPTA05_목록"/>
      <sheetName val="골막이(야매)"/>
      <sheetName val="물량산출서"/>
      <sheetName val="철근집계"/>
      <sheetName val="2001-02-노원 보호수(상반기)"/>
      <sheetName val="하중계산"/>
      <sheetName val="#REF"/>
      <sheetName val="계약서"/>
      <sheetName val="내역"/>
      <sheetName val="재료비"/>
      <sheetName val="측구터파기공수량집계"/>
      <sheetName val="배수공 시멘트 및 골재량 산출"/>
      <sheetName val="바닥막이1.5"/>
      <sheetName val="상수도토공집계표"/>
      <sheetName val="1공구산출내역서"/>
      <sheetName val="단가조사서"/>
      <sheetName val="현장조사"/>
      <sheetName val="가로등기초"/>
      <sheetName val="PAD TR보호대기초"/>
      <sheetName val="원"/>
      <sheetName val="신고조서"/>
      <sheetName val="단재적표"/>
      <sheetName val="●수량(침구보관창고-21평)"/>
      <sheetName val="직노"/>
      <sheetName val="내역서(삼호)"/>
      <sheetName val="견적서1"/>
      <sheetName val="공사예산하조서(O.K)"/>
      <sheetName val="2공구산출내역"/>
      <sheetName val="근로자명단"/>
      <sheetName val="총괄내역서"/>
      <sheetName val="현장관리비"/>
      <sheetName val="기초단가"/>
      <sheetName val="덕전리"/>
      <sheetName val="자재"/>
      <sheetName val="원형1호맨홀토공수량"/>
      <sheetName val="수량산출서-2"/>
      <sheetName val="건축내역"/>
      <sheetName val="SLAB"/>
      <sheetName val="SLAB&quot;1&quot;"/>
      <sheetName val="노임"/>
      <sheetName val="공사비예산서(토목분)"/>
    </sheetNames>
    <sheetDataSet>
      <sheetData sheetId="0" refreshError="1"/>
      <sheetData sheetId="1">
        <row r="1">
          <cell r="A1" t="str">
            <v>연번</v>
          </cell>
        </row>
      </sheetData>
      <sheetData sheetId="2">
        <row r="1">
          <cell r="A1" t="str">
            <v>연번</v>
          </cell>
        </row>
      </sheetData>
      <sheetData sheetId="3">
        <row r="1">
          <cell r="A1" t="str">
            <v>연번</v>
          </cell>
        </row>
      </sheetData>
      <sheetData sheetId="4"/>
      <sheetData sheetId="5"/>
      <sheetData sheetId="6" refreshError="1"/>
      <sheetData sheetId="7">
        <row r="1">
          <cell r="A1" t="str">
            <v>연번</v>
          </cell>
        </row>
      </sheetData>
      <sheetData sheetId="8">
        <row r="1">
          <cell r="A1" t="str">
            <v>연번</v>
          </cell>
        </row>
      </sheetData>
      <sheetData sheetId="9">
        <row r="1">
          <cell r="A1" t="str">
            <v>연번</v>
          </cell>
          <cell r="B1" t="str">
            <v>공  종</v>
          </cell>
          <cell r="C1" t="str">
            <v>규 격</v>
          </cell>
          <cell r="D1" t="str">
            <v>단위</v>
          </cell>
          <cell r="E1" t="str">
            <v>재 료 비</v>
          </cell>
          <cell r="F1" t="str">
            <v>노 무 비</v>
          </cell>
          <cell r="G1" t="str">
            <v>노 무 비</v>
          </cell>
          <cell r="H1" t="str">
            <v>총    액</v>
          </cell>
          <cell r="I1" t="str">
            <v>경    비</v>
          </cell>
          <cell r="J1">
            <v>0</v>
          </cell>
          <cell r="K1" t="str">
            <v>총    액</v>
          </cell>
          <cell r="L1">
            <v>0</v>
          </cell>
          <cell r="M1" t="str">
            <v>비고</v>
          </cell>
        </row>
        <row r="2">
          <cell r="E2" t="str">
            <v>단가</v>
          </cell>
          <cell r="F2" t="str">
            <v>금액</v>
          </cell>
          <cell r="G2" t="str">
            <v>단가</v>
          </cell>
          <cell r="H2" t="str">
            <v>금액</v>
          </cell>
          <cell r="I2" t="str">
            <v>단가</v>
          </cell>
          <cell r="J2" t="str">
            <v>금액</v>
          </cell>
          <cell r="K2" t="str">
            <v>단가</v>
          </cell>
          <cell r="L2" t="str">
            <v>금액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VXXX"/>
      <sheetName val="원가계산서"/>
      <sheetName val="외과수술산출내역"/>
      <sheetName val="2001.2 자재조서"/>
      <sheetName val="설계서용지"/>
      <sheetName val=" 자재내역"/>
      <sheetName val="일위대가표"/>
      <sheetName val="일위대가목록"/>
      <sheetName val="일위대가"/>
      <sheetName val="06 일위대가목록"/>
      <sheetName val="조건표 (2)"/>
      <sheetName val="내역서2안"/>
      <sheetName val="일위대가목차"/>
      <sheetName val="단가조사"/>
      <sheetName val="투입내역"/>
      <sheetName val="일위총괄표"/>
      <sheetName val="건축내역"/>
      <sheetName val="XL4Poppy"/>
      <sheetName val="수목표준대가"/>
      <sheetName val="unitpric"/>
      <sheetName val="자재일람"/>
      <sheetName val="현장조사"/>
      <sheetName val="공량산출서"/>
      <sheetName val="웅진교-S2"/>
      <sheetName val="자재단가비교표"/>
      <sheetName val="합계"/>
      <sheetName val="기계경비(시간당)"/>
      <sheetName val="램머"/>
      <sheetName val="내역"/>
      <sheetName val="2공구산출내역"/>
      <sheetName val="노임단가"/>
      <sheetName val="2설계 (웅촌고연)"/>
      <sheetName val="상수도토공집계표"/>
      <sheetName val="집계표"/>
      <sheetName val="(A)내역서"/>
      <sheetName val="갑지"/>
      <sheetName val="단가일람"/>
      <sheetName val="총괄표"/>
      <sheetName val="단가대비표"/>
      <sheetName val="조경일람"/>
      <sheetName val="원"/>
      <sheetName val="신고조서"/>
      <sheetName val="단재적표"/>
      <sheetName val="●수량(침구보관창고-21평)"/>
      <sheetName val="증감대비"/>
      <sheetName val="직노"/>
      <sheetName val="내역서(삼호)"/>
      <sheetName val="현장관리비"/>
      <sheetName val="비탈면보호공수량산출"/>
      <sheetName val="보호수(상수리)"/>
      <sheetName val="철근집계"/>
      <sheetName val="음성방향"/>
      <sheetName val="참고자료"/>
      <sheetName val="단가 및 재료비"/>
      <sheetName val="내역서"/>
      <sheetName val="단위량당중기"/>
      <sheetName val="단가표"/>
      <sheetName val="일위_파일"/>
      <sheetName val="Mc1"/>
      <sheetName val="청주(철골발주의뢰서)"/>
      <sheetName val="이토변실(A3-LINE)"/>
      <sheetName val="횡배수관"/>
      <sheetName val="단"/>
    </sheetNames>
    <sheetDataSet>
      <sheetData sheetId="0" refreshError="1"/>
      <sheetData sheetId="1">
        <row r="1">
          <cell r="A1" t="str">
            <v>연번</v>
          </cell>
        </row>
      </sheetData>
      <sheetData sheetId="2">
        <row r="1">
          <cell r="A1" t="str">
            <v>연번</v>
          </cell>
        </row>
      </sheetData>
      <sheetData sheetId="3">
        <row r="1">
          <cell r="A1" t="str">
            <v>연번</v>
          </cell>
        </row>
      </sheetData>
      <sheetData sheetId="4">
        <row r="1">
          <cell r="A1" t="str">
            <v>연번</v>
          </cell>
        </row>
      </sheetData>
      <sheetData sheetId="5">
        <row r="1">
          <cell r="A1" t="str">
            <v>연번</v>
          </cell>
        </row>
      </sheetData>
      <sheetData sheetId="6">
        <row r="1">
          <cell r="A1" t="str">
            <v>연번</v>
          </cell>
        </row>
      </sheetData>
      <sheetData sheetId="7">
        <row r="1">
          <cell r="A1" t="str">
            <v>연번</v>
          </cell>
        </row>
      </sheetData>
      <sheetData sheetId="8">
        <row r="1">
          <cell r="A1" t="str">
            <v>연번</v>
          </cell>
          <cell r="B1" t="str">
            <v>공  종</v>
          </cell>
          <cell r="C1" t="str">
            <v>규 격</v>
          </cell>
          <cell r="D1" t="str">
            <v>단위</v>
          </cell>
          <cell r="E1" t="str">
            <v>재 료 비</v>
          </cell>
          <cell r="F1" t="str">
            <v>노 무 비</v>
          </cell>
          <cell r="G1" t="str">
            <v>노 무 비</v>
          </cell>
          <cell r="H1" t="str">
            <v>총    액</v>
          </cell>
          <cell r="I1" t="str">
            <v>경    비</v>
          </cell>
          <cell r="J1">
            <v>0</v>
          </cell>
          <cell r="K1" t="str">
            <v>총    액</v>
          </cell>
          <cell r="L1">
            <v>0</v>
          </cell>
          <cell r="M1" t="str">
            <v>비고</v>
          </cell>
        </row>
        <row r="2">
          <cell r="E2" t="str">
            <v>단가</v>
          </cell>
          <cell r="F2" t="str">
            <v>금액</v>
          </cell>
          <cell r="G2" t="str">
            <v>단가</v>
          </cell>
          <cell r="H2" t="str">
            <v>금액</v>
          </cell>
          <cell r="I2" t="str">
            <v>단가</v>
          </cell>
          <cell r="J2" t="str">
            <v>금액</v>
          </cell>
          <cell r="K2" t="str">
            <v>단가</v>
          </cell>
          <cell r="L2" t="str">
            <v>금액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단재적표"/>
      <sheetName val="21-아"/>
      <sheetName val="21-자"/>
      <sheetName val="22-마 "/>
      <sheetName val="22-바"/>
      <sheetName val="1.기초 자료"/>
      <sheetName val="벌채(벌목조재,지타,산지집재)"/>
      <sheetName val="ha당 조림예정지 단가산출서"/>
      <sheetName val="8.설계내역서"/>
      <sheetName val="9.작업기간산출기준"/>
      <sheetName val="11.원가계산서"/>
      <sheetName val="12.평정서"/>
      <sheetName val="일위대가목록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XXXXX"/>
      <sheetName val="배수집계"/>
      <sheetName val="종배수관"/>
      <sheetName val="배수관"/>
      <sheetName val="날개벽"/>
      <sheetName val="암거단위"/>
      <sheetName val="조서및집계"/>
      <sheetName val="암거날개벽"/>
      <sheetName val="차수벽,난간"/>
      <sheetName val="집수정"/>
      <sheetName val="절토부도수로"/>
      <sheetName val="성토부도수로"/>
      <sheetName val="자재집계표"/>
      <sheetName val="기존구조물깨기 "/>
      <sheetName val="측구공"/>
      <sheetName val="Sheet1"/>
      <sheetName val="B2d"/>
      <sheetName val="날개벽수량표"/>
      <sheetName val="3.설계설명서"/>
      <sheetName val="13.수량산출서"/>
      <sheetName val="9.임소반별 필지내역서"/>
      <sheetName val="일위대가목록"/>
      <sheetName val="교각1"/>
      <sheetName val="Sheet2"/>
      <sheetName val="Sheet3"/>
      <sheetName val="산출근거"/>
      <sheetName val="도근좌표"/>
      <sheetName val="입찰안"/>
      <sheetName val="당진1,2호기전선관설치및접지4차공사내역서-을지"/>
      <sheetName val="건축내역"/>
      <sheetName val="표  지"/>
      <sheetName val="암거설치조서"/>
      <sheetName val="암거수량집계"/>
      <sheetName val="암거수량산출서"/>
      <sheetName val="암거단위수량"/>
      <sheetName val="차수벽단위수량"/>
      <sheetName val="점토수량"/>
      <sheetName val="면벽토공"/>
      <sheetName val="암거토공집계"/>
      <sheetName val="암거토고산출서"/>
      <sheetName val="수로관"/>
      <sheetName val="슬라브"/>
      <sheetName val="PE관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DDD"/>
      <sheetName val="편입토지조서"/>
      <sheetName val="흄관기초"/>
      <sheetName val="암거날개벽"/>
      <sheetName val="포장공"/>
      <sheetName val="주beam"/>
      <sheetName val="바닥판"/>
      <sheetName val="입력DATA"/>
      <sheetName val="7급줄떼공"/>
      <sheetName val="종배수관면벽구"/>
      <sheetName val="영창26"/>
      <sheetName val="7급줄떼"/>
      <sheetName val="일위대가"/>
      <sheetName val="기계경비시간당손료목록"/>
      <sheetName val="노임단가"/>
      <sheetName val="실행철강하도"/>
      <sheetName val="총수량집계표"/>
      <sheetName val="덕전리"/>
      <sheetName val="대포2교접속"/>
      <sheetName val="재료"/>
      <sheetName val="약품공급2"/>
      <sheetName val="산출근거"/>
      <sheetName val="#REF"/>
      <sheetName val="부대단위수량"/>
      <sheetName val="오동"/>
      <sheetName val="대조"/>
      <sheetName val="나한"/>
      <sheetName val="철근량"/>
      <sheetName val="Sheet1"/>
      <sheetName val="Sheet2"/>
      <sheetName val="Sheet3"/>
      <sheetName val="지점별강우량"/>
      <sheetName val="입찰안"/>
      <sheetName val="조명시설"/>
      <sheetName val="일위대가목록"/>
      <sheetName val="천방교접속"/>
      <sheetName val="내역서적용수량"/>
      <sheetName val="총괄표"/>
      <sheetName val="유입량"/>
      <sheetName val="자재단가"/>
      <sheetName val="내역"/>
      <sheetName val="기안문"/>
      <sheetName val="제1호단위수량"/>
      <sheetName val="암거단위"/>
      <sheetName val="도근좌표"/>
      <sheetName val="골조"/>
      <sheetName val="DATE"/>
      <sheetName val="항목별진도율"/>
      <sheetName val="앉음벽 (2)"/>
      <sheetName val="PAY"/>
      <sheetName val="건축내역"/>
      <sheetName val="요율"/>
      <sheetName val="제잡비계산"/>
      <sheetName val="공사비총괄표"/>
      <sheetName val="당초"/>
      <sheetName val="asd"/>
      <sheetName val="C97상"/>
      <sheetName val="04년하반기장비부표"/>
      <sheetName val="카메라"/>
      <sheetName val="내역서"/>
      <sheetName val="일위대가표"/>
      <sheetName val="조경일람"/>
      <sheetName val="TB-내역서"/>
      <sheetName val="일위대가1"/>
      <sheetName val="#3_일위대가목록"/>
      <sheetName val="대운산출"/>
      <sheetName val="조명율표"/>
      <sheetName val="단가일람"/>
      <sheetName val="#2_일위대가목록"/>
      <sheetName val="조적산근"/>
      <sheetName val="2000년1차"/>
      <sheetName val="2000전체분"/>
      <sheetName val="투입내역"/>
      <sheetName val="1 자원총괄"/>
      <sheetName val="단가"/>
      <sheetName val="암거"/>
      <sheetName val="편입용지조서"/>
      <sheetName val="직원자료입력"/>
      <sheetName val="데리네이타현황"/>
      <sheetName val="지급자재"/>
      <sheetName val="일위대가목차"/>
      <sheetName val="원가"/>
      <sheetName val="단위단가"/>
      <sheetName val="재적표"/>
      <sheetName val="N賃率-職"/>
      <sheetName val="DATA"/>
      <sheetName val="계약서"/>
      <sheetName val="중기"/>
      <sheetName val="속도랑내기(자갈)"/>
      <sheetName val="설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 refreshError="1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단재적표"/>
      <sheetName val="표지"/>
      <sheetName val="속표지"/>
      <sheetName val="목차"/>
      <sheetName val="현장사진"/>
      <sheetName val="설계설명"/>
      <sheetName val="설계내용"/>
      <sheetName val="설계적용기준"/>
      <sheetName val="예정공정"/>
      <sheetName val="공종별소요인력"/>
      <sheetName val="필지별내역서"/>
      <sheetName val="임소반별내역서"/>
      <sheetName val="산물수집 수익분석표"/>
      <sheetName val="시방서"/>
      <sheetName val="원가계산서."/>
      <sheetName val="공사비총괄표"/>
      <sheetName val="설계내역서."/>
      <sheetName val="솎단(1-1)"/>
      <sheetName val="임단(1-1)"/>
      <sheetName val="가단(1-1)"/>
      <sheetName val="산단(1-1)"/>
      <sheetName val="표(1-1)"/>
      <sheetName val="수(1-1)"/>
      <sheetName val="임단(연곡1소반)"/>
      <sheetName val="임단(성산1)"/>
      <sheetName val="임단(사천1)"/>
      <sheetName val="작업지시도(1-1)"/>
      <sheetName val="솎단(1-2)"/>
      <sheetName val="임단(1-2)"/>
      <sheetName val="산단(1-2)"/>
      <sheetName val="표(1-2)"/>
      <sheetName val="수(1-2)"/>
      <sheetName val="작업지시도(1-2)"/>
      <sheetName val="솎단(1-3)"/>
      <sheetName val="임단(1-3)"/>
      <sheetName val="표(1-3)"/>
      <sheetName val="수(1-3)"/>
      <sheetName val="작업지시도(1-3)"/>
      <sheetName val="GPS좌표"/>
      <sheetName val="재선충"/>
      <sheetName val="기본항목 입력"/>
      <sheetName val="호환성 보고서"/>
      <sheetName val="매목조사"/>
      <sheetName val="재료비"/>
      <sheetName val="일위대가목록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풀베기사업 예정지조사서"/>
      <sheetName val="풀베기(1)"/>
      <sheetName val="어린나무(1)"/>
      <sheetName val="임내정리 단가산출서 (3,4)"/>
      <sheetName val="간지"/>
      <sheetName val="표지"/>
      <sheetName val="목차"/>
      <sheetName val="위치도"/>
      <sheetName val="현장사진"/>
      <sheetName val="설계설명서"/>
      <sheetName val="설계적용기준"/>
      <sheetName val="예정공정표"/>
      <sheetName val="작업기간산출"/>
      <sheetName val="표준지좌표"/>
      <sheetName val="재선충"/>
      <sheetName val="소반별시방서"/>
      <sheetName val="사업계획서"/>
      <sheetName val="필지별내역서"/>
      <sheetName val="원가계산서"/>
      <sheetName val="공사비총괄표"/>
      <sheetName val="설계내역서"/>
      <sheetName val="ha당 단가산출집계표"/>
      <sheetName val="(벌목,조재)단가1-0-1(수집구역)"/>
      <sheetName val="(벌목,조재)단가1-0-2(미수집구역)"/>
      <sheetName val="(산물단가)1-0-1(수집구역)"/>
      <sheetName val="기계화작업로단가"/>
      <sheetName val="작업로개설비기초자료"/>
      <sheetName val="(표준지집계)1-0-1(기번1)"/>
      <sheetName val="(표준지집계)1-0-2(기번1)"/>
      <sheetName val="기번1 품등(잣나무)"/>
      <sheetName val="기번1 품등(활엽수)"/>
      <sheetName val="단재적표"/>
      <sheetName val="품등조사야장"/>
      <sheetName val="굴삭기 집적공정 산출용"/>
      <sheetName val="기본항목 입력"/>
      <sheetName val="작업지시도(인쇄금지)"/>
      <sheetName val="일위대가목록"/>
      <sheetName val="건축내역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부대공Ⅱ"/>
      <sheetName val="결재지"/>
      <sheetName val="갑지"/>
      <sheetName val="토공"/>
      <sheetName val="배수공"/>
      <sheetName val="구조물공"/>
      <sheetName val="포장공"/>
      <sheetName val="부대공"/>
      <sheetName val="터널공"/>
      <sheetName val="군부대공사"/>
      <sheetName val="상수도이설공"/>
      <sheetName val="광통신관로공"/>
      <sheetName val="석수IC"/>
      <sheetName val="개착구간"/>
      <sheetName val="직접비"/>
      <sheetName val="설계요소"/>
      <sheetName val="설계내역서"/>
      <sheetName val="일위대가목록"/>
      <sheetName val="직노"/>
      <sheetName val="실행내역"/>
      <sheetName val="Sheet1"/>
      <sheetName val="Sheet2"/>
      <sheetName val="Sheet3"/>
      <sheetName val="실행갑지(2차공사)"/>
      <sheetName val="내역갑지"/>
      <sheetName val="2차분 내역"/>
      <sheetName val="예비비"/>
      <sheetName val="설계누락분"/>
      <sheetName val="부대공II(잔여)"/>
      <sheetName val="가설사무실"/>
      <sheetName val="조직도"/>
      <sheetName val="오수중계펌프장전기시설"/>
      <sheetName val="SLAB&quot;1&quot;"/>
      <sheetName val="자재단가"/>
      <sheetName val="200"/>
      <sheetName val="단재적표"/>
      <sheetName val="부대단위수량"/>
      <sheetName val="기안문"/>
      <sheetName val="입찰안"/>
      <sheetName val="표지"/>
      <sheetName val="7급줄떼"/>
      <sheetName val="노임단가"/>
      <sheetName val="토공사"/>
      <sheetName val="계약서"/>
      <sheetName val="날개벽수량표"/>
      <sheetName val="중기"/>
      <sheetName val="1"/>
      <sheetName val="장비가동"/>
      <sheetName val="공사직종별노임"/>
      <sheetName val="준공머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D"/>
      <sheetName val="토공"/>
      <sheetName val="철근콘크리트공"/>
      <sheetName val="지급자재"/>
      <sheetName val="낙찰표"/>
      <sheetName val="001"/>
      <sheetName val="일위대가"/>
      <sheetName val="날개벽수량표"/>
      <sheetName val="대포2교접속"/>
      <sheetName val="천방교접속"/>
      <sheetName val="토적기초"/>
      <sheetName val="전라부대"/>
      <sheetName val="ⴭⴭⴭⴭ"/>
      <sheetName val="가격조사서"/>
      <sheetName val="토공사"/>
      <sheetName val="MOTOR"/>
      <sheetName val="INPUT"/>
      <sheetName val="1.설계기준"/>
      <sheetName val="대비"/>
      <sheetName val="견적시담(송포2공구)"/>
      <sheetName val="70%"/>
      <sheetName val="일반공사"/>
      <sheetName val="노임단가"/>
      <sheetName val="단가조사"/>
      <sheetName val="공사용침사지집계"/>
      <sheetName val="부대공"/>
      <sheetName val="포장공"/>
      <sheetName val="정부노임단가"/>
      <sheetName val="내역(원안-대안)"/>
      <sheetName val="DATA"/>
      <sheetName val="품의서"/>
      <sheetName val="3련 BOX"/>
      <sheetName val="2000년1차"/>
      <sheetName val="Sheet2"/>
      <sheetName val="안정검토"/>
      <sheetName val="설계조건"/>
      <sheetName val="대치판정"/>
      <sheetName val="금액내역서"/>
      <sheetName val="별표집계"/>
      <sheetName val="물량산출근거"/>
      <sheetName val="VXXXXXXX"/>
      <sheetName val="#REF"/>
      <sheetName val="tggwan(mac)"/>
      <sheetName val="ABUT수량-A1"/>
      <sheetName val="조도계산서 (도서)"/>
      <sheetName val="가로등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요약서"/>
      <sheetName val="설계요소"/>
      <sheetName val="작업량난이도"/>
      <sheetName val="필지별내역서"/>
      <sheetName val="소반면적집계"/>
      <sheetName val="하산집재"/>
      <sheetName val="등고선식집재"/>
      <sheetName val="설계내역(숲)"/>
      <sheetName val="설계내역(산물)"/>
      <sheetName val="내역서"/>
      <sheetName val="원가계산서"/>
      <sheetName val="표지"/>
      <sheetName val="간지"/>
      <sheetName val="위치도"/>
      <sheetName val="현장사진"/>
      <sheetName val="설계설명서"/>
      <sheetName val="설계적용기준"/>
      <sheetName val="예정공정표"/>
      <sheetName val="일반시방서"/>
      <sheetName val="특별시방서"/>
      <sheetName val="전문시방서"/>
      <sheetName val="소반공통"/>
      <sheetName val="GPS좌표"/>
      <sheetName val="설계내역간지"/>
      <sheetName val="재선충미감염확인서"/>
      <sheetName val="사무소간지"/>
      <sheetName val="수고조사야장"/>
      <sheetName val="일위대가"/>
      <sheetName val="직노"/>
      <sheetName val="자재단가"/>
      <sheetName val="건축내역"/>
      <sheetName val="계약서"/>
      <sheetName val="공사설계서"/>
      <sheetName val="단재적표"/>
      <sheetName val="부대공Ⅱ"/>
      <sheetName val="10-1.훼손지 가.부지"/>
      <sheetName val="일위대가목록"/>
      <sheetName val="날개벽수량표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부대공Ⅱ"/>
      <sheetName val="결재지"/>
      <sheetName val="갑지"/>
      <sheetName val="토공"/>
      <sheetName val="배수공"/>
      <sheetName val="구조물공"/>
      <sheetName val="포장공"/>
      <sheetName val="부대공"/>
      <sheetName val="터널공"/>
      <sheetName val="군부대공사"/>
      <sheetName val="상수도이설공"/>
      <sheetName val="광통신관로공"/>
      <sheetName val="석수IC"/>
      <sheetName val="개착구간"/>
      <sheetName val="직접비"/>
      <sheetName val="설계내역서"/>
      <sheetName val="설계요소"/>
      <sheetName val="자재단가"/>
      <sheetName val="직노"/>
      <sheetName val="실행내역"/>
      <sheetName val="Sheet1"/>
      <sheetName val="Sheet2"/>
      <sheetName val="Sheet3"/>
      <sheetName val="실행갑지(2차공사)"/>
      <sheetName val="내역갑지"/>
      <sheetName val="2차분 내역"/>
      <sheetName val="예비비"/>
      <sheetName val="설계누락분"/>
      <sheetName val="부대공II(잔여)"/>
      <sheetName val="가설사무실"/>
      <sheetName val="조직도"/>
      <sheetName val="오수중계펌프장전기시설"/>
      <sheetName val="SLAB&quot;1&quot;"/>
      <sheetName val="200"/>
      <sheetName val="일위대가목록"/>
      <sheetName val="단재적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토공사"/>
      <sheetName val="부지정리"/>
      <sheetName val="콘크리트"/>
      <sheetName val="조적"/>
      <sheetName val="지주"/>
      <sheetName val="자연석"/>
      <sheetName val="잔디"/>
      <sheetName val="포장공"/>
      <sheetName val="엣지"/>
      <sheetName val="상하차 운반비, 운반비"/>
      <sheetName val="부대공Ⅱ"/>
      <sheetName val="공정코드"/>
      <sheetName val="일위대가목록"/>
      <sheetName val="단재적표"/>
      <sheetName val="설계요소"/>
      <sheetName val="단가"/>
      <sheetName val="철근량"/>
      <sheetName val="데이타"/>
      <sheetName val="자료입력"/>
      <sheetName val="내역서 제출"/>
      <sheetName val="Sheet1"/>
      <sheetName val="설계내역서"/>
      <sheetName val="일반부표"/>
      <sheetName val="실행내역"/>
      <sheetName val="건축내역"/>
      <sheetName val="설계예산서"/>
      <sheetName val="소방 "/>
      <sheetName val="경비"/>
      <sheetName val="부하계산서"/>
      <sheetName val="품셈TABLE"/>
      <sheetName val="일위대가"/>
      <sheetName val="손익분석"/>
      <sheetName val="1"/>
      <sheetName val="부대단위수량"/>
      <sheetName val="용소리교"/>
      <sheetName val="SIL98"/>
      <sheetName val="금액내역서"/>
      <sheetName val="200"/>
      <sheetName val="총괄표"/>
      <sheetName val="7급줄떼"/>
      <sheetName val="직노"/>
      <sheetName val="06 일위대가목록"/>
      <sheetName val="제경비율"/>
      <sheetName val="공사설계서"/>
      <sheetName val="#REF"/>
      <sheetName val="전체"/>
      <sheetName val="일위대가모음"/>
      <sheetName val="을"/>
      <sheetName val="케이블"/>
      <sheetName val="가스"/>
      <sheetName val="코드"/>
      <sheetName val="날개벽수량표"/>
      <sheetName val="설계명세서"/>
      <sheetName val="2000년 공정표"/>
      <sheetName val="내역"/>
      <sheetName val="갑지"/>
      <sheetName val="자재단가"/>
      <sheetName val="표지"/>
      <sheetName val="RE9604"/>
      <sheetName val="노임(1차)"/>
      <sheetName val="산출내역서"/>
      <sheetName val="기계공사비집계(원안)"/>
      <sheetName val="식재인부"/>
      <sheetName val="보호"/>
      <sheetName val="일위대가목차"/>
      <sheetName val="내역서"/>
      <sheetName val="약품공급2"/>
      <sheetName val="4.장비손료"/>
      <sheetName val="교각1"/>
      <sheetName val="공통가설"/>
      <sheetName val="건축직"/>
      <sheetName val="입찰보고"/>
      <sheetName val="교각별철근수량집계표"/>
      <sheetName val="지급자재"/>
      <sheetName val="직접비"/>
      <sheetName val="일위대가표"/>
      <sheetName val="전화번호부"/>
      <sheetName val="전화번호DB"/>
      <sheetName val="중기사용료"/>
      <sheetName val="원가"/>
      <sheetName val="노임"/>
      <sheetName val="001"/>
      <sheetName val="수량집계"/>
      <sheetName val="입력자료(노무비)"/>
      <sheetName val="수량총괄"/>
      <sheetName val="수량산출서 갑지"/>
      <sheetName val="말뚝지지력산정"/>
      <sheetName val="깨기"/>
      <sheetName val="용수개거 내역수량집계표"/>
      <sheetName val="현장조사"/>
      <sheetName val="220 (2)"/>
      <sheetName val="실행철강하도"/>
      <sheetName val="계약서"/>
      <sheetName val="3절_CheckList_구분"/>
      <sheetName val="건축"/>
      <sheetName val="기초자료"/>
      <sheetName val="업무코드(보호해제-0000)"/>
      <sheetName val="단가산출"/>
      <sheetName val="총괄내역"/>
      <sheetName val="단중표"/>
      <sheetName val="9GNG운반"/>
      <sheetName val="수량산출"/>
      <sheetName val="정렬"/>
      <sheetName val="TB-내역서"/>
      <sheetName val="통계연보"/>
      <sheetName val="상하차_운반비,_운반비"/>
      <sheetName val="부하(성남)"/>
      <sheetName val="발주내역"/>
      <sheetName val="입찰안"/>
      <sheetName val="A-4"/>
      <sheetName val="총(철거)"/>
      <sheetName val="data"/>
      <sheetName val="BID"/>
      <sheetName val="20관리비율"/>
      <sheetName val="원형1호맨홀토공수량"/>
      <sheetName val="부안일위"/>
      <sheetName val="견적서"/>
      <sheetName val="설 계"/>
      <sheetName val="주방환기"/>
      <sheetName val="인사자료총집계"/>
      <sheetName val="반응조"/>
      <sheetName val="단가비교표_공통1"/>
      <sheetName val="범용개발순소요비용"/>
      <sheetName val="하도급통지서"/>
      <sheetName val="강원랜드-강산"/>
      <sheetName val="기초자료입력및 K치 확인"/>
      <sheetName val="철근"/>
      <sheetName val="단가산출서"/>
      <sheetName val="변경총괄지(1)"/>
      <sheetName val="L-type"/>
      <sheetName val="당초"/>
      <sheetName val="Total"/>
      <sheetName val="조내역"/>
      <sheetName val="전차선로 물량표"/>
      <sheetName val="코드명"/>
      <sheetName val="일위대가 (호표)"/>
      <sheetName val="자재일람"/>
      <sheetName val="코드표"/>
      <sheetName val="원가계산서"/>
      <sheetName val="GI-LIST"/>
      <sheetName val="식생블럭단위수량"/>
      <sheetName val="SLAB&quot;1&quot;"/>
      <sheetName val="노임단가"/>
      <sheetName val="신우"/>
      <sheetName val="MIJIBI"/>
      <sheetName val="준검 내역서"/>
      <sheetName val="01"/>
      <sheetName val="자재테이블"/>
      <sheetName val="구조물공"/>
      <sheetName val="개요"/>
      <sheetName val="95년12월말"/>
      <sheetName val="b_balju"/>
      <sheetName val="총공사비"/>
      <sheetName val="조명시설"/>
      <sheetName val="공사원가1"/>
      <sheetName val="실행"/>
      <sheetName val="현금흐름"/>
      <sheetName val="토목주소"/>
      <sheetName val="프랜트면허"/>
      <sheetName val="견적조건"/>
      <sheetName val="터파기및재료"/>
      <sheetName val="전기일위대가"/>
      <sheetName val="원가계산"/>
      <sheetName val="ARCH"/>
      <sheetName val="2000년1차"/>
      <sheetName val="바닥막이1.5"/>
      <sheetName val="중기조종사 단위단가"/>
      <sheetName val="단위단가"/>
      <sheetName val="FILE1"/>
      <sheetName val="(C)원내역"/>
      <sheetName val="토공내역서"/>
      <sheetName val="VXXXXX"/>
      <sheetName val="SUB일위대가"/>
      <sheetName val="Customer Databas"/>
      <sheetName val="재개발"/>
      <sheetName val="공사개요"/>
      <sheetName val="적격심사표"/>
      <sheetName val="총괄-1"/>
      <sheetName val="수량산출서"/>
      <sheetName val="내역총괄"/>
      <sheetName val="내역총괄2"/>
      <sheetName val="내역총괄3"/>
      <sheetName val="청주(철골발주의뢰서)"/>
      <sheetName val="영외수지"/>
      <sheetName val="평균터파기고(1-2,ASP)"/>
      <sheetName val="Ⅴ-2.공종별내역"/>
      <sheetName val="골재산출"/>
      <sheetName val="산출근거"/>
      <sheetName val="오동"/>
      <sheetName val="대조"/>
      <sheetName val="나한"/>
      <sheetName val="공비대비"/>
      <sheetName val="중갑지"/>
      <sheetName val="전신환매도율"/>
      <sheetName val="DATE"/>
      <sheetName val="골조"/>
      <sheetName val="벽체면적당일위대가"/>
      <sheetName val="제직재"/>
      <sheetName val="백암비스타내역"/>
      <sheetName val="일대-1"/>
      <sheetName val="노무비"/>
      <sheetName val="요율"/>
      <sheetName val="INPUT"/>
      <sheetName val="세부내역"/>
      <sheetName val="조경일람"/>
      <sheetName val="CTEMCOST"/>
      <sheetName val="현장"/>
      <sheetName val="총괄내역서"/>
      <sheetName val="날개벽(시점좌측)"/>
      <sheetName val="항공측량노임단가"/>
      <sheetName val="재료"/>
      <sheetName val="단가목록"/>
      <sheetName val="정산내역서"/>
      <sheetName val="수목단가"/>
      <sheetName val="시설수량표"/>
      <sheetName val="식재수량표"/>
      <sheetName val="단가표 (3)"/>
      <sheetName val="NYS"/>
      <sheetName val="MAIN_TABLE"/>
      <sheetName val="단면가정"/>
      <sheetName val="연부97-1"/>
      <sheetName val="11.자재단가"/>
      <sheetName val="갑지1"/>
      <sheetName val="견적"/>
      <sheetName val="N賃率-職"/>
      <sheetName val="예산변경사항"/>
      <sheetName val="공통가설공사"/>
      <sheetName val="기자재비"/>
      <sheetName val="환율"/>
      <sheetName val="내역표지"/>
      <sheetName val="b_balju-단가단가단가"/>
      <sheetName val="장비가동"/>
      <sheetName val="조명율표"/>
      <sheetName val="102역사"/>
      <sheetName val="전기"/>
      <sheetName val="지하1층"/>
      <sheetName val="한일양산"/>
      <sheetName val="영창26"/>
      <sheetName val="예산서 "/>
      <sheetName val="평3"/>
      <sheetName val="PIPE(UG)내역"/>
      <sheetName val="guard(mac)"/>
      <sheetName val="산근"/>
      <sheetName val="별표 "/>
      <sheetName val="중기"/>
      <sheetName val="내역관리1"/>
      <sheetName val="대비표(토공1안)"/>
      <sheetName val="자재표"/>
      <sheetName val="7.경제성결과"/>
      <sheetName val="DB"/>
      <sheetName val="기초데이타"/>
      <sheetName val="현대물량"/>
      <sheetName val="2000전체분"/>
      <sheetName val="지구단위계획"/>
      <sheetName val="낙찰표"/>
      <sheetName val="설직재-1"/>
      <sheetName val="단가 및 재료비"/>
      <sheetName val="단가산출2"/>
      <sheetName val="단가산출1"/>
      <sheetName val="중기사용료산출근거"/>
      <sheetName val="cpm챠트"/>
      <sheetName val="자료"/>
      <sheetName val="ABUT수량-A1"/>
      <sheetName val="설계명세"/>
      <sheetName val="내역서_제출"/>
      <sheetName val="소방_"/>
      <sheetName val="2000년_공정표"/>
      <sheetName val="COPING"/>
      <sheetName val="DANGA"/>
      <sheetName val="6PILE  (돌출)"/>
      <sheetName val="지주 (2)"/>
      <sheetName val="수량분배표"/>
      <sheetName val="차수공개요"/>
      <sheetName val="삭제금지단가"/>
      <sheetName val="견적대비(1차) (2)"/>
      <sheetName val="설계조건"/>
      <sheetName val="갑지(추정)"/>
      <sheetName val="적용토목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결재란"/>
      <sheetName val="설계설명서"/>
      <sheetName val="예정공정표"/>
      <sheetName val="설계내역"/>
      <sheetName val="원가계산서"/>
      <sheetName val="총괄내역서"/>
      <sheetName val="관급자재소요량"/>
      <sheetName val="노무비"/>
      <sheetName val="재료비"/>
      <sheetName val="기계경비"/>
      <sheetName val="품셈"/>
      <sheetName val="노무비총괄"/>
      <sheetName val="자재비총괄"/>
      <sheetName val="기계경비단가표총괄"/>
      <sheetName val="자재운반거리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지번별"/>
      <sheetName val="토적"/>
      <sheetName val="줄떼DATA"/>
      <sheetName val="줄떼"/>
      <sheetName val="산돌쌓기"/>
      <sheetName val="야면석(깬잡석) 기슭막이"/>
      <sheetName val="야면석(깬잡석) 기슭막이 (2)"/>
      <sheetName val="트레일러 경비내역"/>
      <sheetName val="펌프카 경비내역"/>
      <sheetName val="덤프트럭"/>
      <sheetName val="굴삭기 경비내역"/>
      <sheetName val="뿌레카 경비내역"/>
      <sheetName val="깬돌 운반비 및 재료비"/>
      <sheetName val="깬잡석 운반비 및 재료비"/>
      <sheetName val="재료비 단가표"/>
      <sheetName val="노무비단가표총괄"/>
      <sheetName val="노무비단가표"/>
      <sheetName val="자재비단가표"/>
      <sheetName val="기계경비단가총괄"/>
      <sheetName val="기계경비 단가표"/>
      <sheetName val="Sheet1"/>
      <sheetName val="사방댐 DATA"/>
      <sheetName val="사방댐안전점검표 (2)"/>
      <sheetName val="유량산출"/>
      <sheetName val="부댐구조도"/>
      <sheetName val="부댐구조도 (2)"/>
      <sheetName val="부댐"/>
      <sheetName val="바닥막이"/>
      <sheetName val="바닥막이 (3)"/>
      <sheetName val="본댐구조도"/>
      <sheetName val="본댐구조도 (2)"/>
      <sheetName val="본댐구조도 (3)"/>
      <sheetName val="상굴토DATA"/>
      <sheetName val="산출근거"/>
      <sheetName val="Sheet2"/>
      <sheetName val="토공사"/>
      <sheetName val="부대공Ⅱ"/>
      <sheetName val="Sheet1 (2)"/>
      <sheetName val="바닥막이1.5"/>
      <sheetName val="사방댐(2002 부여)"/>
      <sheetName val="(C)원내역"/>
      <sheetName val="200"/>
      <sheetName val="수량집계"/>
      <sheetName val="단재적표"/>
      <sheetName val="직노"/>
      <sheetName val="갑지"/>
      <sheetName val="계약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결재란"/>
      <sheetName val="설계설명서"/>
      <sheetName val="예정공정표"/>
      <sheetName val="설계내역"/>
      <sheetName val="원가계산서"/>
      <sheetName val="총괄내역서"/>
      <sheetName val="관급자재소요량"/>
      <sheetName val="노무비"/>
      <sheetName val="재료비"/>
      <sheetName val="기계경비"/>
      <sheetName val="품셈"/>
      <sheetName val="노무비총괄"/>
      <sheetName val="자재비총괄"/>
      <sheetName val="기계경비단가표총괄"/>
      <sheetName val="자재운반거리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지번별"/>
      <sheetName val="토적"/>
      <sheetName val="줄떼DATA"/>
      <sheetName val="줄떼"/>
      <sheetName val="산돌쌓기"/>
      <sheetName val="야면석(깬잡석) 기슭막이"/>
      <sheetName val="야면석(깬잡석) 기슭막이 (2)"/>
      <sheetName val="트레일러 경비내역"/>
      <sheetName val="펌프카 경비내역"/>
      <sheetName val="덤프트럭"/>
      <sheetName val="굴삭기 경비내역"/>
      <sheetName val="뿌레카 경비내역"/>
      <sheetName val="깬돌 운반비 및 재료비"/>
      <sheetName val="깬잡석 운반비 및 재료비"/>
      <sheetName val="재료비 단가표"/>
      <sheetName val="노무비단가표총괄"/>
      <sheetName val="노무비단가표"/>
      <sheetName val="자재비단가표"/>
      <sheetName val="기계경비단가총괄"/>
      <sheetName val="기계경비 단가표"/>
      <sheetName val="Sheet1"/>
      <sheetName val="사방댐 DATA"/>
      <sheetName val="사방댐안전점검표 (2)"/>
      <sheetName val="유량산출"/>
      <sheetName val="부댐구조도"/>
      <sheetName val="부댐구조도 (2)"/>
      <sheetName val="부댐"/>
      <sheetName val="바닥막이"/>
      <sheetName val="바닥막이 (3)"/>
      <sheetName val="본댐구조도"/>
      <sheetName val="본댐구조도 (2)"/>
      <sheetName val="본댐구조도 (3)"/>
      <sheetName val="상굴토DATA"/>
      <sheetName val="산출근거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 t="str">
            <v>토 공  설 계 명 세 서</v>
          </cell>
        </row>
        <row r="3">
          <cell r="A3" t="str">
            <v>명     칭</v>
          </cell>
          <cell r="B3" t="str">
            <v>치     수</v>
          </cell>
          <cell r="C3" t="str">
            <v>수 량</v>
          </cell>
          <cell r="D3" t="str">
            <v>단 위</v>
          </cell>
          <cell r="E3" t="str">
            <v>단   가</v>
          </cell>
          <cell r="F3" t="str">
            <v>금    액</v>
          </cell>
          <cell r="G3" t="str">
            <v>적                               요</v>
          </cell>
          <cell r="O3" t="str">
            <v>코드
번호</v>
          </cell>
        </row>
        <row r="4">
          <cell r="A4" t="str">
            <v>계</v>
          </cell>
          <cell r="F4">
            <v>11124580</v>
          </cell>
        </row>
        <row r="5">
          <cell r="A5" t="str">
            <v>절  토</v>
          </cell>
          <cell r="C5">
            <v>2287.393</v>
          </cell>
          <cell r="D5" t="str">
            <v>㎥</v>
          </cell>
          <cell r="G5" t="str">
            <v>절  토 :</v>
          </cell>
          <cell r="H5">
            <v>864.68299999999999</v>
          </cell>
          <cell r="I5" t="str">
            <v>㎥</v>
          </cell>
          <cell r="J5" t="str">
            <v>상굴토 :</v>
          </cell>
          <cell r="K5">
            <v>1422.71</v>
          </cell>
          <cell r="L5" t="str">
            <v>㎥  (암 :</v>
          </cell>
          <cell r="M5">
            <v>52.209999999999994</v>
          </cell>
          <cell r="N5" t="str">
            <v>㎥)</v>
          </cell>
        </row>
        <row r="6">
          <cell r="A6" t="str">
            <v>성  토</v>
          </cell>
          <cell r="C6">
            <v>761.28199999999993</v>
          </cell>
          <cell r="D6" t="str">
            <v>㎥</v>
          </cell>
          <cell r="G6" t="str">
            <v>성  토 :</v>
          </cell>
          <cell r="H6">
            <v>761.28199999999993</v>
          </cell>
          <cell r="I6" t="str">
            <v>㎥</v>
          </cell>
          <cell r="J6" t="str">
            <v/>
          </cell>
          <cell r="K6">
            <v>0</v>
          </cell>
          <cell r="L6" t="str">
            <v/>
          </cell>
        </row>
        <row r="7">
          <cell r="A7" t="str">
            <v>떼</v>
          </cell>
          <cell r="B7" t="str">
            <v>200×200×30</v>
          </cell>
          <cell r="C7">
            <v>537.27</v>
          </cell>
          <cell r="D7" t="str">
            <v>㎡</v>
          </cell>
          <cell r="E7">
            <v>5000</v>
          </cell>
          <cell r="F7">
            <v>2686350</v>
          </cell>
          <cell r="G7" t="str">
            <v>평  떼 :</v>
          </cell>
          <cell r="H7">
            <v>537.27</v>
          </cell>
          <cell r="I7" t="str">
            <v>㎡</v>
          </cell>
          <cell r="O7" t="str">
            <v>M00085</v>
          </cell>
        </row>
        <row r="8">
          <cell r="A8" t="str">
            <v>트레일러</v>
          </cell>
          <cell r="B8" t="str">
            <v>20TON</v>
          </cell>
          <cell r="C8">
            <v>2</v>
          </cell>
          <cell r="D8" t="str">
            <v>회</v>
          </cell>
          <cell r="E8">
            <v>59818</v>
          </cell>
          <cell r="F8">
            <v>119636</v>
          </cell>
          <cell r="G8" t="str">
            <v>굴삭기 왕복운반</v>
          </cell>
          <cell r="O8" t="str">
            <v>S00001</v>
          </cell>
        </row>
        <row r="9">
          <cell r="A9" t="str">
            <v>굴삭기</v>
          </cell>
          <cell r="B9" t="str">
            <v>q : 0.7</v>
          </cell>
          <cell r="C9">
            <v>102.63999999999999</v>
          </cell>
          <cell r="D9" t="str">
            <v>hr</v>
          </cell>
          <cell r="E9">
            <v>42491</v>
          </cell>
          <cell r="F9">
            <v>4361276</v>
          </cell>
          <cell r="G9">
            <v>0</v>
          </cell>
          <cell r="O9" t="str">
            <v>S00003</v>
          </cell>
        </row>
        <row r="10">
          <cell r="A10">
            <v>0</v>
          </cell>
          <cell r="B10">
            <v>0</v>
          </cell>
          <cell r="C10">
            <v>67.489999999999995</v>
          </cell>
          <cell r="D10">
            <v>0</v>
          </cell>
          <cell r="E10">
            <v>0</v>
          </cell>
          <cell r="F10">
            <v>0</v>
          </cell>
          <cell r="G10" t="str">
            <v>절  토 :</v>
          </cell>
          <cell r="H10">
            <v>2287.393</v>
          </cell>
          <cell r="I10" t="str">
            <v>㎥×</v>
          </cell>
          <cell r="J10">
            <v>95</v>
          </cell>
          <cell r="K10" t="str">
            <v>%÷32.2㎥/hr</v>
          </cell>
          <cell r="O10" t="str">
            <v>S00003-1</v>
          </cell>
        </row>
        <row r="11">
          <cell r="A11">
            <v>0</v>
          </cell>
          <cell r="B11">
            <v>0</v>
          </cell>
          <cell r="C11">
            <v>35.15</v>
          </cell>
          <cell r="D11">
            <v>0</v>
          </cell>
          <cell r="E11">
            <v>0</v>
          </cell>
          <cell r="F11">
            <v>0</v>
          </cell>
          <cell r="G11" t="str">
            <v>되메우기 및 잔토처리 :</v>
          </cell>
          <cell r="H11">
            <v>1578.3209999999997</v>
          </cell>
          <cell r="I11" t="str">
            <v>㎥÷44.9㎥/hr</v>
          </cell>
          <cell r="O11" t="str">
            <v>S00003-4</v>
          </cell>
        </row>
        <row r="12">
          <cell r="A12" t="str">
            <v>뿌레카</v>
          </cell>
          <cell r="B12" t="str">
            <v>q:0.7</v>
          </cell>
          <cell r="C12">
            <v>20.88</v>
          </cell>
          <cell r="D12" t="str">
            <v>hr</v>
          </cell>
          <cell r="E12">
            <v>51513</v>
          </cell>
          <cell r="F12">
            <v>1075591</v>
          </cell>
          <cell r="G12" t="str">
            <v>암터파기 :</v>
          </cell>
          <cell r="H12">
            <v>52.209999999999994</v>
          </cell>
          <cell r="I12" t="str">
            <v>㎥÷2.5㎥/hr</v>
          </cell>
          <cell r="O12" t="str">
            <v>S00004</v>
          </cell>
        </row>
        <row r="13">
          <cell r="A13" t="str">
            <v>보통인부</v>
          </cell>
          <cell r="B13">
            <v>0</v>
          </cell>
          <cell r="C13">
            <v>70.42</v>
          </cell>
          <cell r="D13" t="str">
            <v>인</v>
          </cell>
          <cell r="E13">
            <v>40922</v>
          </cell>
          <cell r="F13">
            <v>2881727</v>
          </cell>
          <cell r="G13">
            <v>0</v>
          </cell>
          <cell r="O13" t="str">
            <v>L00020</v>
          </cell>
        </row>
        <row r="14">
          <cell r="A14">
            <v>0</v>
          </cell>
          <cell r="B14">
            <v>0</v>
          </cell>
          <cell r="C14">
            <v>18.3</v>
          </cell>
          <cell r="D14" t="str">
            <v>인</v>
          </cell>
          <cell r="E14">
            <v>0</v>
          </cell>
          <cell r="F14">
            <v>0</v>
          </cell>
          <cell r="G14" t="str">
            <v>절  토</v>
          </cell>
          <cell r="H14">
            <v>2287.393</v>
          </cell>
          <cell r="I14" t="str">
            <v>㎥×</v>
          </cell>
          <cell r="J14">
            <v>5</v>
          </cell>
          <cell r="K14" t="str">
            <v>%×0.16인/㎥</v>
          </cell>
          <cell r="O14" t="str">
            <v>L00020-20</v>
          </cell>
        </row>
        <row r="15">
          <cell r="A15">
            <v>0</v>
          </cell>
          <cell r="B15">
            <v>0</v>
          </cell>
          <cell r="C15">
            <v>10.210000000000001</v>
          </cell>
          <cell r="D15" t="str">
            <v>인</v>
          </cell>
          <cell r="E15">
            <v>0</v>
          </cell>
          <cell r="F15">
            <v>0</v>
          </cell>
          <cell r="G15" t="str">
            <v>사면 고르기</v>
          </cell>
          <cell r="H15">
            <v>537.27</v>
          </cell>
          <cell r="I15" t="str">
            <v>㎡×0.019인/㎡</v>
          </cell>
          <cell r="O15" t="str">
            <v>L00020-7</v>
          </cell>
        </row>
        <row r="16">
          <cell r="A16">
            <v>0</v>
          </cell>
          <cell r="B16">
            <v>0</v>
          </cell>
          <cell r="C16">
            <v>4.84</v>
          </cell>
          <cell r="D16" t="str">
            <v>인</v>
          </cell>
          <cell r="E16">
            <v>0</v>
          </cell>
          <cell r="F16">
            <v>0</v>
          </cell>
          <cell r="G16" t="str">
            <v>떼 운반</v>
          </cell>
          <cell r="H16">
            <v>537.27</v>
          </cell>
          <cell r="I16" t="str">
            <v>㎡×0.009인/㎡</v>
          </cell>
          <cell r="O16" t="str">
            <v>L00020-8</v>
          </cell>
        </row>
        <row r="17">
          <cell r="A17">
            <v>0</v>
          </cell>
          <cell r="B17">
            <v>0</v>
          </cell>
          <cell r="C17">
            <v>37.07</v>
          </cell>
          <cell r="D17" t="str">
            <v>인</v>
          </cell>
          <cell r="E17">
            <v>0</v>
          </cell>
          <cell r="F17">
            <v>0</v>
          </cell>
          <cell r="G17" t="str">
            <v>떼 붙임</v>
          </cell>
          <cell r="H17">
            <v>537.27</v>
          </cell>
          <cell r="I17" t="str">
            <v>㎡×0.069인/㎡</v>
          </cell>
          <cell r="O17" t="str">
            <v>L00020-9</v>
          </cell>
        </row>
        <row r="18">
          <cell r="A18" t="str">
            <v/>
          </cell>
          <cell r="B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</row>
        <row r="19">
          <cell r="A19" t="str">
            <v/>
          </cell>
          <cell r="B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</row>
        <row r="20">
          <cell r="A20" t="str">
            <v/>
          </cell>
          <cell r="B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</row>
        <row r="21">
          <cell r="A21" t="str">
            <v/>
          </cell>
          <cell r="B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</row>
        <row r="22">
          <cell r="A22" t="str">
            <v/>
          </cell>
          <cell r="B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</row>
        <row r="23">
          <cell r="A23" t="str">
            <v/>
          </cell>
          <cell r="B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</row>
        <row r="24">
          <cell r="A24" t="str">
            <v/>
          </cell>
          <cell r="B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</row>
        <row r="25">
          <cell r="A25" t="str">
            <v/>
          </cell>
          <cell r="B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</row>
        <row r="26">
          <cell r="A26" t="str">
            <v/>
          </cell>
          <cell r="B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</row>
        <row r="27">
          <cell r="A27" t="str">
            <v/>
          </cell>
          <cell r="B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</row>
        <row r="28">
          <cell r="A28" t="str">
            <v/>
          </cell>
          <cell r="B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</row>
        <row r="29">
          <cell r="A29" t="str">
            <v/>
          </cell>
          <cell r="B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</row>
        <row r="30">
          <cell r="A30" t="str">
            <v/>
          </cell>
          <cell r="B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</row>
        <row r="31">
          <cell r="A31" t="str">
            <v/>
          </cell>
          <cell r="B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</row>
        <row r="32">
          <cell r="A32" t="str">
            <v/>
          </cell>
          <cell r="B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</row>
        <row r="33">
          <cell r="A33" t="str">
            <v/>
          </cell>
          <cell r="B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</row>
        <row r="34">
          <cell r="A34" t="str">
            <v/>
          </cell>
          <cell r="B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</row>
        <row r="35">
          <cell r="A35" t="str">
            <v/>
          </cell>
          <cell r="B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</row>
        <row r="36">
          <cell r="A36" t="str">
            <v/>
          </cell>
          <cell r="B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</row>
        <row r="37">
          <cell r="A37" t="str">
            <v/>
          </cell>
          <cell r="B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</row>
        <row r="38">
          <cell r="A38" t="str">
            <v/>
          </cell>
          <cell r="B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</row>
        <row r="39">
          <cell r="A39" t="str">
            <v/>
          </cell>
          <cell r="B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</row>
        <row r="40">
          <cell r="A40" t="str">
            <v/>
          </cell>
          <cell r="B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</row>
        <row r="41">
          <cell r="A41" t="str">
            <v/>
          </cell>
          <cell r="B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</row>
        <row r="42">
          <cell r="A42" t="str">
            <v/>
          </cell>
          <cell r="B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</row>
        <row r="43">
          <cell r="A43" t="str">
            <v/>
          </cell>
          <cell r="B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</row>
        <row r="44">
          <cell r="A44" t="str">
            <v/>
          </cell>
          <cell r="B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</row>
        <row r="45">
          <cell r="A45" t="str">
            <v/>
          </cell>
          <cell r="B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</row>
        <row r="46">
          <cell r="A46" t="str">
            <v/>
          </cell>
          <cell r="B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</row>
        <row r="47">
          <cell r="A47" t="str">
            <v/>
          </cell>
          <cell r="B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</row>
        <row r="48">
          <cell r="A48" t="str">
            <v/>
          </cell>
          <cell r="B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</row>
        <row r="49">
          <cell r="A49" t="str">
            <v/>
          </cell>
          <cell r="B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</row>
        <row r="50">
          <cell r="A50" t="str">
            <v/>
          </cell>
          <cell r="B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</row>
        <row r="51">
          <cell r="A51" t="str">
            <v/>
          </cell>
          <cell r="B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앞표지"/>
      <sheetName val="목차"/>
      <sheetName val="설계설명서"/>
      <sheetName val="설계적용기준"/>
      <sheetName val="표지"/>
      <sheetName val="공사원가계산서"/>
      <sheetName val="공사예정공정표"/>
      <sheetName val="공사비총괄표"/>
      <sheetName val="설계내역서"/>
      <sheetName val="자재대명세서"/>
      <sheetName val="자재입력"/>
      <sheetName val="인부임명세서"/>
      <sheetName val="인부입력"/>
      <sheetName val="설계비명세서"/>
      <sheetName val="자재수급명세서"/>
      <sheetName val="경비"/>
      <sheetName val="중력식옹벽2.5폼(신,적)"/>
      <sheetName val="중력식옹벽2.0폼(적)"/>
      <sheetName val="중력식옹벽1.5폼"/>
      <sheetName val="gabion(h=2.0)(적)"/>
      <sheetName val="gabion(h=2.0)(적,변)"/>
      <sheetName val="전석기슭막이2.0(적)"/>
      <sheetName val="돌망태기슭막이2.0(적)"/>
      <sheetName val="돌망태기슭막이2(적,변)"/>
      <sheetName val="돌망태기슭막이3.0"/>
      <sheetName val="돌망태기슭막이3(적,변)"/>
      <sheetName val="타돌골"/>
      <sheetName val="타돌골1 "/>
      <sheetName val="타돌골1(적,변)"/>
      <sheetName val="원돌골"/>
      <sheetName val="원돌골(적,변)"/>
      <sheetName val="원돌흙1"/>
      <sheetName val="원돌흙1(적,변)"/>
      <sheetName val="원돌흙2"/>
      <sheetName val="원돌흙3"/>
      <sheetName val="원돌흙3(적,신)"/>
      <sheetName val="돌흙막이"/>
      <sheetName val="돌흙막이 (적,변)"/>
      <sheetName val="마사마대흙막이(적)"/>
      <sheetName val="녹화마대흙막이(적)"/>
      <sheetName val="떼흙막이(적)"/>
      <sheetName val="심줄2단"/>
      <sheetName val="심줄2단(적,변)"/>
      <sheetName val="돌기슭막이(깬잡석)"/>
      <sheetName val="돌기슭막이(깬잡석) (적,변)"/>
      <sheetName val="산돌"/>
      <sheetName val="산돌(적,변)"/>
      <sheetName val="마사마대쌓기(적)"/>
      <sheetName val="녹화마대쌓기(적)"/>
      <sheetName val="7급(적)"/>
      <sheetName val="9급"/>
      <sheetName val="반호형돌수로"/>
      <sheetName val="반호형(적,변)"/>
      <sheetName val="마사마대수로내기(적)"/>
      <sheetName val="녹화마대수로(적)"/>
      <sheetName val="떼수로(B0.6)(적)"/>
      <sheetName val="떼수로(B0.8)(적)"/>
      <sheetName val="비탈다듬기(적)"/>
      <sheetName val="씨뿌리기(적)"/>
      <sheetName val="나무심기(적)"/>
      <sheetName val="피해목벌채(적)"/>
      <sheetName val="잡공사(적)"/>
      <sheetName val="돌기슭막이돌(영주)"/>
      <sheetName val="돌쌓기용운반(옥계)"/>
      <sheetName val="돌망태용운반(옥계)"/>
      <sheetName val="뒷채움자갈운반(옥계)"/>
      <sheetName val="사토운반"/>
      <sheetName val="거리이정표 (2)"/>
      <sheetName val="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량산출서"/>
      <sheetName val="1"/>
      <sheetName val="시설물기초"/>
      <sheetName val="약품공급2"/>
      <sheetName val="품셈"/>
      <sheetName val="토공사"/>
      <sheetName val="(C)원내역"/>
      <sheetName val="바닥막이1.5"/>
      <sheetName val="단재적표"/>
      <sheetName val="직노"/>
      <sheetName val="별표집계"/>
      <sheetName val="수량집계"/>
      <sheetName val="맨홀조서"/>
      <sheetName val="토목수량(공정)"/>
      <sheetName val="98수문일위"/>
      <sheetName val="노임단가"/>
      <sheetName val="포장공사"/>
      <sheetName val="일위대가"/>
      <sheetName val="노무비단가"/>
      <sheetName val="일위대가표"/>
      <sheetName val="상하차비용(기계상차)"/>
      <sheetName val="수간보호"/>
      <sheetName val="운반비"/>
      <sheetName val="단가대비표"/>
      <sheetName val="인건-측정"/>
      <sheetName val="우배수"/>
    </sheetNames>
    <sheetDataSet>
      <sheetData sheetId="0" refreshError="1">
        <row r="5">
          <cell r="E5">
            <v>1088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단재적표"/>
      <sheetName val="표준지136-1"/>
      <sheetName val="136-9(낙엽송)"/>
      <sheetName val="표준지136-10"/>
      <sheetName val="재적조서"/>
      <sheetName val="수량산출서"/>
      <sheetName val="1"/>
      <sheetName val="1.취수장"/>
      <sheetName val="시설물기초"/>
      <sheetName val="품셈"/>
      <sheetName val="기초일위"/>
      <sheetName val="예가평정서표지"/>
      <sheetName val="환경기계공정표 (3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단재적표"/>
      <sheetName val="표준지136-1"/>
      <sheetName val="136-9(낙엽송)"/>
      <sheetName val="표준지136-10"/>
      <sheetName val="재적조서"/>
      <sheetName val="1"/>
      <sheetName val="수량산출서"/>
      <sheetName val="시설물기초"/>
      <sheetName val="품셈"/>
    </sheetNames>
    <sheetDataSet>
      <sheetData sheetId="0">
        <row r="1">
          <cell r="B1" t="str">
            <v>낙엽송</v>
          </cell>
          <cell r="C1" t="str">
            <v>낙</v>
          </cell>
        </row>
        <row r="2">
          <cell r="B2">
            <v>2</v>
          </cell>
          <cell r="C2">
            <v>4</v>
          </cell>
        </row>
        <row r="37">
          <cell r="B37" t="str">
            <v>삼나무</v>
          </cell>
          <cell r="C37" t="str">
            <v>삼</v>
          </cell>
        </row>
        <row r="38">
          <cell r="B38">
            <v>4</v>
          </cell>
          <cell r="C38">
            <v>6</v>
          </cell>
        </row>
        <row r="41">
          <cell r="B41">
            <v>3.2000000000000002E-3</v>
          </cell>
          <cell r="C41">
            <v>6.6E-3</v>
          </cell>
        </row>
        <row r="42">
          <cell r="B42">
            <v>3.8999999999999998E-3</v>
          </cell>
          <cell r="C42">
            <v>8.2000000000000007E-3</v>
          </cell>
        </row>
        <row r="43">
          <cell r="B43">
            <v>4.7000000000000002E-3</v>
          </cell>
          <cell r="C43">
            <v>9.7999999999999997E-3</v>
          </cell>
        </row>
        <row r="44">
          <cell r="B44">
            <v>5.4999999999999997E-3</v>
          </cell>
          <cell r="C44">
            <v>1.14E-2</v>
          </cell>
        </row>
        <row r="45">
          <cell r="B45">
            <v>6.1999999999999998E-3</v>
          </cell>
          <cell r="C45">
            <v>1.29E-2</v>
          </cell>
        </row>
        <row r="46">
          <cell r="B46">
            <v>7.0000000000000001E-3</v>
          </cell>
          <cell r="C46">
            <v>1.4500000000000001E-2</v>
          </cell>
        </row>
        <row r="47">
          <cell r="B47">
            <v>7.7000000000000002E-3</v>
          </cell>
          <cell r="C47">
            <v>1.61E-2</v>
          </cell>
        </row>
        <row r="48">
          <cell r="B48">
            <v>8.5000000000000006E-3</v>
          </cell>
          <cell r="C48">
            <v>1.7600000000000001E-2</v>
          </cell>
        </row>
        <row r="49">
          <cell r="B49">
            <v>9.1999999999999998E-3</v>
          </cell>
          <cell r="C49">
            <v>1.9199999999999998E-2</v>
          </cell>
        </row>
        <row r="50">
          <cell r="B50">
            <v>9.9000000000000008E-3</v>
          </cell>
          <cell r="C50">
            <v>2.07E-2</v>
          </cell>
        </row>
        <row r="51">
          <cell r="C51">
            <v>2.2200000000000001E-2</v>
          </cell>
        </row>
        <row r="68">
          <cell r="B68" t="str">
            <v>해송</v>
          </cell>
          <cell r="C68" t="str">
            <v>해</v>
          </cell>
        </row>
        <row r="69">
          <cell r="B69">
            <v>4</v>
          </cell>
          <cell r="C69">
            <v>6</v>
          </cell>
        </row>
        <row r="72">
          <cell r="B72">
            <v>3.0999999999999999E-3</v>
          </cell>
          <cell r="C72">
            <v>6.4999999999999997E-3</v>
          </cell>
        </row>
        <row r="73">
          <cell r="B73">
            <v>3.8E-3</v>
          </cell>
          <cell r="C73">
            <v>8.0999999999999996E-3</v>
          </cell>
        </row>
        <row r="74">
          <cell r="B74">
            <v>4.4999999999999997E-3</v>
          </cell>
          <cell r="C74">
            <v>9.5999999999999992E-3</v>
          </cell>
        </row>
        <row r="75">
          <cell r="B75">
            <v>5.1999999999999998E-3</v>
          </cell>
          <cell r="C75">
            <v>1.0999999999999999E-2</v>
          </cell>
        </row>
        <row r="76">
          <cell r="B76">
            <v>5.7999999999999996E-3</v>
          </cell>
          <cell r="C76">
            <v>1.2500000000000001E-2</v>
          </cell>
        </row>
        <row r="77">
          <cell r="B77">
            <v>6.4999999999999997E-3</v>
          </cell>
          <cell r="C77">
            <v>1.4E-2</v>
          </cell>
        </row>
        <row r="78">
          <cell r="B78">
            <v>7.1999999999999998E-3</v>
          </cell>
          <cell r="C78">
            <v>1.54E-2</v>
          </cell>
        </row>
        <row r="99">
          <cell r="B99" t="str">
            <v>잣나무</v>
          </cell>
          <cell r="C99" t="str">
            <v>잣</v>
          </cell>
        </row>
        <row r="100">
          <cell r="B100">
            <v>6</v>
          </cell>
          <cell r="C100">
            <v>8</v>
          </cell>
        </row>
        <row r="104">
          <cell r="B104">
            <v>7.4999999999999997E-3</v>
          </cell>
          <cell r="C104">
            <v>1.29E-2</v>
          </cell>
        </row>
        <row r="105">
          <cell r="B105">
            <v>9.1000000000000004E-3</v>
          </cell>
          <cell r="C105">
            <v>1.5800000000000002E-2</v>
          </cell>
        </row>
        <row r="106">
          <cell r="B106">
            <v>1.0699999999999999E-2</v>
          </cell>
          <cell r="C106">
            <v>1.8700000000000001E-2</v>
          </cell>
        </row>
        <row r="107">
          <cell r="B107">
            <v>1.24E-2</v>
          </cell>
          <cell r="C107">
            <v>2.1600000000000001E-2</v>
          </cell>
        </row>
        <row r="108">
          <cell r="B108">
            <v>1.4E-2</v>
          </cell>
          <cell r="C108">
            <v>2.4500000000000001E-2</v>
          </cell>
        </row>
        <row r="109">
          <cell r="B109">
            <v>1.5699999999999999E-2</v>
          </cell>
          <cell r="C109">
            <v>2.7400000000000001E-2</v>
          </cell>
        </row>
        <row r="110">
          <cell r="B110">
            <v>1.7299999999999999E-2</v>
          </cell>
          <cell r="C110">
            <v>3.0300000000000001E-2</v>
          </cell>
        </row>
        <row r="111">
          <cell r="B111">
            <v>1.9E-2</v>
          </cell>
          <cell r="C111">
            <v>3.32E-2</v>
          </cell>
        </row>
        <row r="112">
          <cell r="B112">
            <v>2.06E-2</v>
          </cell>
          <cell r="C112">
            <v>3.6200000000000003E-2</v>
          </cell>
        </row>
        <row r="113">
          <cell r="B113">
            <v>2.23E-2</v>
          </cell>
          <cell r="C113">
            <v>3.9100000000000003E-2</v>
          </cell>
        </row>
        <row r="114">
          <cell r="B114">
            <v>2.3900000000000001E-2</v>
          </cell>
          <cell r="C114">
            <v>4.2000000000000003E-2</v>
          </cell>
        </row>
        <row r="115">
          <cell r="B115">
            <v>2.5600000000000001E-2</v>
          </cell>
          <cell r="C115">
            <v>4.4999999999999998E-2</v>
          </cell>
        </row>
        <row r="116">
          <cell r="B116">
            <v>2.7199999999999998E-2</v>
          </cell>
          <cell r="C116">
            <v>4.7899999999999998E-2</v>
          </cell>
        </row>
        <row r="117">
          <cell r="B117">
            <v>2.8899999999999999E-2</v>
          </cell>
          <cell r="C117">
            <v>5.0799999999999998E-2</v>
          </cell>
        </row>
        <row r="118">
          <cell r="B118">
            <v>3.0499999999999999E-2</v>
          </cell>
          <cell r="C118">
            <v>5.3800000000000001E-2</v>
          </cell>
        </row>
        <row r="119">
          <cell r="B119">
            <v>3.2199999999999999E-2</v>
          </cell>
          <cell r="C119">
            <v>5.67E-2</v>
          </cell>
        </row>
        <row r="120">
          <cell r="B120">
            <v>3.3799999999999997E-2</v>
          </cell>
          <cell r="C120">
            <v>5.96E-2</v>
          </cell>
        </row>
        <row r="121">
          <cell r="B121">
            <v>3.5499999999999997E-2</v>
          </cell>
          <cell r="C121">
            <v>6.2600000000000003E-2</v>
          </cell>
        </row>
        <row r="122">
          <cell r="B122">
            <v>3.7100000000000001E-2</v>
          </cell>
          <cell r="C122">
            <v>6.5500000000000003E-2</v>
          </cell>
        </row>
        <row r="123">
          <cell r="B123">
            <v>3.8800000000000001E-2</v>
          </cell>
          <cell r="C123">
            <v>6.8500000000000005E-2</v>
          </cell>
        </row>
        <row r="124">
          <cell r="B124">
            <v>4.0500000000000001E-2</v>
          </cell>
          <cell r="C124">
            <v>7.1400000000000005E-2</v>
          </cell>
        </row>
        <row r="125">
          <cell r="B125">
            <v>4.2099999999999999E-2</v>
          </cell>
          <cell r="C125">
            <v>7.4300000000000005E-2</v>
          </cell>
        </row>
        <row r="126">
          <cell r="B126">
            <v>4.3799999999999999E-2</v>
          </cell>
          <cell r="C126">
            <v>7.7299999999999994E-2</v>
          </cell>
        </row>
        <row r="127">
          <cell r="B127">
            <v>4.5400000000000003E-2</v>
          </cell>
          <cell r="C127">
            <v>8.0199999999999994E-2</v>
          </cell>
        </row>
        <row r="128">
          <cell r="B128">
            <v>4.7100000000000003E-2</v>
          </cell>
          <cell r="C128">
            <v>8.3099999999999993E-2</v>
          </cell>
        </row>
        <row r="129">
          <cell r="B129">
            <v>4.87E-2</v>
          </cell>
          <cell r="C129">
            <v>8.6099999999999996E-2</v>
          </cell>
        </row>
        <row r="130">
          <cell r="B130">
            <v>5.04E-2</v>
          </cell>
          <cell r="C130">
            <v>8.8999999999999996E-2</v>
          </cell>
        </row>
        <row r="131">
          <cell r="B131">
            <v>5.1999999999999998E-2</v>
          </cell>
          <cell r="C131">
            <v>9.1999999999999998E-2</v>
          </cell>
        </row>
        <row r="132">
          <cell r="B132">
            <v>5.3699999999999998E-2</v>
          </cell>
          <cell r="C132">
            <v>9.4899999999999998E-2</v>
          </cell>
        </row>
        <row r="133">
          <cell r="B133">
            <v>5.5399999999999998E-2</v>
          </cell>
          <cell r="C133">
            <v>9.7799999999999998E-2</v>
          </cell>
        </row>
        <row r="134">
          <cell r="B134">
            <v>5.7000000000000002E-2</v>
          </cell>
          <cell r="C134">
            <v>0.1008</v>
          </cell>
        </row>
        <row r="135">
          <cell r="B135" t="str">
            <v>리기다소나무</v>
          </cell>
          <cell r="C135" t="str">
            <v>리</v>
          </cell>
        </row>
        <row r="136">
          <cell r="B136">
            <v>6</v>
          </cell>
          <cell r="C136">
            <v>8</v>
          </cell>
        </row>
        <row r="140">
          <cell r="B140">
            <v>7.7000000000000002E-3</v>
          </cell>
          <cell r="C140">
            <v>1.32E-2</v>
          </cell>
        </row>
        <row r="141">
          <cell r="B141">
            <v>9.2999999999999992E-3</v>
          </cell>
          <cell r="C141">
            <v>1.6E-2</v>
          </cell>
        </row>
        <row r="142">
          <cell r="B142">
            <v>1.0999999999999999E-2</v>
          </cell>
          <cell r="C142">
            <v>1.89E-2</v>
          </cell>
        </row>
        <row r="143">
          <cell r="B143">
            <v>1.26E-2</v>
          </cell>
          <cell r="C143">
            <v>2.1700000000000001E-2</v>
          </cell>
        </row>
        <row r="144">
          <cell r="B144">
            <v>1.4200000000000001E-2</v>
          </cell>
          <cell r="C144">
            <v>2.4500000000000001E-2</v>
          </cell>
        </row>
        <row r="145">
          <cell r="B145">
            <v>1.5900000000000001E-2</v>
          </cell>
          <cell r="C145">
            <v>2.7400000000000001E-2</v>
          </cell>
        </row>
        <row r="146">
          <cell r="B146">
            <v>1.7500000000000002E-2</v>
          </cell>
          <cell r="C146">
            <v>3.0200000000000001E-2</v>
          </cell>
        </row>
        <row r="147">
          <cell r="B147">
            <v>1.9099999999999999E-2</v>
          </cell>
          <cell r="C147">
            <v>3.3000000000000002E-2</v>
          </cell>
        </row>
        <row r="148">
          <cell r="B148">
            <v>2.0799999999999999E-2</v>
          </cell>
          <cell r="C148">
            <v>3.5900000000000001E-2</v>
          </cell>
        </row>
        <row r="149">
          <cell r="B149">
            <v>2.24E-2</v>
          </cell>
          <cell r="C149">
            <v>3.8699999999999998E-2</v>
          </cell>
        </row>
        <row r="150">
          <cell r="B150">
            <v>2.4E-2</v>
          </cell>
          <cell r="C150">
            <v>4.1500000000000002E-2</v>
          </cell>
        </row>
        <row r="151">
          <cell r="B151">
            <v>2.5600000000000001E-2</v>
          </cell>
          <cell r="C151">
            <v>4.4400000000000002E-2</v>
          </cell>
        </row>
        <row r="152">
          <cell r="B152">
            <v>2.7300000000000001E-2</v>
          </cell>
          <cell r="C152">
            <v>4.7199999999999999E-2</v>
          </cell>
        </row>
        <row r="153">
          <cell r="B153">
            <v>2.8899999999999999E-2</v>
          </cell>
          <cell r="C153">
            <v>0.05</v>
          </cell>
        </row>
        <row r="154">
          <cell r="B154">
            <v>3.0499999999999999E-2</v>
          </cell>
          <cell r="C154">
            <v>5.2900000000000003E-2</v>
          </cell>
        </row>
        <row r="155">
          <cell r="B155">
            <v>3.2199999999999999E-2</v>
          </cell>
          <cell r="C155">
            <v>5.57E-2</v>
          </cell>
        </row>
        <row r="156">
          <cell r="B156">
            <v>3.3799999999999997E-2</v>
          </cell>
          <cell r="C156">
            <v>5.8500000000000003E-2</v>
          </cell>
        </row>
        <row r="157">
          <cell r="B157">
            <v>3.5400000000000001E-2</v>
          </cell>
          <cell r="C157">
            <v>6.1400000000000003E-2</v>
          </cell>
        </row>
        <row r="158">
          <cell r="B158">
            <v>3.7100000000000001E-2</v>
          </cell>
          <cell r="C158">
            <v>6.4199999999999993E-2</v>
          </cell>
        </row>
        <row r="159">
          <cell r="B159">
            <v>3.8699999999999998E-2</v>
          </cell>
          <cell r="C159">
            <v>6.7000000000000004E-2</v>
          </cell>
        </row>
        <row r="160">
          <cell r="B160">
            <v>4.0300000000000002E-2</v>
          </cell>
          <cell r="C160">
            <v>6.9900000000000004E-2</v>
          </cell>
        </row>
        <row r="161">
          <cell r="B161">
            <v>4.19E-2</v>
          </cell>
          <cell r="C161">
            <v>7.2700000000000001E-2</v>
          </cell>
        </row>
        <row r="162">
          <cell r="B162">
            <v>4.36E-2</v>
          </cell>
          <cell r="C162">
            <v>7.5499999999999998E-2</v>
          </cell>
        </row>
        <row r="163">
          <cell r="B163">
            <v>4.5199999999999997E-2</v>
          </cell>
          <cell r="C163">
            <v>7.8399999999999997E-2</v>
          </cell>
        </row>
        <row r="164">
          <cell r="B164">
            <v>4.6800000000000001E-2</v>
          </cell>
          <cell r="C164">
            <v>8.1199999999999994E-2</v>
          </cell>
        </row>
        <row r="165">
          <cell r="B165">
            <v>4.8500000000000001E-2</v>
          </cell>
          <cell r="C165">
            <v>8.4000000000000005E-2</v>
          </cell>
        </row>
        <row r="166">
          <cell r="B166">
            <v>5.0099999999999999E-2</v>
          </cell>
          <cell r="C166">
            <v>8.6900000000000005E-2</v>
          </cell>
        </row>
        <row r="167">
          <cell r="B167">
            <v>5.1700000000000003E-2</v>
          </cell>
          <cell r="C167">
            <v>8.9700000000000002E-2</v>
          </cell>
        </row>
        <row r="168">
          <cell r="B168">
            <v>5.3400000000000003E-2</v>
          </cell>
          <cell r="C168">
            <v>9.2499999999999999E-2</v>
          </cell>
        </row>
        <row r="169">
          <cell r="B169">
            <v>5.5E-2</v>
          </cell>
          <cell r="C169">
            <v>9.5399999999999999E-2</v>
          </cell>
        </row>
        <row r="170">
          <cell r="B170">
            <v>5.6599999999999998E-2</v>
          </cell>
          <cell r="C170">
            <v>9.8199999999999996E-2</v>
          </cell>
        </row>
        <row r="171">
          <cell r="B171" t="str">
            <v>이태리포플러</v>
          </cell>
          <cell r="C171" t="str">
            <v>이</v>
          </cell>
        </row>
        <row r="172">
          <cell r="B172">
            <v>2</v>
          </cell>
          <cell r="C172">
            <v>4</v>
          </cell>
        </row>
        <row r="202">
          <cell r="B202" t="str">
            <v>중부지방소나무</v>
          </cell>
          <cell r="C202" t="str">
            <v>소</v>
          </cell>
        </row>
        <row r="203">
          <cell r="B203">
            <v>2</v>
          </cell>
          <cell r="C203">
            <v>4</v>
          </cell>
        </row>
        <row r="238">
          <cell r="B238" t="str">
            <v>강원지방소나무</v>
          </cell>
          <cell r="C238" t="str">
            <v>강</v>
          </cell>
        </row>
        <row r="239">
          <cell r="B239">
            <v>2</v>
          </cell>
          <cell r="C239">
            <v>4</v>
          </cell>
        </row>
        <row r="274">
          <cell r="B274" t="str">
            <v>상수리나무</v>
          </cell>
          <cell r="C274" t="str">
            <v>상</v>
          </cell>
        </row>
        <row r="275">
          <cell r="B275">
            <v>2</v>
          </cell>
          <cell r="C275">
            <v>4</v>
          </cell>
        </row>
        <row r="310">
          <cell r="B310" t="str">
            <v>신갈나무</v>
          </cell>
          <cell r="C310" t="str">
            <v>신</v>
          </cell>
        </row>
        <row r="311">
          <cell r="B311">
            <v>2</v>
          </cell>
          <cell r="C311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총괄표"/>
      <sheetName val="예산서"/>
      <sheetName val="송전내역"/>
      <sheetName val="토목내역"/>
      <sheetName val="DANGA"/>
      <sheetName val="자재단가"/>
      <sheetName val="송전품"/>
      <sheetName val="송전품부표"/>
      <sheetName val="운반"/>
      <sheetName val="별표집계"/>
      <sheetName val="단재적표"/>
      <sheetName val="수량산출서"/>
      <sheetName val="1"/>
      <sheetName val="00상노임"/>
      <sheetName val="수량집계"/>
      <sheetName val="단가대비표"/>
      <sheetName val="품셈"/>
      <sheetName val="접속도로1"/>
      <sheetName val="직노"/>
      <sheetName val="업무코드(보호해제-0000)"/>
      <sheetName val="날개벽수량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FOOTING단면력"/>
      <sheetName val="깬잡석1.3"/>
      <sheetName val="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총괄표"/>
      <sheetName val="예산서"/>
      <sheetName val="송전내역"/>
      <sheetName val="토목내역"/>
      <sheetName val="DANGA"/>
      <sheetName val="자재단가"/>
      <sheetName val="송전품"/>
      <sheetName val="송전품부표"/>
      <sheetName val="운반"/>
      <sheetName val="별표집계"/>
      <sheetName val="단재적표"/>
      <sheetName val="수량산출서"/>
      <sheetName val="1"/>
      <sheetName val="00상노임"/>
      <sheetName val="품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설계설명서"/>
      <sheetName val="안정검정"/>
      <sheetName val="#REF"/>
      <sheetName val="1"/>
      <sheetName val="단재적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목차"/>
      <sheetName val="설계설명서"/>
      <sheetName val="설계적용기준"/>
      <sheetName val="필지별내역서"/>
      <sheetName val="제외지사유내역서"/>
      <sheetName val="임소반별 내역서"/>
      <sheetName val="확인증"/>
      <sheetName val="좌표"/>
      <sheetName val="좌표 (3)"/>
      <sheetName val="제외지내역서"/>
      <sheetName val="좌표 (2)"/>
      <sheetName val="출발좌표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목차"/>
      <sheetName val="설명서"/>
      <sheetName val="시방서"/>
      <sheetName val="원가계산"/>
      <sheetName val="공사비총괄"/>
      <sheetName val="표지(휀스)"/>
      <sheetName val="명세"/>
      <sheetName val="일위 (휀스)"/>
      <sheetName val="재료비(휀스)"/>
      <sheetName val="단가산출(휀스)"/>
      <sheetName val="일위대가"/>
      <sheetName val="수량집계 "/>
      <sheetName val="단가산출"/>
      <sheetName val="기계경비(2004)"/>
      <sheetName val="노임및자재단가"/>
      <sheetName val="일반자재"/>
      <sheetName val="운반거리표"/>
      <sheetName val="야면석도면및단가"/>
      <sheetName val="콘크리트옹벽도면,산출"/>
      <sheetName val="물받이콘크리트도면,산출"/>
      <sheetName val="콘크리트수로도면,산출"/>
      <sheetName val="배수관도면,산출"/>
      <sheetName val="야면석골막이도면,수량"/>
      <sheetName val="돌수로도면,산출"/>
      <sheetName val="산돌쌓기도면,수량"/>
      <sheetName val="떼수로공도면,산출"/>
      <sheetName val="8급줄떼도면,산출"/>
      <sheetName val="발파석골막이도면,산출"/>
      <sheetName val="대공물막이 끝돌림구조도"/>
      <sheetName val="구조도, 산출"/>
      <sheetName val="콘크리트댐수량산출"/>
      <sheetName val="별표집계"/>
      <sheetName val="대치판정"/>
      <sheetName val="●수량(침구보관창고-21평)"/>
      <sheetName val="기계경비"/>
      <sheetName val="일위대가목록"/>
      <sheetName val="터파기및재료"/>
      <sheetName val="예가평정서표지"/>
      <sheetName val="암거"/>
      <sheetName val="위치조서"/>
      <sheetName val="1"/>
      <sheetName val="인자기준_2007"/>
      <sheetName val="할인_할증률산정"/>
      <sheetName val="금액단가표"/>
      <sheetName val="자료기입"/>
      <sheetName val="예정공정표(장기간)"/>
      <sheetName val="수량"/>
      <sheetName val="수량산출표"/>
      <sheetName val="공종단가"/>
      <sheetName val="노임단가"/>
      <sheetName val="TOTAL_BOQ"/>
      <sheetName val="직노"/>
      <sheetName val="고흥신호"/>
      <sheetName val="교각1"/>
      <sheetName val="증감대비"/>
      <sheetName val="경산"/>
      <sheetName val="내역서"/>
      <sheetName val="주차구획선수량"/>
      <sheetName val="낙찰표"/>
      <sheetName val="상부집계표"/>
      <sheetName val="횡날개수집"/>
      <sheetName val="98수문일위"/>
      <sheetName val="집계표"/>
      <sheetName val="설계설명서"/>
      <sheetName val="단가조사표"/>
      <sheetName val="날개벽수량표"/>
      <sheetName val="품셈TABLE"/>
      <sheetName val="설계내역서"/>
      <sheetName val="골막이(야매)"/>
      <sheetName val="양수장내역"/>
      <sheetName val="양수장"/>
      <sheetName val="데이타"/>
      <sheetName val="구천"/>
      <sheetName val="식재인부"/>
      <sheetName val="수량산출서"/>
      <sheetName val="횡배수관단위수량"/>
      <sheetName val="토적기초"/>
      <sheetName val="작업시작"/>
      <sheetName val="계수시트"/>
      <sheetName val="VXXXXX"/>
      <sheetName val="DATE"/>
      <sheetName val="unitpri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집행가능사업비"/>
      <sheetName val="묘목계획"/>
      <sheetName val="조림확정"/>
      <sheetName val="신청현황(1차)"/>
      <sheetName val="참고"/>
      <sheetName val="목상통화"/>
      <sheetName val="일위대가"/>
    </sheetNames>
    <sheetDataSet>
      <sheetData sheetId="0"/>
      <sheetData sheetId="1"/>
      <sheetData sheetId="2">
        <row r="15">
          <cell r="H15">
            <v>13289</v>
          </cell>
        </row>
      </sheetData>
      <sheetData sheetId="3"/>
      <sheetData sheetId="4"/>
      <sheetData sheetId="5"/>
      <sheetData sheetId="6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.1 소반별시방서"/>
      <sheetName val="단가산출"/>
      <sheetName val="가지치기본수"/>
      <sheetName val="GPS좌표(소반용)필요시숨기기"/>
      <sheetName val="가지치기본수(천보)"/>
      <sheetName val="수종선택"/>
      <sheetName val="조사야장"/>
      <sheetName val="작업지시서(CAD) (2)"/>
      <sheetName val="수간재적표"/>
      <sheetName val="수고조사야장"/>
      <sheetName val="작업지시서(CAD)"/>
    </sheetNames>
    <sheetDataSet>
      <sheetData sheetId="0">
        <row r="2">
          <cell r="L2" t="str">
            <v>서</v>
          </cell>
        </row>
        <row r="9">
          <cell r="D9" t="str">
            <v>모두베기</v>
          </cell>
        </row>
      </sheetData>
      <sheetData sheetId="1">
        <row r="8">
          <cell r="K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.1 소반별시방서"/>
      <sheetName val="단가산출"/>
      <sheetName val="가지치기본수"/>
      <sheetName val="GPS좌표(소반용)필요시숨기기"/>
      <sheetName val="가지치기본수(천보)"/>
      <sheetName val="수종선택"/>
      <sheetName val="조사야장"/>
      <sheetName val="작업지시서(CAD) (2)"/>
      <sheetName val="수간재적표"/>
      <sheetName val="수고조사야장"/>
      <sheetName val="작업지시서(CAD)"/>
    </sheetNames>
    <sheetDataSet>
      <sheetData sheetId="0">
        <row r="2">
          <cell r="L2" t="str">
            <v>동, 동남, 동북</v>
          </cell>
        </row>
        <row r="9">
          <cell r="D9" t="str">
            <v>모두베기</v>
          </cell>
        </row>
      </sheetData>
      <sheetData sheetId="1">
        <row r="8">
          <cell r="K8">
            <v>0</v>
          </cell>
        </row>
      </sheetData>
      <sheetData sheetId="2"/>
      <sheetData sheetId="3"/>
      <sheetData sheetId="4"/>
      <sheetData sheetId="5"/>
      <sheetData sheetId="6">
        <row r="2">
          <cell r="S2" t="str">
            <v>수종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.1 소반별시방서"/>
      <sheetName val="단가산출"/>
      <sheetName val="가지치기본수"/>
      <sheetName val="GPS좌표(소반용)필요시숨기기"/>
      <sheetName val="가지치기본수(천보)"/>
      <sheetName val="수종선택"/>
      <sheetName val="조사야장"/>
      <sheetName val="작업지시서(CAD) (2)"/>
      <sheetName val="수간재적표"/>
      <sheetName val="수고조사야장"/>
      <sheetName val="작업지시서(CAD)"/>
    </sheetNames>
    <sheetDataSet>
      <sheetData sheetId="0">
        <row r="9">
          <cell r="D9" t="str">
            <v>모두베기</v>
          </cell>
        </row>
      </sheetData>
      <sheetData sheetId="1">
        <row r="13">
          <cell r="K13">
            <v>125552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.1 소반별시방서"/>
      <sheetName val="단가산출"/>
      <sheetName val="가지치기본수"/>
      <sheetName val="GPS좌표(소반용)필요시숨기기"/>
      <sheetName val="가지치기본수(천보)"/>
      <sheetName val="수종선택"/>
      <sheetName val="조사야장"/>
      <sheetName val="작업지시서(CAD) (2)"/>
      <sheetName val="수간재적표"/>
      <sheetName val="수고조사야장"/>
      <sheetName val="작업지시서(CAD)"/>
    </sheetNames>
    <sheetDataSet>
      <sheetData sheetId="0">
        <row r="9">
          <cell r="D9" t="str">
            <v>모두베기</v>
          </cell>
        </row>
      </sheetData>
      <sheetData sheetId="1">
        <row r="13">
          <cell r="K13">
            <v>39509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.1 소반별시방서"/>
      <sheetName val="단가산출"/>
      <sheetName val="가지치기본수"/>
      <sheetName val="GPS좌표(소반용)필요시숨기기"/>
      <sheetName val="가지치기본수(천보)"/>
      <sheetName val="수종선택"/>
      <sheetName val="조사야장"/>
      <sheetName val="작업지시서(CAD) (2)"/>
      <sheetName val="수간재적표"/>
      <sheetName val="수고조사야장"/>
      <sheetName val="작업지시서(CAD)"/>
    </sheetNames>
    <sheetDataSet>
      <sheetData sheetId="0">
        <row r="9">
          <cell r="D9" t="str">
            <v>모두베기</v>
          </cell>
        </row>
      </sheetData>
      <sheetData sheetId="1">
        <row r="13">
          <cell r="K13">
            <v>244958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암거"/>
      <sheetName val="포장공"/>
      <sheetName val="배수공"/>
      <sheetName val="단위수량"/>
      <sheetName val="맨홀토공수량"/>
      <sheetName val="흄관기초"/>
      <sheetName val="단위단가"/>
      <sheetName val="A-4"/>
      <sheetName val="Sheet1"/>
      <sheetName val="계약서"/>
      <sheetName val="쎈타링"/>
      <sheetName val="덕전리"/>
      <sheetName val="SLAB&quot;1&quot;"/>
      <sheetName val="INPUT"/>
      <sheetName val="수로단위수량"/>
      <sheetName val="배수관공"/>
      <sheetName val="자재운반단가일람표"/>
      <sheetName val="낙찰표"/>
      <sheetName val="전기단가조사서"/>
      <sheetName val="중동공구"/>
      <sheetName val="DDD"/>
      <sheetName val="내역"/>
      <sheetName val="도근좌표"/>
      <sheetName val="8.PILE  (돌출)"/>
      <sheetName val="Total"/>
      <sheetName val="데리네이타현황"/>
      <sheetName val="입찰안"/>
      <sheetName val="자재단가"/>
      <sheetName val="조명시설"/>
      <sheetName val="산출근거"/>
      <sheetName val="공예을"/>
      <sheetName val="(2)"/>
      <sheetName val="노임단가"/>
      <sheetName val="산근"/>
      <sheetName val="개요"/>
      <sheetName val="별표집계"/>
      <sheetName val="일위대가(가설)"/>
      <sheetName val="북제주-표지"/>
      <sheetName val="추가예산"/>
      <sheetName val="금융비용"/>
      <sheetName val="CC16-내역서"/>
      <sheetName val="설계명세"/>
      <sheetName val="Sheet1 (2)"/>
      <sheetName val="플랜트 설치"/>
      <sheetName val="일위대가"/>
      <sheetName val="DHEQSUPT"/>
      <sheetName val="여과지동"/>
      <sheetName val="기초자료"/>
      <sheetName val="단가대비표"/>
      <sheetName val="Sheet2"/>
      <sheetName val="#REF"/>
      <sheetName val="설계변경내역서"/>
      <sheetName val="06 일위대가목록"/>
      <sheetName val="산출근거1"/>
      <sheetName val="INPUTDATA"/>
      <sheetName val="제출내역 (2)"/>
      <sheetName val="코드표"/>
      <sheetName val="선급금신청서"/>
      <sheetName val="1호토공"/>
      <sheetName val="5흙막이"/>
      <sheetName val="unitpric"/>
      <sheetName val="1. 설계조건 2.단면가정 3. 하중계산"/>
      <sheetName val="DATA 입력란"/>
      <sheetName val="DATA"/>
      <sheetName val="차액보증"/>
      <sheetName val="적용기준"/>
      <sheetName val="산출내역서집계표"/>
      <sheetName val="(A)내역서"/>
      <sheetName val="지급자재"/>
      <sheetName val="밸브설치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.1 소반별시방서"/>
      <sheetName val="단가산출"/>
      <sheetName val="가지치기본수"/>
      <sheetName val="GPS좌표(소반용)필요시숨기기"/>
      <sheetName val="가지치기본수(천보)"/>
      <sheetName val="수종선택"/>
      <sheetName val="조사야장"/>
      <sheetName val="작업지시서(CAD) (2)"/>
      <sheetName val="수간재적표"/>
      <sheetName val="수고조사야장"/>
      <sheetName val="작업지시서(CAD)"/>
    </sheetNames>
    <sheetDataSet>
      <sheetData sheetId="0">
        <row r="9">
          <cell r="D9" t="str">
            <v>모두베기</v>
          </cell>
        </row>
      </sheetData>
      <sheetData sheetId="1">
        <row r="13">
          <cell r="K13">
            <v>38631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.1 소반별시방서"/>
      <sheetName val="단가산출(천연림보육)"/>
      <sheetName val="단가산출(임내정리)"/>
      <sheetName val="가지치기본수"/>
      <sheetName val="GPS좌표(소반용)필요시숨기기"/>
      <sheetName val="가지치기본수(천보)"/>
      <sheetName val="매목조사"/>
      <sheetName val="수고조사"/>
      <sheetName val="소반별재적"/>
      <sheetName val="소반별제거"/>
      <sheetName val="수고조사야장"/>
      <sheetName val="작업지시서(CAD)"/>
      <sheetName val="입력"/>
      <sheetName val="편백"/>
      <sheetName val="중부소나무"/>
      <sheetName val="잣나무"/>
      <sheetName val="낙엽송"/>
      <sheetName val="리기다"/>
      <sheetName val="소나무"/>
      <sheetName val="상수리나무"/>
      <sheetName val="신갈나무"/>
      <sheetName val="굴참"/>
      <sheetName val="단가산출(천연림개량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.1 소반별시방서"/>
      <sheetName val="단가산출"/>
      <sheetName val="가지치기본수"/>
      <sheetName val="GPS좌표(소반용)필요시숨기기"/>
      <sheetName val="가지치기본수(천보)"/>
      <sheetName val="수종선택"/>
      <sheetName val="조사야장"/>
      <sheetName val="작업지시서(CAD) (2)"/>
      <sheetName val="수간재적표"/>
      <sheetName val="수고조사야장"/>
      <sheetName val="작업지시서(CAD)"/>
    </sheetNames>
    <sheetDataSet>
      <sheetData sheetId="0">
        <row r="2">
          <cell r="L2" t="str">
            <v>북서,북,북동,동,남서,남,서</v>
          </cell>
        </row>
      </sheetData>
      <sheetData sheetId="1">
        <row r="8">
          <cell r="K8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.1 소반별시방서"/>
      <sheetName val="7.1 소반별시방서."/>
      <sheetName val="단가산출(천연림개량)"/>
      <sheetName val="단가산출(천연림개량) (2)"/>
      <sheetName val="가지치기본수"/>
      <sheetName val="GPS좌표(소반용)필요시숨기기"/>
      <sheetName val="매목조사"/>
      <sheetName val="수고조사"/>
      <sheetName val="소반별재적"/>
      <sheetName val="소반별제거"/>
      <sheetName val="수고조사야장"/>
      <sheetName val="작업지시서(CAD)"/>
      <sheetName val="편백"/>
      <sheetName val="중부소나무"/>
      <sheetName val="잣나무"/>
      <sheetName val="낙엽송"/>
      <sheetName val="리기다"/>
      <sheetName val="소나무"/>
      <sheetName val="상수리나무"/>
      <sheetName val="신갈나무"/>
      <sheetName val="굴참"/>
    </sheetNames>
    <sheetDataSet>
      <sheetData sheetId="0" refreshError="1"/>
      <sheetData sheetId="1"/>
      <sheetData sheetId="2">
        <row r="31">
          <cell r="K31">
            <v>1515278</v>
          </cell>
        </row>
        <row r="32">
          <cell r="K32">
            <v>161922</v>
          </cell>
        </row>
        <row r="33">
          <cell r="K33">
            <v>43382</v>
          </cell>
        </row>
      </sheetData>
      <sheetData sheetId="3">
        <row r="31">
          <cell r="K31">
            <v>909531</v>
          </cell>
        </row>
        <row r="32">
          <cell r="K32">
            <v>97188</v>
          </cell>
        </row>
        <row r="33">
          <cell r="K33">
            <v>26040</v>
          </cell>
        </row>
      </sheetData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.1 소반별시방서"/>
      <sheetName val="7.1 소반별시방서."/>
      <sheetName val="단가산출(천연림개량)"/>
      <sheetName val="단가산출(천연림개량) (2)"/>
      <sheetName val="가지치기본수"/>
      <sheetName val="GPS좌표(소반용)필요시숨기기"/>
      <sheetName val="매목조사"/>
      <sheetName val="수고조사"/>
      <sheetName val="소반별재적"/>
      <sheetName val="소반별제거"/>
      <sheetName val="수고조사야장"/>
      <sheetName val="작업지시서(CAD)"/>
      <sheetName val="편백"/>
      <sheetName val="중부소나무"/>
      <sheetName val="잣나무"/>
      <sheetName val="낙엽송"/>
      <sheetName val="리기다"/>
      <sheetName val="소나무"/>
      <sheetName val="상수리나무"/>
      <sheetName val="신갈나무"/>
      <sheetName val="굴참"/>
    </sheetNames>
    <sheetDataSet>
      <sheetData sheetId="0" refreshError="1"/>
      <sheetData sheetId="1"/>
      <sheetData sheetId="2">
        <row r="31">
          <cell r="K31">
            <v>1867267</v>
          </cell>
        </row>
        <row r="32">
          <cell r="K32">
            <v>199529</v>
          </cell>
        </row>
        <row r="33">
          <cell r="K33">
            <v>53460</v>
          </cell>
        </row>
      </sheetData>
      <sheetData sheetId="3">
        <row r="31">
          <cell r="K31">
            <v>1082775</v>
          </cell>
        </row>
        <row r="32">
          <cell r="K32">
            <v>97188</v>
          </cell>
        </row>
        <row r="33">
          <cell r="K33">
            <v>26040</v>
          </cell>
        </row>
      </sheetData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단재적표"/>
      <sheetName val="산단(1-2)"/>
      <sheetName val="표(1-2)"/>
      <sheetName val="수(1-2)"/>
      <sheetName val="작업지시도(1-2)"/>
      <sheetName val="기본항목 입력"/>
    </sheetNames>
    <sheetDataSet>
      <sheetData sheetId="0"/>
      <sheetData sheetId="1">
        <row r="93">
          <cell r="L93">
            <v>3373316</v>
          </cell>
        </row>
        <row r="95">
          <cell r="L95">
            <v>195850</v>
          </cell>
        </row>
        <row r="96">
          <cell r="L96">
            <v>289170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단재적표"/>
      <sheetName val="산단(1-2)"/>
      <sheetName val="표(1-2)"/>
      <sheetName val="수(1-2)"/>
      <sheetName val="작업지시도(1-2)"/>
      <sheetName val="기본항목 입력"/>
    </sheetNames>
    <sheetDataSet>
      <sheetData sheetId="0"/>
      <sheetData sheetId="1">
        <row r="93">
          <cell r="L93">
            <v>93281</v>
          </cell>
        </row>
        <row r="95">
          <cell r="L95">
            <v>5539</v>
          </cell>
        </row>
        <row r="96">
          <cell r="L96">
            <v>8190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.1 소반별시방서"/>
      <sheetName val="단가산출(천연림개량)"/>
      <sheetName val="단가산출(임내정리)"/>
      <sheetName val="가지치기본수"/>
      <sheetName val="GPS좌표(소반용)필요시숨기기"/>
      <sheetName val="매목조사"/>
      <sheetName val="수고조사"/>
      <sheetName val="소반별재적"/>
      <sheetName val="소반별제거"/>
      <sheetName val="수고조사야장"/>
      <sheetName val="작업지시서(CAD)"/>
      <sheetName val="입력"/>
      <sheetName val="편백"/>
      <sheetName val="중부소나무"/>
      <sheetName val="잣나무"/>
      <sheetName val="낙엽송"/>
      <sheetName val="리기다"/>
      <sheetName val="소나무"/>
      <sheetName val="상수리나무"/>
      <sheetName val="신갈나무"/>
      <sheetName val="굴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50">
          <cell r="V250" t="str">
            <v>10cm 이하</v>
          </cell>
          <cell r="AB250" t="str">
            <v>24~26cm</v>
          </cell>
          <cell r="AF250" t="str">
            <v>40~42cm</v>
          </cell>
        </row>
        <row r="251">
          <cell r="V251" t="str">
            <v>12~14cm</v>
          </cell>
          <cell r="AB251" t="str">
            <v>28~30cm</v>
          </cell>
          <cell r="AF251" t="str">
            <v>44~46cm</v>
          </cell>
        </row>
        <row r="252">
          <cell r="V252" t="str">
            <v>16~18cm</v>
          </cell>
          <cell r="AB252" t="str">
            <v>32~34cm</v>
          </cell>
          <cell r="AF252" t="str">
            <v>48cm 이상</v>
          </cell>
        </row>
        <row r="253">
          <cell r="V253" t="str">
            <v>20~22cm</v>
          </cell>
          <cell r="AB253" t="str">
            <v>36~38cm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.1 소반별시방서"/>
      <sheetName val="7.1 소반별시방서."/>
      <sheetName val="단가산출(솎아베기)"/>
      <sheetName val="단가산출(임내정리)"/>
      <sheetName val="가지치기본수"/>
      <sheetName val="GPS좌표(소반용)"/>
      <sheetName val="매목조사"/>
      <sheetName val="수고조사"/>
      <sheetName val="소반별재적"/>
      <sheetName val="소반별제거"/>
      <sheetName val="수고조사야장"/>
      <sheetName val="작업지시서(CAD)"/>
      <sheetName val="편백"/>
      <sheetName val="중부소나무"/>
      <sheetName val="잣나무"/>
      <sheetName val="낙엽송"/>
      <sheetName val="리기다"/>
      <sheetName val="소나무"/>
      <sheetName val="상수리나무"/>
      <sheetName val="신갈나무"/>
      <sheetName val="굴참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>
        <row r="250">
          <cell r="X250">
            <v>277</v>
          </cell>
          <cell r="AD250">
            <v>0</v>
          </cell>
          <cell r="AG250">
            <v>0</v>
          </cell>
        </row>
        <row r="251">
          <cell r="X251">
            <v>115</v>
          </cell>
          <cell r="AD251">
            <v>0</v>
          </cell>
          <cell r="AG251">
            <v>0</v>
          </cell>
        </row>
        <row r="252">
          <cell r="X252">
            <v>51</v>
          </cell>
          <cell r="AD252">
            <v>0</v>
          </cell>
          <cell r="AG252">
            <v>0</v>
          </cell>
        </row>
        <row r="253">
          <cell r="X253">
            <v>0</v>
          </cell>
          <cell r="AD253">
            <v>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노임"/>
      <sheetName val="상부집계표"/>
      <sheetName val="터널조도"/>
      <sheetName val="깬잡석1.3"/>
      <sheetName val="수안보-MBR1"/>
      <sheetName val="제수"/>
      <sheetName val="공기"/>
      <sheetName val="우각부보강"/>
      <sheetName val="상수도토공집계표"/>
      <sheetName val="1.설계조건"/>
      <sheetName val="A-4"/>
      <sheetName val="실행철강하도"/>
      <sheetName val="2000년1차"/>
      <sheetName val="2000전체분"/>
      <sheetName val="노임단가"/>
      <sheetName val="구조물집계"/>
      <sheetName val="토공집계"/>
      <sheetName val="외천교"/>
      <sheetName val="3련 BOX"/>
      <sheetName val="미드수량"/>
      <sheetName val="FOOTING단면력"/>
      <sheetName val="#REF"/>
      <sheetName val="암거날개벽재료집계"/>
      <sheetName val="직노"/>
      <sheetName val="설계조건"/>
      <sheetName val="DATE"/>
      <sheetName val="준공정산"/>
      <sheetName val="WORK"/>
      <sheetName val="J直材4"/>
      <sheetName val="중산교"/>
      <sheetName val="부하(성남)"/>
      <sheetName val="터파기및재료"/>
      <sheetName val="연결관암거"/>
      <sheetName val="단위중량"/>
      <sheetName val="초기화면"/>
      <sheetName val="검토"/>
      <sheetName val="INPUT"/>
      <sheetName val="설계예산서"/>
      <sheetName val="교각1"/>
      <sheetName val="접속도수량집계표"/>
      <sheetName val="1.설계기준"/>
      <sheetName val="자재일람"/>
      <sheetName val="조도계산서 (도서)"/>
      <sheetName val="방호벽"/>
      <sheetName val="Sheet1 (2)"/>
      <sheetName val="9GNG운반"/>
      <sheetName val="단가산출"/>
      <sheetName val="약품공급2"/>
      <sheetName val="설계"/>
      <sheetName val="내역"/>
      <sheetName val="MOTOR"/>
      <sheetName val="배수공"/>
      <sheetName val="암거"/>
      <sheetName val="포장공"/>
      <sheetName val="단면치수"/>
      <sheetName val="중기사용료"/>
      <sheetName val="반중력식옹벽"/>
      <sheetName val="COPING"/>
      <sheetName val="자재단가비교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설계"/>
      <sheetName val="종횡형"/>
      <sheetName val="주형"/>
      <sheetName val="유효폭"/>
      <sheetName val="단면특성치"/>
      <sheetName val="부재력"/>
      <sheetName val="지점반력"/>
      <sheetName val="용접두께"/>
      <sheetName val="피로"/>
      <sheetName val="신축이음"/>
      <sheetName val="내진삽도"/>
      <sheetName val="도장수량(하1)"/>
      <sheetName val="ABUT수량-A1"/>
      <sheetName val="설계설명서"/>
      <sheetName val="포장복구집계"/>
      <sheetName val="금액내역서"/>
      <sheetName val="노임단가"/>
      <sheetName val="자재단가비교표"/>
      <sheetName val="일위대가목록"/>
      <sheetName val="집수정"/>
      <sheetName val="총괄표"/>
      <sheetName val="Sheet1 (2)"/>
      <sheetName val="터파기및재료"/>
      <sheetName val="Sheet3"/>
      <sheetName val="6PILE  (돌출)"/>
      <sheetName val="반중력식옹벽3.5"/>
      <sheetName val="상수도토공집계표"/>
      <sheetName val="INPUT"/>
      <sheetName val="98수문일위"/>
      <sheetName val="수목표준대가"/>
      <sheetName val="반중력식옹벽"/>
      <sheetName val="통합"/>
      <sheetName val="지장물C"/>
      <sheetName val="4)유동표"/>
      <sheetName val="일위_파일"/>
      <sheetName val="신표지1"/>
      <sheetName val="당초내역서"/>
      <sheetName val="배수공1"/>
      <sheetName val="토공"/>
      <sheetName val="교각계산"/>
      <sheetName val="Sheet17"/>
      <sheetName val="가정급수관"/>
      <sheetName val="Sheet1"/>
      <sheetName val="제수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당진"/>
      <sheetName val="말뚝물량"/>
      <sheetName val="낙찰표"/>
      <sheetName val="품셈TABLE"/>
      <sheetName val="교각1"/>
      <sheetName val="danga"/>
      <sheetName val="ilch"/>
      <sheetName val="기초공"/>
      <sheetName val="기둥(원형)"/>
      <sheetName val="건설산출"/>
      <sheetName val="덕전리"/>
      <sheetName val="간접재료비산출표-27-30"/>
      <sheetName val="input"/>
      <sheetName val="데이타"/>
      <sheetName val="DATA"/>
      <sheetName val="단위가격"/>
      <sheetName val="터파기및재료"/>
      <sheetName val="일위대가표 (2)"/>
      <sheetName val="일위대가목차"/>
      <sheetName val="별표집계"/>
      <sheetName val="노임(1차)"/>
    </sheetNames>
    <sheetDataSet>
      <sheetData sheetId="0"/>
      <sheetData sheetId="1" refreshError="1">
        <row r="10">
          <cell r="D10">
            <v>1.8</v>
          </cell>
        </row>
        <row r="11">
          <cell r="D11">
            <v>2.1</v>
          </cell>
        </row>
        <row r="12">
          <cell r="D12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단가"/>
      <sheetName val="단위표 (2)"/>
      <sheetName val="1-1"/>
      <sheetName val="1-2"/>
      <sheetName val="Sheet1"/>
      <sheetName val="비교표"/>
      <sheetName val="S1-1"/>
      <sheetName val="S1-2"/>
      <sheetName val="S2-1"/>
      <sheetName val="S2-2"/>
      <sheetName val="S3"/>
      <sheetName val="S4"/>
      <sheetName val="S5"/>
      <sheetName val="집계"/>
      <sheetName val="FED노임단가"/>
      <sheetName val="자재"/>
      <sheetName val="CODE"/>
      <sheetName val="01"/>
      <sheetName val="물가자료"/>
      <sheetName val="06 일위대가목록"/>
      <sheetName val="별표집계"/>
      <sheetName val="교각1"/>
      <sheetName val="danga"/>
      <sheetName val="ilch"/>
      <sheetName val="말뚝물량"/>
      <sheetName val="노임단가"/>
      <sheetName val="단가조사서"/>
      <sheetName val="input"/>
      <sheetName val="돌담교 상부수량"/>
      <sheetName val="기본"/>
      <sheetName val="설계변경원가계산총괄표"/>
      <sheetName val="낙찰표"/>
      <sheetName val="송라터널총괄"/>
      <sheetName val="Imp-Data"/>
      <sheetName val="맨홀수량산출"/>
      <sheetName val="단위수량"/>
      <sheetName val="날개벽수량표"/>
      <sheetName val="ABUT수량-A1"/>
      <sheetName val="COPING"/>
      <sheetName val="guard(mac)"/>
      <sheetName val="통합"/>
      <sheetName val="1.설계조건"/>
      <sheetName val="부대공Ⅱ"/>
      <sheetName val="공통가설"/>
      <sheetName val="대치판정"/>
      <sheetName val="costbreak 2"/>
      <sheetName val="조작대(1연)"/>
      <sheetName val="인건비 "/>
      <sheetName val="일 위 대 가 표"/>
      <sheetName val="일 위 목 록 표"/>
      <sheetName val="설계서갑지"/>
      <sheetName val="CLAUSE"/>
      <sheetName val="매원개착터널총괄"/>
      <sheetName val="LIST"/>
      <sheetName val="중량산출"/>
      <sheetName val="암거공"/>
      <sheetName val="COPING-1"/>
      <sheetName val="역T형교대-2수량"/>
      <sheetName val="진주방향"/>
      <sheetName val="교각계산"/>
      <sheetName val="용수개거 내역수량집계표"/>
      <sheetName val="말뚝지지력산정"/>
      <sheetName val="001"/>
      <sheetName val="직공비"/>
      <sheetName val="금융비용"/>
      <sheetName val="Sheet2"/>
      <sheetName val="Sheet3"/>
      <sheetName val="단위표_(2)"/>
      <sheetName val="EQUIPMENT -2"/>
      <sheetName val="내역서"/>
      <sheetName val="기둥"/>
      <sheetName val="저판(버림100)"/>
      <sheetName val="포장복구집계"/>
      <sheetName val="Macro(전선)"/>
      <sheetName val="1"/>
      <sheetName val="Regenerator  Concrete Structure"/>
      <sheetName val="입출재고현황 (2)"/>
      <sheetName val="SG"/>
      <sheetName val="단가 및 재료비"/>
      <sheetName val="데이타"/>
      <sheetName val="식재인부"/>
      <sheetName val="공사개요"/>
      <sheetName val="원형1호맨홀토공수량"/>
      <sheetName val="기본DATA"/>
      <sheetName val="기존구조물철거집계계표"/>
      <sheetName val="산출및내역_전기"/>
      <sheetName val="입력폼"/>
      <sheetName val="기둥(하중)"/>
      <sheetName val="입찰안"/>
      <sheetName val="정부노임단가"/>
      <sheetName val="슬래브(유곡)"/>
      <sheetName val="품목"/>
      <sheetName val="가감수량"/>
      <sheetName val="SLAB&quot;1&quot;"/>
      <sheetName val="LEGEND"/>
      <sheetName val="직노"/>
      <sheetName val="실행내역"/>
      <sheetName val="인공(케이블100P)"/>
      <sheetName val="적용률"/>
      <sheetName val="내역"/>
      <sheetName val="총괄표"/>
      <sheetName val="제수"/>
      <sheetName val="공기"/>
      <sheetName val="Sheet6"/>
      <sheetName val="COA-17"/>
      <sheetName val="C-18"/>
      <sheetName val="식재총괄"/>
      <sheetName val="토사(PE)"/>
      <sheetName val="설계조건"/>
      <sheetName val="덕전리"/>
      <sheetName val="기계내역"/>
      <sheetName val="부대비율"/>
      <sheetName val="건축내역"/>
      <sheetName val="단위집계표"/>
      <sheetName val="설계"/>
      <sheetName val="금액내역서"/>
      <sheetName val="단가표"/>
      <sheetName val="SQ-FDN"/>
      <sheetName val="단면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구단가"/>
      <sheetName val="부분합"/>
      <sheetName val="consol"/>
      <sheetName val="CON-ETC"/>
      <sheetName val="단가표"/>
      <sheetName val="001"/>
      <sheetName val="002"/>
      <sheetName val="003"/>
      <sheetName val="004"/>
      <sheetName val="005"/>
      <sheetName val="006"/>
      <sheetName val="007"/>
      <sheetName val="008"/>
      <sheetName val="S001"/>
      <sheetName val="S002"/>
      <sheetName val="S003"/>
      <sheetName val="S004"/>
      <sheetName val="S006"/>
      <sheetName val="S008"/>
      <sheetName val="SS1"/>
      <sheetName val="SS2"/>
      <sheetName val="SS3"/>
      <sheetName val="SS4"/>
      <sheetName val="SS5"/>
      <sheetName val="SS6"/>
      <sheetName val="SS7"/>
      <sheetName val="SS8"/>
      <sheetName val="T3(실)"/>
      <sheetName val="TT3(실)"/>
      <sheetName val="T4"/>
      <sheetName val="consum"/>
      <sheetName val="CON(구)"/>
      <sheetName val="SUMMARY"/>
      <sheetName val="ELT"/>
      <sheetName val="Sheet1"/>
      <sheetName val="Sheet2"/>
      <sheetName val="Sheet3"/>
      <sheetName val="견적의뢰"/>
      <sheetName val="차례"/>
      <sheetName val="비교"/>
      <sheetName val="단가"/>
      <sheetName val="외자재LIST"/>
      <sheetName val="T3"/>
      <sheetName val="CON"/>
      <sheetName val="1-1"/>
      <sheetName val="MOTOR"/>
      <sheetName val="일위대가"/>
      <sheetName val="정부노임단가"/>
      <sheetName val="차액보증"/>
      <sheetName val="ABUT수량-A1"/>
      <sheetName val="BID1"/>
      <sheetName val="조도계산서 (도서)"/>
      <sheetName val="맨홀수량산출"/>
      <sheetName val="단면가정"/>
      <sheetName val="1. 설계조건 2.단면가정 3. 하중계산"/>
      <sheetName val="DATA 입력란"/>
      <sheetName val="부대내역"/>
      <sheetName val="배수공"/>
      <sheetName val="암거"/>
      <sheetName val="포장공"/>
      <sheetName val="3련 BOX"/>
      <sheetName val="물량산출근거"/>
      <sheetName val="ITEM"/>
      <sheetName val="설계조건"/>
      <sheetName val="대치판정"/>
      <sheetName val="화산경계"/>
      <sheetName val="교각1"/>
      <sheetName val="인건비"/>
      <sheetName val="공통가설"/>
      <sheetName val="안정계산"/>
      <sheetName val="단면검토"/>
      <sheetName val="3BL공동구 수량"/>
      <sheetName val="06 일위대가목록"/>
      <sheetName val="01"/>
      <sheetName val="가시설수량"/>
      <sheetName val="내역"/>
      <sheetName val="CODE"/>
      <sheetName val="지급자재"/>
      <sheetName val="input"/>
      <sheetName val="견적시담(송포2공구)"/>
      <sheetName val="내역서"/>
      <sheetName val="1.설계조건"/>
      <sheetName val="일위대가모듈"/>
      <sheetName val="시설물일위"/>
      <sheetName val="통합"/>
      <sheetName val="우각부보강"/>
      <sheetName val="3F"/>
      <sheetName val="낙찰표"/>
      <sheetName val="guard(mac)"/>
      <sheetName val="A-4"/>
      <sheetName val="입찰안"/>
      <sheetName val="일반공사"/>
      <sheetName val=" 견적서"/>
      <sheetName val="역T형교대-2수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간지"/>
      <sheetName val="사유서"/>
      <sheetName val="내용"/>
      <sheetName val="설명서"/>
      <sheetName val="결제"/>
      <sheetName val="원가"/>
      <sheetName val="공사증감조사"/>
      <sheetName val="공사증감조사(자재)"/>
      <sheetName val="내역서"/>
      <sheetName val="관급"/>
      <sheetName val="사급"/>
      <sheetName val="PF내역"/>
      <sheetName val="총괄자재집계"/>
      <sheetName val="골재집계표"/>
      <sheetName val="총수량집계(철근)"/>
      <sheetName val="총토공"/>
      <sheetName val="토공집계"/>
      <sheetName val="토공(2단)A1"/>
      <sheetName val="토공 (2단)P1"/>
      <sheetName val="토공(2단)A2"/>
      <sheetName val="교량공집계"/>
      <sheetName val="슬래브집계"/>
      <sheetName val="슬래브수량"/>
      <sheetName val="교명주집계"/>
      <sheetName val="교대집계"/>
      <sheetName val="교대시점상세집계A1"/>
      <sheetName val="역T형교대-1수량"/>
      <sheetName val="교대종점상세집계A2"/>
      <sheetName val="역T형교대-2수량"/>
      <sheetName val="교각집계"/>
      <sheetName val="P1-상세집계"/>
      <sheetName val="COPING-1"/>
      <sheetName val="기둥(P1)"/>
      <sheetName val="저판(버림100)"/>
      <sheetName val="취입보수량"/>
      <sheetName val="취입보단위"/>
      <sheetName val="포장수량집계"/>
      <sheetName val="포장단위수량"/>
      <sheetName val="포장단위수량(일반)"/>
      <sheetName val="가설수량집계"/>
      <sheetName val="가설(일반)"/>
      <sheetName val="가설(작업로)"/>
      <sheetName val="1-1"/>
      <sheetName val="교각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공통가설"/>
      <sheetName val="공종집계"/>
      <sheetName val="건축집계"/>
      <sheetName val="실행예산 (2)"/>
      <sheetName val="실행예산"/>
      <sheetName val="현장관리비"/>
      <sheetName val="원미내역"/>
      <sheetName val="현장추가분"/>
      <sheetName val="COPING"/>
      <sheetName val="도장수량(하1)"/>
      <sheetName val="주형"/>
      <sheetName val="1-1"/>
      <sheetName val="SLAB&quot;1&quot;"/>
      <sheetName val="COPING-1"/>
      <sheetName val="역T형교대-2수량"/>
      <sheetName val="내역"/>
      <sheetName val="성남여성복지내역"/>
      <sheetName val="시멘트"/>
      <sheetName val="Breakdown"/>
      <sheetName val="UnitRate"/>
      <sheetName val="전기"/>
      <sheetName val="기본"/>
      <sheetName val="Sheet5"/>
      <sheetName val="CAT_5"/>
      <sheetName val="관기성공.내"/>
      <sheetName val="PBS"/>
      <sheetName val="Sheet1"/>
      <sheetName val="작성기준"/>
      <sheetName val="CCC"/>
      <sheetName val="SILICATE"/>
      <sheetName val="물가자료"/>
      <sheetName val="Bia"/>
      <sheetName val="So lieu"/>
      <sheetName val="TH VL, NC, DDHT Thanhphuoc"/>
      <sheetName val="백암비스타내역"/>
      <sheetName val="#REF"/>
      <sheetName val="CODE"/>
      <sheetName val="삼성전기"/>
      <sheetName val="Sheet1 (2)"/>
      <sheetName val="WONMI"/>
      <sheetName val="돌담교 상부수량"/>
      <sheetName val="단위수량"/>
      <sheetName val="교각1"/>
      <sheetName val="06 일위대가목록"/>
      <sheetName val="Project Brief"/>
      <sheetName val="Summary Sheets"/>
      <sheetName val="단가"/>
      <sheetName val="중량산출"/>
      <sheetName val="암거공"/>
      <sheetName val="001"/>
      <sheetName val="맨홀수량산출"/>
      <sheetName val="CPM챠트"/>
      <sheetName val="하중계산"/>
      <sheetName val="INPUT"/>
      <sheetName val="조명시설"/>
      <sheetName val="진주방향"/>
      <sheetName val="VXXX"/>
      <sheetName val="VXXXXX"/>
      <sheetName val="II손익관리"/>
      <sheetName val="1.종합손익(도급)"/>
      <sheetName val="1.종합손익(주택,개발)"/>
      <sheetName val="2.실행예산"/>
      <sheetName val="2.2과부족"/>
      <sheetName val="2.3원가절감"/>
      <sheetName val="8.외주비집행현황"/>
      <sheetName val="9.자재비"/>
      <sheetName val="10.현장집행"/>
      <sheetName val="3.추가원가"/>
      <sheetName val="3.추가원가 (2)"/>
      <sheetName val="4.사전공사"/>
      <sheetName val="5.추정공사비"/>
      <sheetName val="6.금융비용"/>
      <sheetName val="7.공사비집행현황(총괄)"/>
      <sheetName val="11.1생산성"/>
      <sheetName val="인력대비(정직)"/>
      <sheetName val="11.2인원산출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점수계산1-2"/>
      <sheetName val="부대공Ⅱ"/>
      <sheetName val="BID"/>
      <sheetName val="설계내역서"/>
      <sheetName val="노임"/>
      <sheetName val=" FURNACE현설"/>
      <sheetName val="준검 내역서"/>
      <sheetName val="작성개요"/>
      <sheetName val="공사비"/>
      <sheetName val="공사비비교"/>
      <sheetName val="견적조건"/>
      <sheetName val="공기"/>
      <sheetName val="사내공문"/>
      <sheetName val="PILE"/>
      <sheetName val="b_gs"/>
      <sheetName val="일위대가목록"/>
      <sheetName val="간접비내역-1"/>
      <sheetName val="실행예산_(2)"/>
      <sheetName val="방송일위대가"/>
      <sheetName val="간선계산"/>
      <sheetName val="APT"/>
      <sheetName val="11.자재단가"/>
      <sheetName val="Tables"/>
      <sheetName val="직공비"/>
      <sheetName val="노임단가"/>
      <sheetName val="말뚝물량"/>
      <sheetName val="원가계산서"/>
      <sheetName val="DATA"/>
      <sheetName val="ABUT수량-A1"/>
      <sheetName val="대치판정"/>
      <sheetName val="Macro(전선)"/>
      <sheetName val="조건표"/>
      <sheetName val="guard(mac)"/>
      <sheetName val="B부대공"/>
      <sheetName val="품목"/>
      <sheetName val="CLAUSE"/>
      <sheetName val="MTL$-INTER"/>
      <sheetName val="토공"/>
      <sheetName val="3.하중산정4.지지력"/>
      <sheetName val="원가입력"/>
      <sheetName val="기둥"/>
      <sheetName val="저판(버림100)"/>
      <sheetName val="기본DATA"/>
      <sheetName val="BSD (2)"/>
      <sheetName val="내역서"/>
      <sheetName val="제수"/>
      <sheetName val="안정검토"/>
      <sheetName val="단면설계"/>
      <sheetName val="낙찰표"/>
      <sheetName val="토공A"/>
      <sheetName val="가감수량"/>
      <sheetName val="사급자재"/>
      <sheetName val="단가조사서"/>
      <sheetName val="J01"/>
      <sheetName val="GM 000"/>
      <sheetName val="PROJECT BRIEF(EX.NEW)"/>
      <sheetName val="관기성공_내"/>
      <sheetName val="So_lieu"/>
      <sheetName val="TH_VL,_NC,_DDHT_Thanhphuoc"/>
      <sheetName val="실행예산_(2)1"/>
      <sheetName val="관기성공_내1"/>
      <sheetName val="So_lieu1"/>
      <sheetName val="TH_VL,_NC,_DDHT_Thanhphuoc1"/>
      <sheetName val="인테리어내역"/>
      <sheetName val="단가표"/>
      <sheetName val="부산4"/>
      <sheetName val="CON"/>
      <sheetName val="CABLE"/>
      <sheetName val="TG9504"/>
      <sheetName val="960318-1"/>
      <sheetName val="F5"/>
      <sheetName val="노임이"/>
      <sheetName val="적용률"/>
      <sheetName val="금액내역서"/>
      <sheetName val="sw1"/>
      <sheetName val="NOMUBI"/>
      <sheetName val="샘플표지"/>
      <sheetName val="원가계산"/>
      <sheetName val="갑지1"/>
      <sheetName val="건축원가"/>
      <sheetName val="Dette"/>
      <sheetName val="비용"/>
      <sheetName val="Sheet2"/>
      <sheetName val="바.한일양산"/>
      <sheetName val="건축공사실행"/>
      <sheetName val="01"/>
      <sheetName val="직노"/>
      <sheetName val="실행내역"/>
      <sheetName val="빌딩 안내"/>
      <sheetName val="DESIGN CRITERIA"/>
      <sheetName val="입출재고현황 (2)"/>
      <sheetName val="입찰안"/>
      <sheetName val="FOB발"/>
      <sheetName val="별표 "/>
      <sheetName val="오억미만"/>
      <sheetName val="토공사"/>
      <sheetName val="자료입력"/>
      <sheetName val="200"/>
      <sheetName val="2000년1차"/>
      <sheetName val="실행철강하도"/>
      <sheetName val="수량산출"/>
      <sheetName val="공사수행방안"/>
      <sheetName val="제-노임"/>
      <sheetName val="제직재"/>
      <sheetName val="내역변"/>
      <sheetName val="MixBed"/>
      <sheetName val="CondPol"/>
      <sheetName val="교통대책내역"/>
      <sheetName val="AHU 산출"/>
      <sheetName val="Calc V1.2"/>
      <sheetName val="Calc V1.2 (2)"/>
      <sheetName val="산출근거"/>
      <sheetName val="LEGEND"/>
      <sheetName val="건축내역"/>
      <sheetName val="BAU"/>
      <sheetName val="1.설계조건"/>
      <sheetName val="포장복구집계"/>
      <sheetName val="일위대가시트"/>
      <sheetName val="Sheet6"/>
      <sheetName val="2.가정단면"/>
      <sheetName val="일위대가"/>
      <sheetName val="통합"/>
      <sheetName val="자판실행"/>
      <sheetName val="수안보-MBR1"/>
      <sheetName val="터널조도"/>
      <sheetName val="입찰내역"/>
      <sheetName val="정부노임단가"/>
      <sheetName val="교량전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건축원가"/>
      <sheetName val="공사개요"/>
      <sheetName val="공기기준"/>
      <sheetName val="당초비교"/>
      <sheetName val="산출근거"/>
      <sheetName val="조정원가"/>
      <sheetName val="조정집계"/>
      <sheetName val="요율"/>
      <sheetName val="하도급사항 적용"/>
      <sheetName val="Sheet1"/>
      <sheetName val="내역서(삼호)"/>
      <sheetName val="Base"/>
      <sheetName val="연결관암거"/>
      <sheetName val="공통가설"/>
      <sheetName val="직노"/>
      <sheetName val="일위대가"/>
      <sheetName val="내역서"/>
      <sheetName val="노임단가"/>
      <sheetName val="일반전기C"/>
      <sheetName val="현장관리비"/>
      <sheetName val="실행내역"/>
      <sheetName val="Baby일위대가"/>
      <sheetName val="저"/>
      <sheetName val="내역"/>
      <sheetName val="2공구산출내역"/>
      <sheetName val="금액내역서"/>
      <sheetName val="1차 내역서"/>
      <sheetName val="터파기및재료"/>
      <sheetName val="경산"/>
      <sheetName val="음료실행"/>
      <sheetName val="#REF"/>
      <sheetName val="열린교실"/>
      <sheetName val="06 일위대가목록"/>
      <sheetName val="차액보증"/>
      <sheetName val="일위대가목록"/>
      <sheetName val="외주비"/>
      <sheetName val="구리토평1전기"/>
      <sheetName val="내역(100%)"/>
      <sheetName val="N賃率-職"/>
      <sheetName val="건축내역"/>
      <sheetName val="단가 및 재료비"/>
      <sheetName val="중기사용료산출근거"/>
      <sheetName val="공사예산하조서(O.K)"/>
      <sheetName val="아파트건축"/>
      <sheetName val="단가조사"/>
      <sheetName val="시설물기초"/>
      <sheetName val="도급내역서"/>
      <sheetName val="교통대책내역"/>
      <sheetName val="KYEOUSAN"/>
      <sheetName val=" 냉각수펌프"/>
      <sheetName val="공조기휀"/>
      <sheetName val="AHU집계"/>
      <sheetName val="단가산출"/>
      <sheetName val="건축공사실행"/>
      <sheetName val="COPING"/>
      <sheetName val="본체"/>
      <sheetName val="댐구조도"/>
      <sheetName val="세월교산출기초"/>
      <sheetName val="5흙막이"/>
      <sheetName val="적용건축"/>
      <sheetName val="하도급사항_적용"/>
      <sheetName val="BID"/>
      <sheetName val="BOQ"/>
      <sheetName val="2002하반기노임기준"/>
      <sheetName val="골조시행"/>
      <sheetName val="위치조서"/>
      <sheetName val="표지"/>
      <sheetName val="Mc1"/>
      <sheetName val="연결임시"/>
      <sheetName val="날개벽수량표"/>
      <sheetName val="별표"/>
      <sheetName val="고등학교"/>
      <sheetName val="의왕내역"/>
      <sheetName val="wall"/>
      <sheetName val="DATA"/>
      <sheetName val="데이타"/>
      <sheetName val="전체"/>
      <sheetName val="내역서2안"/>
      <sheetName val="시중노임(공사)"/>
      <sheetName val="토목"/>
      <sheetName val="전선 및 전선관"/>
      <sheetName val="일위목록"/>
      <sheetName val="Sheet3"/>
      <sheetName val="2"/>
      <sheetName val="1차_내역서"/>
      <sheetName val="철거산출근거"/>
      <sheetName val="J直材4"/>
      <sheetName val="분전반"/>
      <sheetName val="Sheet4"/>
      <sheetName val="4-10"/>
      <sheetName val="을"/>
      <sheetName val="재집"/>
      <sheetName val="수량산출"/>
      <sheetName val="견적서"/>
      <sheetName val="비교표"/>
      <sheetName val="산출-설비"/>
      <sheetName val="예정(3)"/>
      <sheetName val="월별수입"/>
      <sheetName val="1-1"/>
      <sheetName val="부대공Ⅱ"/>
      <sheetName val="건축부하"/>
      <sheetName val="김포IO"/>
      <sheetName val="배관내역"/>
      <sheetName val="Sheet5"/>
      <sheetName val="기둥1"/>
      <sheetName val="견적내역"/>
      <sheetName val="P-1"/>
      <sheetName val="시멘트"/>
      <sheetName val="하도급사항_적용1"/>
      <sheetName val="1차_내역서1"/>
      <sheetName val="환산"/>
      <sheetName val="인테리어내역"/>
      <sheetName val="정부노임단가"/>
      <sheetName val="1공구(을)"/>
      <sheetName val="건물"/>
      <sheetName val="직재"/>
      <sheetName val="PROJECT BRIEF(EX.NEW)"/>
      <sheetName val="A LINE"/>
      <sheetName val="공내역"/>
      <sheetName val="전기변내역"/>
      <sheetName val="COL"/>
      <sheetName val="단"/>
      <sheetName val="내역1"/>
      <sheetName val="부대공"/>
      <sheetName val="포장공"/>
      <sheetName val="토공"/>
      <sheetName val="5사남"/>
      <sheetName val="수목표준대가"/>
      <sheetName val="일위대가내역"/>
      <sheetName val="토목내역"/>
      <sheetName val="쌍송교"/>
      <sheetName val="퍼스트"/>
      <sheetName val="도시가스현황"/>
      <sheetName val="일위대가(가설)"/>
      <sheetName val="기계내역"/>
      <sheetName val="자동차폐수처리장"/>
      <sheetName val="JUCKEYK"/>
      <sheetName val="Total"/>
      <sheetName val="분전함신설"/>
      <sheetName val="접지1종"/>
      <sheetName val="개요"/>
      <sheetName val="공량산출서"/>
      <sheetName val="설비2차"/>
      <sheetName val="한진금융비"/>
      <sheetName val="참고"/>
      <sheetName val="소운반"/>
      <sheetName val="집수정단면도 (2)"/>
      <sheetName val="전기"/>
      <sheetName val="자재단가"/>
      <sheetName val="C.배수관공"/>
      <sheetName val="unitpric"/>
      <sheetName val="일위대가목차"/>
      <sheetName val="guard(mac)"/>
      <sheetName val="tggwan(mac)"/>
      <sheetName val="토 적 표"/>
      <sheetName val="교각1"/>
      <sheetName val="1.설계조건"/>
      <sheetName val="70%"/>
      <sheetName val="메서,변+증"/>
      <sheetName val="기성고"/>
      <sheetName val="6호기"/>
      <sheetName val="ELECTRIC"/>
      <sheetName val="합천내역"/>
      <sheetName val="사급자재"/>
      <sheetName val="피벗테이블데이터분석"/>
      <sheetName val="적용단위길이"/>
      <sheetName val="BCK3672"/>
      <sheetName val="전등,DC등 내역서"/>
      <sheetName val="A조"/>
      <sheetName val="BOX날개벽"/>
      <sheetName val="내역서(설비+소방)"/>
      <sheetName val="부대내역"/>
      <sheetName val="품셈TABLE"/>
      <sheetName val="제2호단위수량"/>
      <sheetName val="가로등내역서"/>
      <sheetName val="암거날개벽"/>
      <sheetName val="Sheet1 (2)"/>
      <sheetName val="기둥(원형)"/>
      <sheetName val="기초공"/>
      <sheetName val="1안"/>
      <sheetName val="원가 (2)"/>
      <sheetName val="토공(우물통,기타) "/>
      <sheetName val="9811"/>
      <sheetName val="현장경상비"/>
      <sheetName val="PAC"/>
      <sheetName val="건축원가계산서"/>
      <sheetName val="환율"/>
      <sheetName val="원가계산서"/>
      <sheetName val="(4-2)열관류값-2"/>
      <sheetName val="패널"/>
      <sheetName val="기계설비"/>
      <sheetName val="_냉각수펌프"/>
      <sheetName val="각종양식"/>
      <sheetName val="기초부하"/>
      <sheetName val="토목주소"/>
      <sheetName val="건축기성"/>
      <sheetName val="통장출금액"/>
      <sheetName val="관로내역원"/>
      <sheetName val="일위대가(건축)"/>
      <sheetName val="용산1(해보)"/>
      <sheetName val="INPUT"/>
      <sheetName val="목록"/>
      <sheetName val="대비표"/>
      <sheetName val="단중표"/>
      <sheetName val="실행철강하도"/>
      <sheetName val="설계명세서"/>
      <sheetName val="품셈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대치판정"/>
      <sheetName val="1"/>
      <sheetName val="2"/>
      <sheetName val="성원"/>
      <sheetName val="신성을지"/>
      <sheetName val="심우갑"/>
      <sheetName val="심우을"/>
      <sheetName val="일위대가표"/>
      <sheetName val="단가조사"/>
      <sheetName val="단재적표"/>
      <sheetName val="공통가설"/>
      <sheetName val="직노"/>
      <sheetName val="낙찰표"/>
      <sheetName val="주차구획선수량"/>
      <sheetName val="교대시점"/>
      <sheetName val="총괄내역"/>
      <sheetName val="내역"/>
      <sheetName val="토적표(1)"/>
      <sheetName val="일위대가목록"/>
      <sheetName val="콘크리트댐수량산출"/>
      <sheetName val="가도공"/>
      <sheetName val="토공"/>
      <sheetName val="계수시트"/>
      <sheetName val="원가계산서"/>
      <sheetName val="단위단가"/>
      <sheetName val="ABUT수량-A1"/>
      <sheetName val="단면가정"/>
      <sheetName val="토적"/>
      <sheetName val="내역서"/>
      <sheetName val="INPUT(덕도방향-시점)"/>
      <sheetName val="흄관기초"/>
      <sheetName val="단면"/>
      <sheetName val="우수공"/>
      <sheetName val="원본(갑지)"/>
      <sheetName val="인건-측정"/>
      <sheetName val="집계표"/>
      <sheetName val="노임단가"/>
      <sheetName val="공종별자재"/>
      <sheetName val="I一般比"/>
      <sheetName val="집수정(600-700)"/>
      <sheetName val="식재수량표"/>
      <sheetName val="일위목록"/>
      <sheetName val="맨홀수량"/>
      <sheetName val="우각부보강"/>
      <sheetName val="관일"/>
      <sheetName val="참조자료"/>
      <sheetName val="평균높이산출근거"/>
      <sheetName val="횡배수관위치조서"/>
      <sheetName val="Sheet1"/>
      <sheetName val="산출내역서"/>
      <sheetName val="설계조건"/>
      <sheetName val="DATA 입력란"/>
      <sheetName val="1. 설계조건 2.단면가정 3. 하중계산"/>
      <sheetName val="DATE"/>
      <sheetName val="교각(P1)수량"/>
      <sheetName val="5흙막이"/>
      <sheetName val="산출근거"/>
      <sheetName val="5.2코핑"/>
      <sheetName val="COPING-1"/>
      <sheetName val="역T형교대-2수량"/>
      <sheetName val="N賃率-職"/>
      <sheetName val="일위대가목차"/>
      <sheetName val="1.수인터널"/>
      <sheetName val="변경비교-을"/>
      <sheetName val="입적표"/>
      <sheetName val="BID"/>
      <sheetName val="데이타"/>
      <sheetName val="식재인부"/>
      <sheetName val="전신환매도율"/>
      <sheetName val="기계경비"/>
      <sheetName val="1차네트공정"/>
      <sheetName val="단가"/>
      <sheetName val="CPM챠트"/>
      <sheetName val="말뚝지지력산정"/>
      <sheetName val="지주설치제원"/>
      <sheetName val="준검 내역서"/>
      <sheetName val="입력란"/>
      <sheetName val="97노임단가"/>
      <sheetName val="tggwan(mac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/>
      <sheetData sheetId="75"/>
      <sheetData sheetId="76" refreshError="1"/>
      <sheetData sheetId="77" refreshError="1"/>
      <sheetData sheetId="78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danga"/>
      <sheetName val="ilch"/>
      <sheetName val="단면가정"/>
      <sheetName val="공통가설"/>
      <sheetName val="Y-WORK"/>
      <sheetName val="일위대가목차"/>
      <sheetName val="맨홀수량집계"/>
      <sheetName val="2F 회의실견적(5_14 일대)"/>
      <sheetName val="교각계산"/>
      <sheetName val="정부노임단가"/>
      <sheetName val="을"/>
      <sheetName val="토목내역"/>
      <sheetName val="3BL공동구 수량"/>
      <sheetName val="JUCKEYK"/>
      <sheetName val="일위대가"/>
      <sheetName val="LEGEND"/>
      <sheetName val="직공비"/>
      <sheetName val="내역서"/>
      <sheetName val="평가데이터"/>
      <sheetName val="DATA"/>
      <sheetName val="기본단가표"/>
      <sheetName val="직노"/>
      <sheetName val="계화배수"/>
      <sheetName val="I一般比"/>
      <sheetName val="일위대가표"/>
      <sheetName val="INPUT(덕도방향-시점)"/>
      <sheetName val="기둥(원형)"/>
      <sheetName val="토공"/>
      <sheetName val="code"/>
      <sheetName val="VXXXXXXX"/>
      <sheetName val="SLAB&quot;1&quot;"/>
      <sheetName val="품셈"/>
      <sheetName val="내역"/>
      <sheetName val="일반물자(한국통신)"/>
      <sheetName val="모니터"/>
      <sheetName val="포장절단"/>
      <sheetName val="1월"/>
      <sheetName val="조작대(1연)"/>
      <sheetName val="우배수"/>
      <sheetName val="조건표"/>
      <sheetName val="DATA-1"/>
      <sheetName val="20관리비율"/>
      <sheetName val="날개벽(시점좌측)"/>
      <sheetName val="정보매체A동"/>
      <sheetName val="차액보증"/>
      <sheetName val="현장"/>
      <sheetName val="전기"/>
      <sheetName val="연령현황"/>
      <sheetName val=" 견적서"/>
      <sheetName val="총괄-1"/>
      <sheetName val="가공비"/>
      <sheetName val="작성"/>
      <sheetName val="산출내역"/>
      <sheetName val="96수출"/>
      <sheetName val="공사비명세서"/>
      <sheetName val="TABLE"/>
      <sheetName val="Sheet5"/>
      <sheetName val="COPING"/>
      <sheetName val="3.하중산정4.지지력"/>
      <sheetName val="토공(완충)"/>
      <sheetName val="input"/>
      <sheetName val="1-1"/>
      <sheetName val="SORCE1"/>
      <sheetName val="가시설단위수량"/>
      <sheetName val="원형맨홀수량"/>
      <sheetName val="수량3"/>
      <sheetName val="투찰"/>
      <sheetName val="교각1"/>
      <sheetName val="단위수량"/>
      <sheetName val="집계표"/>
      <sheetName val="열린교실"/>
      <sheetName val="TB-내역서"/>
      <sheetName val="설산1.나"/>
      <sheetName val="본사S"/>
      <sheetName val="증감분석"/>
      <sheetName val="변화치수"/>
      <sheetName val="가설건물"/>
      <sheetName val="공사비예산서(토목분)"/>
      <sheetName val="공통부대비"/>
      <sheetName val="부대내역"/>
      <sheetName val="표지"/>
      <sheetName val="대비"/>
      <sheetName val="설계조건"/>
      <sheetName val="안정계산"/>
      <sheetName val="대치판정"/>
      <sheetName val="목록"/>
      <sheetName val="데이타"/>
      <sheetName val="기성내역"/>
      <sheetName val="설계변경원가계산총괄표"/>
      <sheetName val="BID"/>
      <sheetName val="Sheet4"/>
      <sheetName val="Total"/>
      <sheetName val="부하(성남)"/>
      <sheetName val="쌍송교"/>
      <sheetName val="일반맨홀수량집계(A-7 LINE)"/>
      <sheetName val="일반맨홀수량집계"/>
      <sheetName val="LOPCALC"/>
      <sheetName val="관람석제출"/>
      <sheetName val="케이블"/>
      <sheetName val="CONCRETE"/>
      <sheetName val="EACT10"/>
      <sheetName val="자재"/>
      <sheetName val="목표세부명세"/>
      <sheetName val="공문"/>
      <sheetName val="N賃率-職"/>
      <sheetName val="마산방향철근집계"/>
      <sheetName val="진주방향"/>
      <sheetName val="마산방향"/>
      <sheetName val="토목품셈"/>
      <sheetName val="품목"/>
      <sheetName val="물량산출근거"/>
      <sheetName val="공사개요"/>
      <sheetName val="예산서"/>
      <sheetName val="b_gunmul"/>
      <sheetName val="b_balju (2)"/>
      <sheetName val="J直材4"/>
      <sheetName val="연부97-1"/>
      <sheetName val="갑지1"/>
      <sheetName val="공정집계_국별"/>
      <sheetName val="적용률"/>
      <sheetName val="#REF"/>
      <sheetName val="기본일위"/>
      <sheetName val="노임단가"/>
      <sheetName val="부속동"/>
      <sheetName val="금액내역서"/>
      <sheetName val="Sheet1"/>
      <sheetName val="영업.일1"/>
      <sheetName val="광혁기성"/>
      <sheetName val="인테리어세부내역"/>
      <sheetName val="피엘"/>
      <sheetName val="Macro1"/>
      <sheetName val="기초공"/>
      <sheetName val="공사비"/>
      <sheetName val="내역1"/>
      <sheetName val="건축내역"/>
      <sheetName val="CAT_5"/>
      <sheetName val="방송노임"/>
      <sheetName val="총괄"/>
      <sheetName val="깨기"/>
      <sheetName val="백암비스타내역"/>
      <sheetName val="입찰안"/>
      <sheetName val="단가"/>
      <sheetName val="2F_회의실견적(5_14_일대)"/>
      <sheetName val="3BL공동구_수량"/>
      <sheetName val="내역서2안"/>
      <sheetName val="기계경비"/>
      <sheetName val="인건비(환율)"/>
      <sheetName val="월선수금"/>
      <sheetName val="단가표 "/>
      <sheetName val="woo(mac)"/>
      <sheetName val="방송일위대가"/>
      <sheetName val="제품"/>
      <sheetName val="SILICATE"/>
      <sheetName val="guard(mac)"/>
      <sheetName val="06-BATCH "/>
      <sheetName val="간선계산"/>
      <sheetName val="경산"/>
      <sheetName val="WORK"/>
      <sheetName val="1.우편집중내역서"/>
      <sheetName val="실행내역"/>
      <sheetName val="Tables"/>
      <sheetName val="일위대가목록"/>
      <sheetName val="기흥하도용"/>
      <sheetName val="L형옹벽(key)"/>
      <sheetName val="DATE"/>
      <sheetName val="세부내역"/>
      <sheetName val="전기품산출"/>
      <sheetName val="단면(RW1)"/>
      <sheetName val="BSD (2)"/>
      <sheetName val="원가계산서"/>
      <sheetName val="옹벽"/>
      <sheetName val="경비2내역"/>
      <sheetName val="배수장공사비명세서"/>
      <sheetName val="전기일위대가"/>
      <sheetName val="Sheet2"/>
      <sheetName val="BEND LOSS"/>
      <sheetName val="1단계"/>
      <sheetName val="정렬"/>
      <sheetName val="자재단가비교표"/>
      <sheetName val="KMT물량"/>
      <sheetName val="DATA1"/>
      <sheetName val="전장품(관리용)"/>
      <sheetName val="기둥"/>
      <sheetName val="저판(버림100)"/>
      <sheetName val="97년추정손익계산서"/>
      <sheetName val="RING WALL"/>
      <sheetName val="TYPE-A"/>
      <sheetName val="D-3503"/>
      <sheetName val="수량산출"/>
      <sheetName val="공구원가계산"/>
      <sheetName val="단가조사서"/>
      <sheetName val="내역서-CCTV"/>
      <sheetName val="공종집계"/>
      <sheetName val="ETC"/>
      <sheetName val="2공구산출내역"/>
      <sheetName val="허용전류-IEC"/>
      <sheetName val="허용전류-IEC DATA"/>
      <sheetName val="단가산출2"/>
      <sheetName val="DATA(BAC)"/>
      <sheetName val="배수관공"/>
      <sheetName val="ITB COST"/>
      <sheetName val="P.M 별"/>
      <sheetName val="960318-1"/>
      <sheetName val="설직재-1"/>
      <sheetName val="제직재"/>
      <sheetName val="제-노임"/>
      <sheetName val="부하"/>
      <sheetName val="주경기-오배수"/>
      <sheetName val="단중표"/>
      <sheetName val="단면검토"/>
      <sheetName val="기계내역"/>
      <sheetName val="CIVIL"/>
      <sheetName val="공통가설공사"/>
      <sheetName val="내역서(갑)"/>
      <sheetName val="전압강하계산"/>
      <sheetName val="날개벽"/>
      <sheetName val="간노_콘"/>
      <sheetName val="소비자가"/>
      <sheetName val="남양시작동자105노65기1.3화1.2"/>
      <sheetName val="삼성전기"/>
      <sheetName val="Sheet1 (2)"/>
      <sheetName val="부재력정리"/>
      <sheetName val="A-4"/>
      <sheetName val="입찰보고"/>
      <sheetName val="현장관리비내역서"/>
      <sheetName val="2.냉난방설비공사"/>
      <sheetName val="A"/>
      <sheetName val="민속촌메뉴"/>
      <sheetName val="하중계산"/>
      <sheetName val="직재"/>
      <sheetName val="ASP"/>
      <sheetName val="중기사용료산출근거"/>
      <sheetName val="단가 및 재료비"/>
      <sheetName val="XL4Poppy"/>
      <sheetName val="설계명세서(선로)"/>
      <sheetName val="원형1호맨홀토공수량"/>
      <sheetName val="식재품셈"/>
      <sheetName val="보도경계블럭"/>
      <sheetName val="ABUT수량-A1"/>
      <sheetName val="단가조사"/>
      <sheetName val="BLOCK(1)"/>
      <sheetName val="샘플표지"/>
      <sheetName val="대,유,램"/>
      <sheetName val="우각부보강"/>
      <sheetName val="지장물C"/>
      <sheetName val="보차도경계석"/>
      <sheetName val="금액"/>
      <sheetName val="단가산출1"/>
      <sheetName val="Sheet3"/>
      <sheetName val="cross beam"/>
      <sheetName val="안정검토"/>
      <sheetName val="설계명세서"/>
      <sheetName val="3_하중산정4_지지력"/>
      <sheetName val="_견적서"/>
      <sheetName val="설산1_나"/>
      <sheetName val="일반맨홀수량집계(A-7_LINE)"/>
      <sheetName val="b_balju_(2)"/>
      <sheetName val="2F_회의실견적(5_14_일대)1"/>
      <sheetName val="3_하중산정4_지지력1"/>
      <sheetName val="3BL공동구_수량1"/>
      <sheetName val="_견적서1"/>
      <sheetName val="설산1_나1"/>
      <sheetName val="일반맨홀수량집계(A-7_LINE)1"/>
      <sheetName val="b_balju_(2)1"/>
      <sheetName val="단가표_"/>
      <sheetName val="영업_일1"/>
      <sheetName val="BSD_(2)"/>
      <sheetName val="BEND_LOSS"/>
      <sheetName val="1_우편집중내역서"/>
      <sheetName val="06-BATCH_"/>
      <sheetName val="RING_WALL"/>
      <sheetName val="허용전류-IEC_DATA"/>
      <sheetName val="ITB_COST"/>
      <sheetName val="P_M_별"/>
      <sheetName val="남양시작동자105노65기1_3화1_2"/>
      <sheetName val="Sheet1_(2)"/>
      <sheetName val="2_냉난방설비공사"/>
      <sheetName val="TEL"/>
      <sheetName val="별표"/>
      <sheetName val="wall"/>
      <sheetName val="송라터널총괄"/>
      <sheetName val="갑지(추정)"/>
      <sheetName val="실행내역 "/>
      <sheetName val="출력X"/>
      <sheetName val="토사(PE)"/>
      <sheetName val="총계"/>
      <sheetName val="제원.설계조건"/>
      <sheetName val="계산근거"/>
      <sheetName val="산출근거"/>
      <sheetName val="조명율표"/>
      <sheetName val="조명시설"/>
      <sheetName val="실행"/>
      <sheetName val="배"/>
      <sheetName val="내역(입찰)"/>
      <sheetName val="Customer Databas"/>
      <sheetName val="b_balju"/>
      <sheetName val="와동25-3(변경)"/>
      <sheetName val="SLAB"/>
      <sheetName val="금액집계"/>
      <sheetName val="공주-교대(A1)"/>
      <sheetName val="Parts"/>
      <sheetName val="Menu A"/>
      <sheetName val="2.가정단면"/>
      <sheetName val="설계"/>
      <sheetName val="집1"/>
      <sheetName val="CPM챠트"/>
      <sheetName val="동관마찰손실표"/>
      <sheetName val="말뚝물량"/>
      <sheetName val="별표집계"/>
      <sheetName val="1.설계조건"/>
      <sheetName val="_산근2_"/>
      <sheetName val="_산근4_"/>
      <sheetName val="_산근5_"/>
      <sheetName val="Mc1"/>
      <sheetName val="말뚝지지력산정"/>
      <sheetName val="단가표"/>
      <sheetName val="단"/>
      <sheetName val="단가일람"/>
      <sheetName val="F-Assump"/>
      <sheetName val="도급"/>
      <sheetName val="사용자정의"/>
      <sheetName val="제품표준규격"/>
      <sheetName val="IMPEADENCE MAP 취수장"/>
      <sheetName val="단면 (2)"/>
      <sheetName val="재1"/>
      <sheetName val="특별교실"/>
      <sheetName val="FRT_O"/>
      <sheetName val="FAB_I"/>
      <sheetName val="감시제어"/>
      <sheetName val="목차임시"/>
      <sheetName val="견적대비"/>
      <sheetName val="사통"/>
      <sheetName val="전신환매도율"/>
      <sheetName val="MATRLDATA"/>
      <sheetName val="견적"/>
      <sheetName val="내역서_1.(3)"/>
      <sheetName val="항목별"/>
      <sheetName val="합천내역"/>
      <sheetName val="내외국인총괄"/>
      <sheetName val="개요"/>
      <sheetName val="매장-시행견적"/>
      <sheetName val="수리결과"/>
      <sheetName val="BS Prior"/>
      <sheetName val="Threshold Table"/>
      <sheetName val="조직"/>
      <sheetName val="마감물량3"/>
      <sheetName val="11.자재단가"/>
      <sheetName val="적용기준"/>
      <sheetName val="월별수입"/>
      <sheetName val="빙장비사양"/>
      <sheetName val="장비사양"/>
      <sheetName val="시설물일위"/>
      <sheetName val="계수시트"/>
      <sheetName val="공사비내역서"/>
      <sheetName val="준검 내역서"/>
      <sheetName val="index"/>
      <sheetName val="1을"/>
      <sheetName val="copy"/>
      <sheetName val="서식"/>
      <sheetName val="COPING-1"/>
      <sheetName val="역T형교대-2수량"/>
      <sheetName val="FACTOR"/>
      <sheetName val="공사비 내역 (가)"/>
      <sheetName val="직원현황(최근)"/>
      <sheetName val="수처리사업"/>
      <sheetName val="물가자료"/>
      <sheetName val="리터팬내장형"/>
      <sheetName val="해외법인"/>
      <sheetName val="설비"/>
      <sheetName val="대전월평내역"/>
      <sheetName val="을지"/>
      <sheetName val="인건비 "/>
      <sheetName val="인건-측정"/>
      <sheetName val="인건비"/>
      <sheetName val="2000.05"/>
      <sheetName val="사급자재"/>
      <sheetName val="공사요율"/>
      <sheetName val="기초1"/>
      <sheetName val="치수표"/>
      <sheetName val="단가견적조사표"/>
      <sheetName val="기초자료"/>
      <sheetName val="견적집계표"/>
      <sheetName val="ITEM"/>
      <sheetName val="기본"/>
      <sheetName val="재집"/>
      <sheetName val="토공대가"/>
      <sheetName val="구조대가"/>
      <sheetName val="포설대가1"/>
      <sheetName val="부대대가"/>
      <sheetName val="dg"/>
      <sheetName val="현장관리비집계표"/>
      <sheetName val="경비_원본"/>
      <sheetName val="PAINT"/>
      <sheetName val="손익분석"/>
      <sheetName val="98수문일위"/>
      <sheetName val="차수"/>
      <sheetName val="자재단가"/>
      <sheetName val="토공(우물통,기타) "/>
      <sheetName val="PRE"/>
      <sheetName val="PLCAL"/>
      <sheetName val="Proposal"/>
      <sheetName val="DESIGN"/>
      <sheetName val="노임"/>
      <sheetName val="입출재고현황 (2)"/>
      <sheetName val="주관사업"/>
      <sheetName val="Sheet6"/>
      <sheetName val="LD일"/>
      <sheetName val="FA설치명세"/>
      <sheetName val="FD"/>
      <sheetName val="5지구단위"/>
      <sheetName val="CC Down load 0716"/>
      <sheetName val="년판01"/>
      <sheetName val="배치1"/>
      <sheetName val="일반관리비"/>
      <sheetName val="Tbom-tot"/>
      <sheetName val="환율"/>
      <sheetName val="과거교육훈련비"/>
      <sheetName val="NNV"/>
      <sheetName val="FAB별"/>
      <sheetName val="부대공Ⅱ"/>
      <sheetName val="기둥(하중)"/>
      <sheetName val="하수실행"/>
      <sheetName val="자재대"/>
      <sheetName val="XXXXXXXX"/>
      <sheetName val="UNIT"/>
      <sheetName val="Summary"/>
      <sheetName val="BS"/>
      <sheetName val="BS_Prior"/>
      <sheetName val="Threshold_Table"/>
      <sheetName val="11_자재단가"/>
      <sheetName val="Customer_Databas"/>
      <sheetName val="2F_회의실견적(5_14_일대)2"/>
      <sheetName val="영업_일11"/>
      <sheetName val="3BL공동구_수량2"/>
      <sheetName val="BS_Prior1"/>
      <sheetName val="Threshold_Table1"/>
      <sheetName val="단가표_1"/>
      <sheetName val="남양시작동자105노65기1_3화1_21"/>
      <sheetName val="BSD_(2)1"/>
      <sheetName val="BEND_LOSS1"/>
      <sheetName val="1_우편집중내역서1"/>
      <sheetName val="06-BATCH_1"/>
      <sheetName val="RING_WALL1"/>
      <sheetName val="허용전류-IEC_DATA1"/>
      <sheetName val="ITB_COST1"/>
      <sheetName val="P_M_별1"/>
      <sheetName val="11_자재단가1"/>
      <sheetName val="Customer_Databas1"/>
      <sheetName val="Asset9809CAK"/>
      <sheetName val="공통자료"/>
      <sheetName val="약품공급2"/>
      <sheetName val="CABLE SIZE-3"/>
      <sheetName val="4.2유효폭의 계산"/>
      <sheetName val="폐토수익화 "/>
      <sheetName val="종합일지"/>
      <sheetName val="각종양식"/>
      <sheetName val="재료-CODE"/>
      <sheetName val="내역_FILE"/>
      <sheetName val="9.2단가산출서"/>
      <sheetName val="손료"/>
      <sheetName val="UserData"/>
      <sheetName val="11.단가비교표_"/>
      <sheetName val="16.기계경비산출내역_"/>
      <sheetName val="견적대비표"/>
      <sheetName val="식재인부"/>
      <sheetName val="단면치수"/>
      <sheetName val="수량산출서"/>
      <sheetName val="모래운반"/>
      <sheetName val="타공종이기"/>
      <sheetName val="대전-교대(A1-A2)"/>
      <sheetName val="수량산출내역1115"/>
      <sheetName val="방음벽기초-수량"/>
      <sheetName val="이토변실제원"/>
      <sheetName val="일위"/>
      <sheetName val="06 일위대가목록"/>
      <sheetName val="CALCULATION"/>
      <sheetName val="단가대비표"/>
      <sheetName val="CABdata"/>
      <sheetName val="상수도공-간지"/>
      <sheetName val="현황"/>
      <sheetName val="B부대공"/>
      <sheetName val="배수공"/>
      <sheetName val="원가"/>
      <sheetName val="대전21토목내역서"/>
      <sheetName val="도장수량(하1)"/>
      <sheetName val="주형"/>
      <sheetName val="일반수량집계표"/>
      <sheetName val="특2호하천산근"/>
      <sheetName val="특2호부관하천산근"/>
      <sheetName val="산근(PE,300)"/>
      <sheetName val="심사내역서(선감길외).xlsx"/>
      <sheetName val="일위_파일"/>
      <sheetName val="연결임시"/>
      <sheetName val="산출금액내역"/>
      <sheetName val="내역서1999.8최종"/>
      <sheetName val="신우"/>
      <sheetName val="운임"/>
      <sheetName val="충주"/>
      <sheetName val="과천MAIN"/>
      <sheetName val="일 위 대 가 표"/>
      <sheetName val="6PILE  (돌출)"/>
      <sheetName val="집수정"/>
      <sheetName val="SANTOGO"/>
      <sheetName val="SANBAISU"/>
      <sheetName val="슬래브"/>
      <sheetName val="기계경비일람"/>
      <sheetName val="근고 블록 유형별 수량"/>
      <sheetName val="노무산출서"/>
      <sheetName val="일위대가(가설)"/>
      <sheetName val="부하계산서"/>
      <sheetName val="내역서form"/>
      <sheetName val="type-F"/>
      <sheetName val="C-직노1"/>
      <sheetName val="횡분배정리(DB)"/>
      <sheetName val="선로정수계산"/>
      <sheetName val="Baby일위대가"/>
      <sheetName val="암거공"/>
      <sheetName val="토공연장"/>
      <sheetName val="설비내역서"/>
      <sheetName val="건축내역서"/>
      <sheetName val="전기내역서"/>
      <sheetName val="단락전류-A"/>
      <sheetName val="가정단면"/>
      <sheetName val="CAL."/>
      <sheetName val="건설노임"/>
      <sheetName val="현장지지물물량"/>
      <sheetName val="재료비"/>
      <sheetName val="심사계산"/>
      <sheetName val="심사물량"/>
      <sheetName val="버스운행안내"/>
      <sheetName val="예방접종계획"/>
      <sheetName val="근태계획서"/>
      <sheetName val="전체"/>
      <sheetName val="2F È¸ÀÇ½Ç°ßÀû(5_14 ÀÏ´ë)"/>
      <sheetName val="À»"/>
      <sheetName val="ÀÏÀ§´ë°¡"/>
      <sheetName val="´Ü¸é°¡Á¤"/>
      <sheetName val="Á÷°øºñ"/>
      <sheetName val="³»¿ª¼­"/>
      <sheetName val="Á÷³ë"/>
      <sheetName val="°èÈ­¹è¼ö"/>
      <sheetName val="IìéÚõÝï"/>
      <sheetName val="1¿ù"/>
      <sheetName val="Á¤º¸¸ÅÃ¼Aµ¿"/>
      <sheetName val="±âº»´Ü°¡Ç¥"/>
      <sheetName val="20°ü¸®ºñÀ²"/>
      <sheetName val="Æò°¡µ¥ÀÌÅÍ"/>
      <sheetName val="³¯°³º®(½ÃÁ¡ÁÂÃø)"/>
      <sheetName val="Á¤ºÎ³ëÀÓ´Ü°¡"/>
      <sheetName val="°øÅë°¡¼³"/>
      <sheetName val="ÀÏÀ§´ë°¡¸ñÂ÷"/>
      <sheetName val="¸ÇÈ¦¼ö·®Áý°è"/>
      <sheetName val="¹°·®»êÃâ±Ù°Å"/>
      <sheetName val="°ø»ç°³¿ä"/>
      <sheetName val="TB-³»¿ª¼­"/>
      <sheetName val="INPUT(´öµµ¹æÇâ-½ÃÁ¡)"/>
      <sheetName val="³»¿ª"/>
      <sheetName val="Åä¸ñ³»¿ª"/>
      <sheetName val="3BL°øµ¿±¸ ¼ö·®"/>
      <sheetName val="ÀÏÀ§´ë°¡Ç¥"/>
      <sheetName val="±³°¢°è»ê"/>
      <sheetName val="±âµÕ(¿øÇü)"/>
      <sheetName val="Åä°ø"/>
      <sheetName val="Áý°èÇ¥"/>
      <sheetName val="ÀÏ¹Ý¹°ÀÚ(ÇÑ±¹Åë½Å)"/>
      <sheetName val="3.ÇÏÁß»êÁ¤4.ÁöÁö·Â"/>
      <sheetName val="°ø»çºñ¸í¼¼¼­"/>
      <sheetName val="Æ÷ÀåÀý´Ü"/>
      <sheetName val="Àü±â"/>
      <sheetName val="¿¬·ÉÇöÈ²"/>
      <sheetName val="¿­¸°±³½Ç"/>
      <sheetName val="교각1(좌)"/>
      <sheetName val="협조전"/>
      <sheetName val="터파기및재료"/>
      <sheetName val="공종별 집계"/>
      <sheetName val="기기리스트"/>
      <sheetName val="입력시트"/>
      <sheetName val="중기일위대가"/>
      <sheetName val="예산M12A"/>
      <sheetName val="품질 및 특성 보정계수"/>
      <sheetName val="LABTOTAL"/>
      <sheetName val="기타 정보통신공사"/>
      <sheetName val="원가입력"/>
      <sheetName val="견"/>
      <sheetName val="Macro(전선)"/>
      <sheetName val="흄관기초"/>
      <sheetName val="부표총괄"/>
      <sheetName val="품셈1-17"/>
      <sheetName val="Facility Information"/>
      <sheetName val="General"/>
      <sheetName val="Instructions"/>
      <sheetName val="People"/>
      <sheetName val="Quality"/>
      <sheetName val="Risk"/>
      <sheetName val="Training"/>
      <sheetName val="부대비율"/>
      <sheetName val="지중자재단가"/>
      <sheetName val="#1,2"/>
      <sheetName val="예산분석"/>
      <sheetName val="노단"/>
      <sheetName val="관리비"/>
      <sheetName val="sum"/>
      <sheetName val="8.PILE  (돌출)"/>
      <sheetName val="소모"/>
      <sheetName val="2.단면가정"/>
      <sheetName val="4.말뚝설계"/>
      <sheetName val="회사99"/>
      <sheetName val="갑지"/>
      <sheetName val="점수계산1-2"/>
      <sheetName val="토공총괄표"/>
      <sheetName val="인공LIST"/>
      <sheetName val="OPT손익 내수"/>
      <sheetName val="OPT손익 수출"/>
      <sheetName val="골재산출"/>
      <sheetName val="재료집계"/>
      <sheetName val="석축단"/>
      <sheetName val="법면수집"/>
      <sheetName val="석축설면"/>
      <sheetName val="법면단"/>
      <sheetName val="2000전체분"/>
      <sheetName val="가격정보"/>
      <sheetName val="내역서1"/>
      <sheetName val="1. 설계조건 2.단면가정 3. 하중계산"/>
      <sheetName val="DATA 입력란"/>
      <sheetName val="날개벽수량표"/>
      <sheetName val="참조 (2)"/>
      <sheetName val="1공구 건정토건 토공"/>
      <sheetName val="비교표"/>
      <sheetName val="가설공사"/>
      <sheetName val="단가결정"/>
      <sheetName val="내역아"/>
      <sheetName val="울타리"/>
      <sheetName val="1차증가원가계산"/>
      <sheetName val="운동장 (2)"/>
      <sheetName val="CDU"/>
      <sheetName val="本体適用"/>
      <sheetName val="기초DATA(2)"/>
      <sheetName val="FKM_장애분류별"/>
      <sheetName val="기초DATA(5)"/>
      <sheetName val="세부내역(직접인건비)"/>
      <sheetName val="수목데이타 "/>
      <sheetName val="요율"/>
      <sheetName val="단가산출"/>
      <sheetName val="국공유지및사유지"/>
      <sheetName val="gvl"/>
      <sheetName val="변경총괄지(1)"/>
      <sheetName val="토적표"/>
      <sheetName val="plan&amp;section of foundation"/>
      <sheetName val="터널조도"/>
      <sheetName val="환률"/>
      <sheetName val="해외 연수비용 계산-삭제"/>
      <sheetName val="카메라"/>
      <sheetName val="해외 기술훈련비 (합계)"/>
      <sheetName val="화산경계"/>
      <sheetName val="고정단포트구조계산서"/>
      <sheetName val="포장수량집계"/>
      <sheetName val="물량표"/>
      <sheetName val="비용"/>
      <sheetName val="CP-E2 (품셈표)"/>
      <sheetName val="보합"/>
      <sheetName val="상부하중"/>
      <sheetName val="풍하중1"/>
      <sheetName val="HW"/>
      <sheetName val="DS-최종"/>
      <sheetName val="한강운반비"/>
      <sheetName val=" HIT-&gt;HMC 견적(3900)"/>
      <sheetName val="조도계산서 (도서)"/>
      <sheetName val="기별"/>
      <sheetName val="국별인원"/>
      <sheetName val="3련 BOX"/>
      <sheetName val="제수"/>
      <sheetName val="공기"/>
      <sheetName val="데리네이타현황"/>
      <sheetName val="SG"/>
      <sheetName val="적용건축"/>
      <sheetName val="가정급수관"/>
      <sheetName val="대로근거"/>
      <sheetName val="외자내역"/>
      <sheetName val="외자배분"/>
      <sheetName val="공사비증감"/>
      <sheetName val="인사자료총집계"/>
      <sheetName val="참조"/>
      <sheetName val="member design"/>
      <sheetName val="design criteria"/>
      <sheetName val="working load at the btm ft."/>
      <sheetName val="soil bearing check"/>
      <sheetName val="일위(시설)"/>
      <sheetName val="파일의이용"/>
      <sheetName val="공사비총괄표"/>
      <sheetName val="Sheet17"/>
      <sheetName val="집계"/>
      <sheetName val="802191"/>
      <sheetName val="가로내역"/>
      <sheetName val="공사비집계표(서해안고속도로)"/>
      <sheetName val="70%"/>
      <sheetName val="부대공"/>
      <sheetName val="지급자재"/>
      <sheetName val="일위목록"/>
      <sheetName val="Project Information In-Out"/>
      <sheetName val="케이블(6)"/>
      <sheetName val="구조물"/>
      <sheetName val="Macro(차단기)"/>
      <sheetName val="여방토적"/>
      <sheetName val="묘곡여방 철근"/>
      <sheetName val="경상비"/>
      <sheetName val="지출결의서(1-3)"/>
      <sheetName val="자재집계표"/>
      <sheetName val="단가_및_재료비"/>
      <sheetName val="1_설계조건"/>
      <sheetName val="단면_(2)"/>
      <sheetName val="토공(우물통,기타)_"/>
      <sheetName val="CABLE_SIZE-3"/>
      <sheetName val="cross_beam"/>
      <sheetName val="실행내역_"/>
      <sheetName val="제원_설계조건"/>
      <sheetName val="단가_및_재료비1"/>
      <sheetName val="cross_beam1"/>
      <sheetName val="Sheet1_(2)1"/>
      <sheetName val="1_설계조건1"/>
      <sheetName val="단면_(2)1"/>
      <sheetName val="토공(우물통,기타)_1"/>
      <sheetName val="CABLE_SIZE-31"/>
      <sheetName val="실행내역_1"/>
      <sheetName val="제원_설계조건1"/>
      <sheetName val="2_냉난방설비공사1"/>
      <sheetName val="OCT.FDN"/>
      <sheetName val="archi(본사)"/>
      <sheetName val="계단수량집계"/>
      <sheetName val="간접재료비산출표-27-30"/>
      <sheetName val="1.관로"/>
      <sheetName val="6.수량산출서(설치공사)"/>
      <sheetName val="기별(종합)"/>
      <sheetName val="주요가정"/>
      <sheetName val="견적서세부내용"/>
      <sheetName val="견적내용입력"/>
      <sheetName val="RAHMEN"/>
      <sheetName val="배수내역"/>
      <sheetName val="뚝토공"/>
      <sheetName val="품셈TABLE"/>
      <sheetName val="노무비"/>
      <sheetName val="setup"/>
      <sheetName val="Sheet1(X)"/>
      <sheetName val="공사시행계획"/>
      <sheetName val="정산서"/>
      <sheetName val="매장-정산내역"/>
      <sheetName val="매장-공사완료보고서"/>
      <sheetName val="매장-시행합의"/>
      <sheetName val="공사완료보고"/>
      <sheetName val="빌트인시행합의"/>
      <sheetName val="사무실-시행합의"/>
      <sheetName val="집기견적서"/>
      <sheetName val="교량전기"/>
      <sheetName val="FB25JN"/>
      <sheetName val="B2BERP"/>
      <sheetName val="일위대가(목록)"/>
      <sheetName val="산근(목록)"/>
      <sheetName val="이형관중량"/>
      <sheetName val="음료실행"/>
      <sheetName val="노임이"/>
      <sheetName val="프랜트면허"/>
      <sheetName val="내역색인"/>
      <sheetName val="표준내역"/>
      <sheetName val="산업"/>
      <sheetName val="NAI"/>
      <sheetName val="기본입력"/>
      <sheetName val="책임감리공제요율"/>
      <sheetName val="건설공사인월수"/>
      <sheetName val="1.물가시세표"/>
      <sheetName val="5.노임단가"/>
      <sheetName val="4.중기단가산출"/>
      <sheetName val="자판실행"/>
      <sheetName val="MCC제원"/>
      <sheetName val="자료입력"/>
      <sheetName val="1.취수장"/>
      <sheetName val="횡배수관토공수량"/>
      <sheetName val="SE-611"/>
      <sheetName val="ACDIM6D"/>
      <sheetName val="도급철콘내역"/>
      <sheetName val="총집계표"/>
      <sheetName val="내역(전체)"/>
      <sheetName val="수원 호매실 119안전센터"/>
      <sheetName val="목차"/>
      <sheetName val="수량"/>
      <sheetName val="예산"/>
      <sheetName val="수량산출기초(케블등)"/>
      <sheetName val="NOMUBI"/>
      <sheetName val="sw1"/>
      <sheetName val="가압장(토목)"/>
      <sheetName val="상호참고자료"/>
      <sheetName val="11.우각부 보강"/>
      <sheetName val="플랜트 설치"/>
      <sheetName val="J"/>
      <sheetName val="stability check"/>
      <sheetName val="design load"/>
      <sheetName val="가시설수량"/>
      <sheetName val="산출내역서"/>
      <sheetName val="D040416"/>
      <sheetName val="MOTOR"/>
      <sheetName val="교통시설 표지판"/>
      <sheetName val="물량"/>
      <sheetName val="입출재고현황_(2)"/>
      <sheetName val="건축원가계산서"/>
      <sheetName val="비열TABLE"/>
      <sheetName val="투찰내역"/>
      <sheetName val="토공사"/>
      <sheetName val="지열설계-1"/>
      <sheetName val="c_balju"/>
      <sheetName val="공조유량"/>
      <sheetName val="공내역"/>
      <sheetName val="가도공"/>
      <sheetName val="06_BATCH "/>
      <sheetName val="부표총괄표"/>
      <sheetName val="일위집계표"/>
      <sheetName val="조달요청서"/>
      <sheetName val="중기조종사 단위단가"/>
      <sheetName val="ML"/>
      <sheetName val="B탱크"/>
      <sheetName val="수안보-MBR1"/>
      <sheetName val="신호등일위대가"/>
      <sheetName val="에너지동"/>
    </sheetNames>
    <sheetDataSet>
      <sheetData sheetId="0">
        <row r="1">
          <cell r="A1" t="str">
            <v>코드</v>
          </cell>
        </row>
      </sheetData>
      <sheetData sheetId="1" refreshError="1">
        <row r="1">
          <cell r="A1" t="str">
            <v>코드</v>
          </cell>
          <cell r="D1" t="str">
            <v xml:space="preserve"> </v>
          </cell>
          <cell r="E1" t="str">
            <v xml:space="preserve"> </v>
          </cell>
          <cell r="G1" t="str">
            <v>단위당 소요인원</v>
          </cell>
        </row>
        <row r="2">
          <cell r="A2" t="str">
            <v>번호</v>
          </cell>
          <cell r="G2" t="str">
            <v>내선전공</v>
          </cell>
          <cell r="H2" t="str">
            <v>프랜트전공</v>
          </cell>
          <cell r="I2" t="str">
            <v>통신내선공</v>
          </cell>
          <cell r="J2" t="str">
            <v>통신CA공</v>
          </cell>
          <cell r="K2" t="str">
            <v>통신설비공</v>
          </cell>
          <cell r="L2" t="str">
            <v>배관공</v>
          </cell>
          <cell r="M2" t="str">
            <v>보통인부</v>
          </cell>
        </row>
        <row r="3">
          <cell r="A3" t="str">
            <v>d001</v>
          </cell>
          <cell r="B3">
            <v>1</v>
          </cell>
          <cell r="C3" t="str">
            <v>노 무 비</v>
          </cell>
          <cell r="D3" t="str">
            <v>특고압케이블전공</v>
          </cell>
          <cell r="E3" t="str">
            <v>인</v>
          </cell>
          <cell r="F3">
            <v>86408</v>
          </cell>
          <cell r="G3">
            <v>1693</v>
          </cell>
          <cell r="H3">
            <v>1693</v>
          </cell>
          <cell r="I3">
            <v>11024</v>
          </cell>
          <cell r="J3">
            <v>11024</v>
          </cell>
        </row>
        <row r="4">
          <cell r="A4" t="str">
            <v>d002</v>
          </cell>
          <cell r="B4">
            <v>2</v>
          </cell>
          <cell r="C4" t="str">
            <v>노 무 비</v>
          </cell>
          <cell r="D4" t="str">
            <v>기계공</v>
          </cell>
          <cell r="E4" t="str">
            <v>인</v>
          </cell>
          <cell r="F4">
            <v>58509</v>
          </cell>
          <cell r="G4">
            <v>1733</v>
          </cell>
          <cell r="H4">
            <v>1733</v>
          </cell>
          <cell r="I4">
            <v>11024</v>
          </cell>
          <cell r="J4">
            <v>11024</v>
          </cell>
        </row>
        <row r="5">
          <cell r="A5" t="str">
            <v>d003</v>
          </cell>
          <cell r="B5">
            <v>3</v>
          </cell>
          <cell r="C5" t="str">
            <v>노 무 비</v>
          </cell>
          <cell r="D5" t="str">
            <v>기계설치공</v>
          </cell>
          <cell r="E5" t="str">
            <v>인</v>
          </cell>
          <cell r="F5">
            <v>52520</v>
          </cell>
          <cell r="G5">
            <v>1755</v>
          </cell>
          <cell r="H5">
            <v>1755</v>
          </cell>
          <cell r="I5">
            <v>1101</v>
          </cell>
          <cell r="J5">
            <v>1101</v>
          </cell>
        </row>
        <row r="6">
          <cell r="A6" t="str">
            <v>d004</v>
          </cell>
          <cell r="B6">
            <v>4</v>
          </cell>
          <cell r="C6" t="str">
            <v>노 무 비</v>
          </cell>
          <cell r="D6" t="str">
            <v>내선전공</v>
          </cell>
          <cell r="E6" t="str">
            <v>인</v>
          </cell>
          <cell r="F6">
            <v>53181</v>
          </cell>
          <cell r="G6">
            <v>1775</v>
          </cell>
          <cell r="H6">
            <v>1775</v>
          </cell>
          <cell r="I6">
            <v>1101</v>
          </cell>
          <cell r="J6">
            <v>1101</v>
          </cell>
        </row>
        <row r="7">
          <cell r="A7" t="str">
            <v>d005</v>
          </cell>
          <cell r="B7">
            <v>5</v>
          </cell>
          <cell r="C7" t="str">
            <v>노 무 비</v>
          </cell>
          <cell r="D7" t="str">
            <v>목도</v>
          </cell>
          <cell r="E7" t="str">
            <v>인</v>
          </cell>
          <cell r="F7">
            <v>58119</v>
          </cell>
          <cell r="G7">
            <v>1799</v>
          </cell>
          <cell r="H7">
            <v>1799</v>
          </cell>
          <cell r="I7">
            <v>1101</v>
          </cell>
          <cell r="J7">
            <v>1101</v>
          </cell>
        </row>
        <row r="8">
          <cell r="A8" t="str">
            <v>d006</v>
          </cell>
          <cell r="B8">
            <v>6</v>
          </cell>
          <cell r="C8" t="str">
            <v>노 무 비</v>
          </cell>
          <cell r="D8" t="str">
            <v>무선안테나공</v>
          </cell>
          <cell r="E8" t="str">
            <v>인</v>
          </cell>
          <cell r="F8">
            <v>103707</v>
          </cell>
          <cell r="G8">
            <v>2075</v>
          </cell>
          <cell r="H8">
            <v>2075</v>
          </cell>
          <cell r="I8">
            <v>1101</v>
          </cell>
          <cell r="J8">
            <v>1101</v>
          </cell>
        </row>
        <row r="9">
          <cell r="A9" t="str">
            <v>d007</v>
          </cell>
          <cell r="B9">
            <v>7</v>
          </cell>
          <cell r="C9" t="str">
            <v>노 무 비</v>
          </cell>
          <cell r="D9" t="str">
            <v>배관공</v>
          </cell>
          <cell r="E9" t="str">
            <v>인</v>
          </cell>
          <cell r="F9">
            <v>53408</v>
          </cell>
          <cell r="G9">
            <v>2201</v>
          </cell>
          <cell r="H9">
            <v>2201</v>
          </cell>
          <cell r="I9">
            <v>1101</v>
          </cell>
          <cell r="J9">
            <v>1101</v>
          </cell>
        </row>
        <row r="10">
          <cell r="A10" t="str">
            <v>d008</v>
          </cell>
          <cell r="B10">
            <v>8</v>
          </cell>
          <cell r="C10" t="str">
            <v>노 무 비</v>
          </cell>
          <cell r="D10" t="str">
            <v>배전전공</v>
          </cell>
          <cell r="E10" t="str">
            <v>인</v>
          </cell>
          <cell r="F10">
            <v>176675</v>
          </cell>
          <cell r="G10">
            <v>2457</v>
          </cell>
          <cell r="H10">
            <v>2457</v>
          </cell>
          <cell r="I10">
            <v>1101</v>
          </cell>
          <cell r="J10">
            <v>1101</v>
          </cell>
        </row>
        <row r="11">
          <cell r="A11" t="str">
            <v>d009</v>
          </cell>
          <cell r="B11">
            <v>9</v>
          </cell>
          <cell r="C11" t="str">
            <v>노 무 비</v>
          </cell>
          <cell r="D11" t="str">
            <v>배전활선전공</v>
          </cell>
          <cell r="E11" t="str">
            <v>인</v>
          </cell>
          <cell r="F11">
            <v>202051</v>
          </cell>
          <cell r="G11">
            <v>591.86800000000005</v>
          </cell>
          <cell r="H11">
            <v>591.86800000000005</v>
          </cell>
          <cell r="I11">
            <v>1787</v>
          </cell>
          <cell r="J11">
            <v>1787</v>
          </cell>
        </row>
        <row r="12">
          <cell r="A12" t="str">
            <v>d010</v>
          </cell>
          <cell r="B12">
            <v>10</v>
          </cell>
          <cell r="C12" t="str">
            <v>노 무 비</v>
          </cell>
          <cell r="D12" t="str">
            <v>보일러공</v>
          </cell>
          <cell r="E12" t="str">
            <v>인</v>
          </cell>
          <cell r="F12">
            <v>53408</v>
          </cell>
          <cell r="G12">
            <v>236.34500000000003</v>
          </cell>
          <cell r="H12">
            <v>236.34500000000003</v>
          </cell>
          <cell r="I12">
            <v>3216</v>
          </cell>
          <cell r="J12">
            <v>3216</v>
          </cell>
        </row>
        <row r="13">
          <cell r="A13" t="str">
            <v>d011</v>
          </cell>
          <cell r="B13">
            <v>11</v>
          </cell>
          <cell r="C13" t="str">
            <v>노 무 비</v>
          </cell>
          <cell r="D13" t="str">
            <v>보통인부</v>
          </cell>
          <cell r="E13" t="str">
            <v>인</v>
          </cell>
          <cell r="F13">
            <v>34947</v>
          </cell>
          <cell r="G13">
            <v>27913</v>
          </cell>
          <cell r="H13">
            <v>27913</v>
          </cell>
          <cell r="I13">
            <v>2176675</v>
          </cell>
          <cell r="J13">
            <v>2176675</v>
          </cell>
        </row>
        <row r="14">
          <cell r="A14" t="str">
            <v>d012</v>
          </cell>
          <cell r="B14">
            <v>12</v>
          </cell>
          <cell r="C14" t="str">
            <v>노 무 비</v>
          </cell>
          <cell r="D14" t="str">
            <v>비계공</v>
          </cell>
          <cell r="E14" t="str">
            <v>인</v>
          </cell>
          <cell r="F14">
            <v>78568</v>
          </cell>
          <cell r="G14">
            <v>54876</v>
          </cell>
          <cell r="H14">
            <v>54876</v>
          </cell>
          <cell r="I14">
            <v>196800</v>
          </cell>
          <cell r="J14">
            <v>196800</v>
          </cell>
        </row>
        <row r="15">
          <cell r="A15" t="str">
            <v>d013</v>
          </cell>
          <cell r="B15">
            <v>13</v>
          </cell>
          <cell r="C15" t="str">
            <v>노 무 비</v>
          </cell>
          <cell r="D15" t="str">
            <v>송전전공</v>
          </cell>
          <cell r="E15" t="str">
            <v>인</v>
          </cell>
          <cell r="F15">
            <v>213858</v>
          </cell>
          <cell r="G15">
            <v>0</v>
          </cell>
          <cell r="H15">
            <v>0</v>
          </cell>
          <cell r="I15">
            <v>10483</v>
          </cell>
          <cell r="J15">
            <v>10483</v>
          </cell>
        </row>
        <row r="16">
          <cell r="A16" t="str">
            <v>d014</v>
          </cell>
          <cell r="B16">
            <v>14</v>
          </cell>
          <cell r="C16" t="str">
            <v>노 무 비</v>
          </cell>
          <cell r="D16" t="str">
            <v>철공</v>
          </cell>
          <cell r="E16" t="str">
            <v>인</v>
          </cell>
          <cell r="F16">
            <v>67900</v>
          </cell>
          <cell r="G16">
            <v>7188.4515000000001</v>
          </cell>
          <cell r="H16">
            <v>7188.4515000000001</v>
          </cell>
          <cell r="I16">
            <v>166035.663</v>
          </cell>
          <cell r="J16">
            <v>166035.663</v>
          </cell>
        </row>
        <row r="17">
          <cell r="A17" t="str">
            <v>d015</v>
          </cell>
          <cell r="B17">
            <v>15</v>
          </cell>
          <cell r="C17" t="str">
            <v>노 무 비</v>
          </cell>
          <cell r="D17" t="str">
            <v>안전관리기사 1급</v>
          </cell>
          <cell r="E17" t="str">
            <v>인</v>
          </cell>
          <cell r="F17">
            <v>42091</v>
          </cell>
          <cell r="G17">
            <v>167121</v>
          </cell>
          <cell r="H17">
            <v>167121</v>
          </cell>
          <cell r="I17">
            <v>244058</v>
          </cell>
          <cell r="J17">
            <v>244058</v>
          </cell>
        </row>
        <row r="18">
          <cell r="A18" t="str">
            <v>d016</v>
          </cell>
          <cell r="B18">
            <v>16</v>
          </cell>
          <cell r="C18" t="str">
            <v>노 무 비</v>
          </cell>
          <cell r="D18" t="str">
            <v>안전관리기사 2급</v>
          </cell>
          <cell r="E18" t="str">
            <v>인</v>
          </cell>
          <cell r="F18">
            <v>36222</v>
          </cell>
          <cell r="G18">
            <v>209376</v>
          </cell>
          <cell r="H18">
            <v>209376</v>
          </cell>
          <cell r="I18">
            <v>213125</v>
          </cell>
          <cell r="J18">
            <v>213125</v>
          </cell>
        </row>
        <row r="19">
          <cell r="A19" t="str">
            <v>d017</v>
          </cell>
          <cell r="B19">
            <v>17</v>
          </cell>
          <cell r="C19" t="str">
            <v>노 무 비</v>
          </cell>
          <cell r="D19" t="str">
            <v>용접공(일반)</v>
          </cell>
          <cell r="E19" t="str">
            <v>인</v>
          </cell>
          <cell r="F19">
            <v>65529</v>
          </cell>
          <cell r="G19">
            <v>773105</v>
          </cell>
          <cell r="H19">
            <v>773105</v>
          </cell>
          <cell r="I19">
            <v>130426.31999999999</v>
          </cell>
          <cell r="J19">
            <v>130426.31999999999</v>
          </cell>
        </row>
        <row r="20">
          <cell r="A20" t="str">
            <v>d018</v>
          </cell>
          <cell r="B20">
            <v>18</v>
          </cell>
          <cell r="C20" t="str">
            <v>노 무 비</v>
          </cell>
          <cell r="D20" t="str">
            <v>저압케이블전공</v>
          </cell>
          <cell r="E20" t="str">
            <v>인</v>
          </cell>
          <cell r="F20">
            <v>63007</v>
          </cell>
          <cell r="G20">
            <v>3296</v>
          </cell>
          <cell r="H20">
            <v>3296</v>
          </cell>
          <cell r="I20">
            <v>8508</v>
          </cell>
          <cell r="J20">
            <v>8508</v>
          </cell>
        </row>
        <row r="21">
          <cell r="A21" t="str">
            <v>d019</v>
          </cell>
          <cell r="B21">
            <v>19</v>
          </cell>
          <cell r="C21" t="str">
            <v>노 무 비</v>
          </cell>
          <cell r="D21" t="str">
            <v>전기공사 기사1급</v>
          </cell>
          <cell r="E21" t="str">
            <v>인</v>
          </cell>
          <cell r="F21">
            <v>65241</v>
          </cell>
          <cell r="G21">
            <v>3566</v>
          </cell>
          <cell r="H21">
            <v>3566</v>
          </cell>
          <cell r="I21">
            <v>8508</v>
          </cell>
          <cell r="J21">
            <v>8508</v>
          </cell>
        </row>
        <row r="22">
          <cell r="A22" t="str">
            <v>d020</v>
          </cell>
          <cell r="B22">
            <v>20</v>
          </cell>
          <cell r="C22" t="str">
            <v>노 무 비</v>
          </cell>
          <cell r="D22" t="str">
            <v>전기공사 기사2급</v>
          </cell>
          <cell r="E22" t="str">
            <v>인</v>
          </cell>
          <cell r="F22">
            <v>57636</v>
          </cell>
          <cell r="G22">
            <v>55680</v>
          </cell>
          <cell r="H22">
            <v>55680</v>
          </cell>
          <cell r="I22">
            <v>13827</v>
          </cell>
          <cell r="J22">
            <v>13827</v>
          </cell>
        </row>
        <row r="23">
          <cell r="A23" t="str">
            <v>d021</v>
          </cell>
          <cell r="B23">
            <v>21</v>
          </cell>
          <cell r="C23" t="str">
            <v>노 무 비</v>
          </cell>
          <cell r="D23" t="str">
            <v>통신 기능사</v>
          </cell>
          <cell r="E23" t="str">
            <v>인</v>
          </cell>
          <cell r="F23">
            <v>72145</v>
          </cell>
          <cell r="G23">
            <v>524487</v>
          </cell>
          <cell r="H23">
            <v>524487</v>
          </cell>
          <cell r="I23">
            <v>881611</v>
          </cell>
          <cell r="J23">
            <v>881611</v>
          </cell>
        </row>
        <row r="24">
          <cell r="A24" t="str">
            <v>d022</v>
          </cell>
          <cell r="B24">
            <v>22</v>
          </cell>
          <cell r="C24" t="str">
            <v>노 무 비</v>
          </cell>
          <cell r="D24" t="str">
            <v>통신기사 1급</v>
          </cell>
          <cell r="E24" t="str">
            <v>인</v>
          </cell>
          <cell r="F24">
            <v>89527</v>
          </cell>
        </row>
        <row r="25">
          <cell r="A25" t="str">
            <v>d023</v>
          </cell>
          <cell r="B25">
            <v>23</v>
          </cell>
          <cell r="C25" t="str">
            <v>노 무 비</v>
          </cell>
          <cell r="D25" t="str">
            <v>통신기사 2급</v>
          </cell>
          <cell r="E25" t="str">
            <v>인</v>
          </cell>
          <cell r="F25">
            <v>78395</v>
          </cell>
        </row>
        <row r="26">
          <cell r="A26" t="str">
            <v>d024</v>
          </cell>
          <cell r="B26">
            <v>24</v>
          </cell>
          <cell r="C26" t="str">
            <v>노 무 비</v>
          </cell>
          <cell r="D26" t="str">
            <v>통신내선공</v>
          </cell>
          <cell r="E26" t="str">
            <v>인</v>
          </cell>
          <cell r="F26">
            <v>70804</v>
          </cell>
        </row>
        <row r="27">
          <cell r="A27" t="str">
            <v>d025</v>
          </cell>
          <cell r="B27">
            <v>25</v>
          </cell>
          <cell r="C27" t="str">
            <v>노 무 비</v>
          </cell>
          <cell r="D27" t="str">
            <v>통신설비공</v>
          </cell>
          <cell r="E27" t="str">
            <v>인</v>
          </cell>
          <cell r="F27">
            <v>73709</v>
          </cell>
        </row>
        <row r="28">
          <cell r="A28" t="str">
            <v>d026</v>
          </cell>
          <cell r="B28">
            <v>26</v>
          </cell>
          <cell r="C28" t="str">
            <v>노 무 비</v>
          </cell>
          <cell r="D28" t="str">
            <v>통신외선공</v>
          </cell>
          <cell r="E28" t="str">
            <v>인</v>
          </cell>
          <cell r="F28">
            <v>84302</v>
          </cell>
        </row>
        <row r="29">
          <cell r="A29" t="str">
            <v>d027</v>
          </cell>
          <cell r="B29">
            <v>27</v>
          </cell>
          <cell r="C29" t="str">
            <v>노 무 비</v>
          </cell>
          <cell r="D29" t="str">
            <v>통신케이블공</v>
          </cell>
          <cell r="E29" t="str">
            <v>인</v>
          </cell>
          <cell r="F29">
            <v>87823</v>
          </cell>
        </row>
        <row r="30">
          <cell r="A30" t="str">
            <v>d028</v>
          </cell>
          <cell r="B30">
            <v>28</v>
          </cell>
          <cell r="C30" t="str">
            <v>노 무 비</v>
          </cell>
          <cell r="D30" t="str">
            <v>특별인부</v>
          </cell>
          <cell r="E30" t="str">
            <v>인</v>
          </cell>
          <cell r="F30">
            <v>55074</v>
          </cell>
        </row>
        <row r="31">
          <cell r="A31" t="str">
            <v>d029</v>
          </cell>
          <cell r="B31">
            <v>29</v>
          </cell>
          <cell r="C31" t="str">
            <v>노 무 비</v>
          </cell>
          <cell r="D31" t="str">
            <v>프랜트전공</v>
          </cell>
          <cell r="E31" t="str">
            <v>인</v>
          </cell>
          <cell r="F31">
            <v>62877</v>
          </cell>
        </row>
        <row r="32">
          <cell r="A32" t="str">
            <v>d030</v>
          </cell>
          <cell r="B32">
            <v>30</v>
          </cell>
          <cell r="C32" t="str">
            <v>노 무 비</v>
          </cell>
          <cell r="D32" t="str">
            <v>형틀목공</v>
          </cell>
          <cell r="E32" t="str">
            <v>인</v>
          </cell>
          <cell r="F32">
            <v>70616</v>
          </cell>
        </row>
        <row r="33">
          <cell r="A33" t="str">
            <v>d031</v>
          </cell>
          <cell r="B33">
            <v>31</v>
          </cell>
          <cell r="C33" t="str">
            <v>노 무 비</v>
          </cell>
          <cell r="D33" t="str">
            <v>CPU 시험기사</v>
          </cell>
          <cell r="E33" t="str">
            <v>인</v>
          </cell>
          <cell r="F33">
            <v>76241</v>
          </cell>
        </row>
        <row r="34">
          <cell r="A34" t="str">
            <v>d032</v>
          </cell>
          <cell r="B34">
            <v>32</v>
          </cell>
          <cell r="C34" t="str">
            <v>노 무 비</v>
          </cell>
          <cell r="D34" t="str">
            <v>H/W 설치기사</v>
          </cell>
          <cell r="E34" t="str">
            <v>인</v>
          </cell>
          <cell r="F34">
            <v>79720</v>
          </cell>
        </row>
        <row r="35">
          <cell r="A35" t="str">
            <v>d033</v>
          </cell>
          <cell r="B35">
            <v>33</v>
          </cell>
          <cell r="C35" t="str">
            <v>노 무 비</v>
          </cell>
          <cell r="D35" t="str">
            <v>H/W 시험기사</v>
          </cell>
          <cell r="E35" t="str">
            <v>인</v>
          </cell>
          <cell r="F35">
            <v>75373</v>
          </cell>
        </row>
        <row r="36">
          <cell r="A36" t="str">
            <v>d034</v>
          </cell>
          <cell r="B36">
            <v>34</v>
          </cell>
          <cell r="C36" t="str">
            <v>노 무 비</v>
          </cell>
          <cell r="D36" t="str">
            <v>S/W 시험기사</v>
          </cell>
          <cell r="E36" t="str">
            <v>인</v>
          </cell>
          <cell r="F36">
            <v>75292</v>
          </cell>
        </row>
        <row r="37">
          <cell r="A37" t="str">
            <v>d035</v>
          </cell>
          <cell r="B37">
            <v>35</v>
          </cell>
          <cell r="C37" t="str">
            <v>노 무 비</v>
          </cell>
          <cell r="D37" t="str">
            <v>도장공</v>
          </cell>
          <cell r="E37" t="str">
            <v>인</v>
          </cell>
          <cell r="F37">
            <v>59569</v>
          </cell>
        </row>
        <row r="38">
          <cell r="A38" t="str">
            <v>d186</v>
          </cell>
          <cell r="B38">
            <v>186</v>
          </cell>
          <cell r="C38" t="str">
            <v>90도 H Elbow</v>
          </cell>
          <cell r="D38" t="str">
            <v>W=300</v>
          </cell>
          <cell r="E38" t="str">
            <v>EA</v>
          </cell>
          <cell r="F38">
            <v>18000</v>
          </cell>
        </row>
        <row r="39">
          <cell r="A39" t="str">
            <v>d185</v>
          </cell>
          <cell r="B39">
            <v>185</v>
          </cell>
          <cell r="C39" t="str">
            <v>90도 V Elbow</v>
          </cell>
          <cell r="D39" t="str">
            <v>W=300</v>
          </cell>
          <cell r="E39" t="str">
            <v>EA</v>
          </cell>
          <cell r="F39">
            <v>13500</v>
          </cell>
        </row>
        <row r="40">
          <cell r="A40" t="str">
            <v>d036</v>
          </cell>
          <cell r="B40">
            <v>36</v>
          </cell>
          <cell r="C40" t="str">
            <v>가요전선관</v>
          </cell>
          <cell r="D40" t="str">
            <v>방수 16mm</v>
          </cell>
          <cell r="E40" t="str">
            <v>M</v>
          </cell>
          <cell r="F40">
            <v>240</v>
          </cell>
          <cell r="G40">
            <v>5.8799999999999998E-2</v>
          </cell>
        </row>
        <row r="41">
          <cell r="A41" t="str">
            <v>d037</v>
          </cell>
          <cell r="B41">
            <v>37</v>
          </cell>
          <cell r="C41" t="str">
            <v>가요전선관</v>
          </cell>
          <cell r="D41" t="str">
            <v>방수 22mm</v>
          </cell>
          <cell r="E41" t="str">
            <v>M</v>
          </cell>
          <cell r="F41">
            <v>330</v>
          </cell>
          <cell r="G41">
            <v>7.5600000000000001E-2</v>
          </cell>
        </row>
        <row r="42">
          <cell r="A42" t="str">
            <v>d038</v>
          </cell>
          <cell r="B42">
            <v>38</v>
          </cell>
          <cell r="C42" t="str">
            <v>가요전선관</v>
          </cell>
          <cell r="D42" t="str">
            <v>비방수 16mm</v>
          </cell>
          <cell r="E42" t="str">
            <v>M</v>
          </cell>
          <cell r="F42">
            <v>160</v>
          </cell>
          <cell r="G42">
            <v>4.9000000000000002E-2</v>
          </cell>
        </row>
        <row r="43">
          <cell r="A43" t="str">
            <v>d039</v>
          </cell>
          <cell r="B43">
            <v>39</v>
          </cell>
          <cell r="C43" t="str">
            <v>가요전선관</v>
          </cell>
          <cell r="D43" t="str">
            <v>비방수 22mm</v>
          </cell>
          <cell r="E43" t="str">
            <v>M</v>
          </cell>
          <cell r="F43">
            <v>190</v>
          </cell>
          <cell r="G43">
            <v>6.3E-2</v>
          </cell>
        </row>
        <row r="44">
          <cell r="A44" t="str">
            <v>d040</v>
          </cell>
          <cell r="B44">
            <v>40</v>
          </cell>
          <cell r="C44" t="str">
            <v>감지기</v>
          </cell>
          <cell r="D44" t="str">
            <v>연기식</v>
          </cell>
          <cell r="E44" t="str">
            <v>EA</v>
          </cell>
          <cell r="F44">
            <v>4500</v>
          </cell>
          <cell r="G44">
            <v>0.13</v>
          </cell>
        </row>
        <row r="45">
          <cell r="A45" t="str">
            <v>d041</v>
          </cell>
          <cell r="B45">
            <v>41</v>
          </cell>
          <cell r="C45" t="str">
            <v>감지기</v>
          </cell>
          <cell r="D45" t="str">
            <v>차동식</v>
          </cell>
          <cell r="E45" t="str">
            <v>EA</v>
          </cell>
          <cell r="F45">
            <v>4500</v>
          </cell>
          <cell r="G45">
            <v>0.13</v>
          </cell>
        </row>
        <row r="46">
          <cell r="A46" t="str">
            <v>d042</v>
          </cell>
          <cell r="B46">
            <v>42</v>
          </cell>
          <cell r="C46" t="str">
            <v>강관</v>
          </cell>
          <cell r="D46" t="str">
            <v>백관 32mm</v>
          </cell>
          <cell r="E46" t="str">
            <v>M</v>
          </cell>
          <cell r="F46">
            <v>1485</v>
          </cell>
        </row>
        <row r="47">
          <cell r="A47" t="str">
            <v>d043</v>
          </cell>
          <cell r="B47">
            <v>43</v>
          </cell>
          <cell r="C47" t="str">
            <v>강관</v>
          </cell>
          <cell r="D47" t="str">
            <v>백관 40mm</v>
          </cell>
          <cell r="E47" t="str">
            <v>M</v>
          </cell>
          <cell r="F47">
            <v>1710</v>
          </cell>
        </row>
        <row r="48">
          <cell r="A48" t="str">
            <v>d044</v>
          </cell>
          <cell r="B48">
            <v>44</v>
          </cell>
          <cell r="C48" t="str">
            <v>경종</v>
          </cell>
          <cell r="D48" t="str">
            <v>DC 24V MBD</v>
          </cell>
          <cell r="E48" t="str">
            <v>EA</v>
          </cell>
          <cell r="F48">
            <v>5000</v>
          </cell>
          <cell r="G48">
            <v>0.15</v>
          </cell>
        </row>
        <row r="49">
          <cell r="A49" t="str">
            <v>d046</v>
          </cell>
          <cell r="B49">
            <v>46</v>
          </cell>
          <cell r="C49" t="str">
            <v>계량기 함</v>
          </cell>
          <cell r="D49" t="str">
            <v>1Ø2W 3-4세대용(SUS)</v>
          </cell>
          <cell r="E49" t="str">
            <v>EA</v>
          </cell>
          <cell r="F49">
            <v>36400</v>
          </cell>
          <cell r="G49">
            <v>0.3</v>
          </cell>
        </row>
        <row r="50">
          <cell r="A50" t="str">
            <v>d045</v>
          </cell>
          <cell r="B50">
            <v>45</v>
          </cell>
          <cell r="C50" t="str">
            <v>계량기 함</v>
          </cell>
          <cell r="D50" t="str">
            <v>합성수지 3Ø4W 중형</v>
          </cell>
          <cell r="E50" t="str">
            <v>EA</v>
          </cell>
          <cell r="F50">
            <v>17100</v>
          </cell>
          <cell r="G50">
            <v>0.3</v>
          </cell>
        </row>
        <row r="51">
          <cell r="A51" t="str">
            <v>d047</v>
          </cell>
          <cell r="B51">
            <v>47</v>
          </cell>
          <cell r="C51" t="str">
            <v>고압 애폭시애자</v>
          </cell>
          <cell r="D51" t="str">
            <v>7.2KV 55mm x 80mm</v>
          </cell>
          <cell r="E51" t="str">
            <v>EA</v>
          </cell>
          <cell r="F51">
            <v>3000</v>
          </cell>
          <cell r="H51">
            <v>0.21</v>
          </cell>
          <cell r="M51">
            <v>0.15</v>
          </cell>
        </row>
        <row r="52">
          <cell r="A52" t="str">
            <v>d048</v>
          </cell>
          <cell r="B52">
            <v>48</v>
          </cell>
          <cell r="C52" t="str">
            <v>고조도 반삿갓</v>
          </cell>
          <cell r="D52" t="str">
            <v>220(V)x20Wx2등</v>
          </cell>
          <cell r="E52" t="str">
            <v>EA</v>
          </cell>
          <cell r="F52">
            <v>5780</v>
          </cell>
        </row>
        <row r="53">
          <cell r="A53" t="str">
            <v>d049</v>
          </cell>
          <cell r="B53">
            <v>49</v>
          </cell>
          <cell r="C53" t="str">
            <v>고조도 반삿갓</v>
          </cell>
          <cell r="D53" t="str">
            <v>220(V)x40Wx2등</v>
          </cell>
          <cell r="E53" t="str">
            <v>EA</v>
          </cell>
          <cell r="F53">
            <v>8000</v>
          </cell>
        </row>
        <row r="54">
          <cell r="A54" t="str">
            <v>d050</v>
          </cell>
          <cell r="B54">
            <v>50</v>
          </cell>
          <cell r="C54" t="str">
            <v>나이프 S/W</v>
          </cell>
          <cell r="D54" t="str">
            <v>4P 200A</v>
          </cell>
          <cell r="E54" t="str">
            <v>EA</v>
          </cell>
          <cell r="F54">
            <v>45000</v>
          </cell>
          <cell r="G54">
            <v>0.68899999999999995</v>
          </cell>
        </row>
        <row r="55">
          <cell r="A55" t="str">
            <v>d051</v>
          </cell>
          <cell r="B55">
            <v>51</v>
          </cell>
          <cell r="C55" t="str">
            <v>넛트 와샤</v>
          </cell>
          <cell r="D55" t="str">
            <v>Ø10</v>
          </cell>
          <cell r="E55" t="str">
            <v>EA</v>
          </cell>
          <cell r="F55">
            <v>11.34</v>
          </cell>
        </row>
        <row r="56">
          <cell r="A56" t="str">
            <v>d208</v>
          </cell>
          <cell r="B56">
            <v>208</v>
          </cell>
          <cell r="C56" t="str">
            <v>넝         마</v>
          </cell>
          <cell r="F56">
            <v>0</v>
          </cell>
        </row>
        <row r="57">
          <cell r="A57" t="str">
            <v>d052</v>
          </cell>
          <cell r="B57">
            <v>52</v>
          </cell>
          <cell r="C57" t="str">
            <v>노말밴드</v>
          </cell>
          <cell r="D57" t="str">
            <v>HIPVC28mm</v>
          </cell>
          <cell r="E57" t="str">
            <v>EA</v>
          </cell>
          <cell r="F57">
            <v>585</v>
          </cell>
        </row>
        <row r="58">
          <cell r="A58" t="str">
            <v>d053</v>
          </cell>
          <cell r="B58">
            <v>53</v>
          </cell>
          <cell r="C58" t="str">
            <v>노말밴드</v>
          </cell>
          <cell r="D58" t="str">
            <v>HIPVC36mm</v>
          </cell>
          <cell r="E58" t="str">
            <v>EA</v>
          </cell>
          <cell r="F58">
            <v>750</v>
          </cell>
        </row>
        <row r="59">
          <cell r="A59" t="str">
            <v>d054</v>
          </cell>
          <cell r="B59">
            <v>54</v>
          </cell>
          <cell r="C59" t="str">
            <v>노말밴드</v>
          </cell>
          <cell r="D59" t="str">
            <v>HIPVC42mm</v>
          </cell>
          <cell r="E59" t="str">
            <v>EA</v>
          </cell>
          <cell r="F59">
            <v>950</v>
          </cell>
        </row>
        <row r="60">
          <cell r="A60" t="str">
            <v>d055</v>
          </cell>
          <cell r="B60">
            <v>55</v>
          </cell>
          <cell r="C60" t="str">
            <v>노말밴드</v>
          </cell>
          <cell r="D60" t="str">
            <v>HIPVC54mm</v>
          </cell>
          <cell r="E60" t="str">
            <v>EA</v>
          </cell>
          <cell r="F60">
            <v>1430</v>
          </cell>
        </row>
        <row r="61">
          <cell r="A61" t="str">
            <v>d056</v>
          </cell>
          <cell r="B61">
            <v>56</v>
          </cell>
          <cell r="C61" t="str">
            <v>노말밴드</v>
          </cell>
          <cell r="D61" t="str">
            <v>S/T 28mm</v>
          </cell>
          <cell r="E61" t="str">
            <v>EA</v>
          </cell>
          <cell r="F61">
            <v>1440</v>
          </cell>
        </row>
        <row r="62">
          <cell r="A62" t="str">
            <v>d057</v>
          </cell>
          <cell r="B62">
            <v>57</v>
          </cell>
          <cell r="C62" t="str">
            <v>노말밴드</v>
          </cell>
          <cell r="D62" t="str">
            <v>S/T 36mm</v>
          </cell>
          <cell r="E62" t="str">
            <v>EA</v>
          </cell>
          <cell r="F62">
            <v>2240</v>
          </cell>
        </row>
        <row r="63">
          <cell r="A63" t="str">
            <v>d058</v>
          </cell>
          <cell r="B63">
            <v>58</v>
          </cell>
          <cell r="C63" t="str">
            <v>노말밴드</v>
          </cell>
          <cell r="D63" t="str">
            <v>S/T 42mm</v>
          </cell>
          <cell r="E63" t="str">
            <v>EA</v>
          </cell>
          <cell r="F63">
            <v>2640</v>
          </cell>
        </row>
        <row r="64">
          <cell r="A64" t="str">
            <v>d059</v>
          </cell>
          <cell r="B64">
            <v>59</v>
          </cell>
          <cell r="C64" t="str">
            <v>노말밴드</v>
          </cell>
          <cell r="D64" t="str">
            <v>S/T 54mm</v>
          </cell>
          <cell r="E64" t="str">
            <v>EA</v>
          </cell>
          <cell r="F64">
            <v>4000</v>
          </cell>
        </row>
        <row r="65">
          <cell r="A65" t="str">
            <v>d230</v>
          </cell>
          <cell r="B65">
            <v>230</v>
          </cell>
          <cell r="C65" t="str">
            <v>노말밴드</v>
          </cell>
          <cell r="D65" t="str">
            <v>S/T 104mm</v>
          </cell>
          <cell r="E65" t="str">
            <v>EA</v>
          </cell>
          <cell r="F65">
            <v>18400</v>
          </cell>
        </row>
        <row r="66">
          <cell r="A66" t="str">
            <v>d206</v>
          </cell>
          <cell r="B66">
            <v>206</v>
          </cell>
          <cell r="C66" t="str">
            <v>녹막이  페 인 트</v>
          </cell>
          <cell r="D66" t="str">
            <v>2종 1급</v>
          </cell>
          <cell r="E66" t="str">
            <v>ℓ</v>
          </cell>
          <cell r="F66">
            <v>0</v>
          </cell>
        </row>
        <row r="67">
          <cell r="A67" t="str">
            <v>d211</v>
          </cell>
          <cell r="B67">
            <v>211</v>
          </cell>
          <cell r="C67" t="str">
            <v>ㄷ 형강</v>
          </cell>
          <cell r="D67" t="str">
            <v>5.0t 100x50</v>
          </cell>
          <cell r="E67" t="str">
            <v>EA</v>
          </cell>
          <cell r="F67">
            <v>300</v>
          </cell>
        </row>
        <row r="68">
          <cell r="A68" t="str">
            <v>d064</v>
          </cell>
          <cell r="B68">
            <v>64</v>
          </cell>
          <cell r="C68" t="str">
            <v>동 압착 슬리브</v>
          </cell>
          <cell r="D68" t="str">
            <v>C형 100-38㎟</v>
          </cell>
          <cell r="E68" t="str">
            <v>EA</v>
          </cell>
          <cell r="F68">
            <v>2000</v>
          </cell>
          <cell r="G68">
            <v>0.15</v>
          </cell>
        </row>
        <row r="69">
          <cell r="A69" t="str">
            <v>d065</v>
          </cell>
          <cell r="B69">
            <v>65</v>
          </cell>
          <cell r="C69" t="str">
            <v>동 압착 슬리브</v>
          </cell>
          <cell r="D69" t="str">
            <v>C형 100㎟</v>
          </cell>
          <cell r="E69" t="str">
            <v>EA</v>
          </cell>
          <cell r="F69">
            <v>2375</v>
          </cell>
          <cell r="G69">
            <v>0.15</v>
          </cell>
        </row>
        <row r="70">
          <cell r="A70" t="str">
            <v>d066</v>
          </cell>
          <cell r="B70">
            <v>66</v>
          </cell>
          <cell r="C70" t="str">
            <v>동 압착 슬리브</v>
          </cell>
          <cell r="D70" t="str">
            <v>C형 150㎟</v>
          </cell>
          <cell r="E70" t="str">
            <v>EA</v>
          </cell>
          <cell r="F70">
            <v>2850</v>
          </cell>
          <cell r="G70">
            <v>0.15</v>
          </cell>
        </row>
        <row r="71">
          <cell r="A71" t="str">
            <v>d067</v>
          </cell>
          <cell r="B71">
            <v>67</v>
          </cell>
          <cell r="C71" t="str">
            <v>동 압착 슬리브</v>
          </cell>
          <cell r="D71" t="str">
            <v>C형 200㎟</v>
          </cell>
          <cell r="E71" t="str">
            <v>EA</v>
          </cell>
          <cell r="F71">
            <v>3800</v>
          </cell>
          <cell r="G71">
            <v>0.15</v>
          </cell>
        </row>
        <row r="72">
          <cell r="A72" t="str">
            <v>d060</v>
          </cell>
          <cell r="B72">
            <v>60</v>
          </cell>
          <cell r="C72" t="str">
            <v>동 압착 슬리브</v>
          </cell>
          <cell r="D72" t="str">
            <v>C형 22㎟</v>
          </cell>
          <cell r="E72" t="str">
            <v>EA</v>
          </cell>
          <cell r="F72">
            <v>950</v>
          </cell>
          <cell r="G72">
            <v>0.15</v>
          </cell>
        </row>
        <row r="73">
          <cell r="A73" t="str">
            <v>d068</v>
          </cell>
          <cell r="B73">
            <v>68</v>
          </cell>
          <cell r="C73" t="str">
            <v>동 압착 슬리브</v>
          </cell>
          <cell r="D73" t="str">
            <v>C형 250㎟</v>
          </cell>
          <cell r="E73" t="str">
            <v>EA</v>
          </cell>
          <cell r="F73">
            <v>4940</v>
          </cell>
          <cell r="G73">
            <v>0.15</v>
          </cell>
        </row>
        <row r="74">
          <cell r="A74" t="str">
            <v>d061</v>
          </cell>
          <cell r="B74">
            <v>61</v>
          </cell>
          <cell r="C74" t="str">
            <v>동 압착 슬리브</v>
          </cell>
          <cell r="D74" t="str">
            <v>C형 38㎟</v>
          </cell>
          <cell r="E74" t="str">
            <v>EA</v>
          </cell>
          <cell r="F74">
            <v>1235</v>
          </cell>
          <cell r="G74">
            <v>0.15</v>
          </cell>
        </row>
        <row r="75">
          <cell r="A75" t="str">
            <v>d069</v>
          </cell>
          <cell r="B75">
            <v>69</v>
          </cell>
          <cell r="C75" t="str">
            <v>동 압착 슬리브</v>
          </cell>
          <cell r="D75" t="str">
            <v>C형 400-50㎟</v>
          </cell>
          <cell r="E75" t="str">
            <v>EA</v>
          </cell>
          <cell r="F75">
            <v>11000</v>
          </cell>
          <cell r="G75">
            <v>0.15</v>
          </cell>
        </row>
        <row r="76">
          <cell r="A76" t="str">
            <v>d062</v>
          </cell>
          <cell r="B76">
            <v>62</v>
          </cell>
          <cell r="C76" t="str">
            <v>동 압착 슬리브</v>
          </cell>
          <cell r="D76" t="str">
            <v>C형 50㎟</v>
          </cell>
          <cell r="E76" t="str">
            <v>EA</v>
          </cell>
          <cell r="F76">
            <v>1520</v>
          </cell>
          <cell r="G76">
            <v>0.15</v>
          </cell>
        </row>
        <row r="77">
          <cell r="A77" t="str">
            <v>d063</v>
          </cell>
          <cell r="B77">
            <v>63</v>
          </cell>
          <cell r="C77" t="str">
            <v>동 압착 슬리브</v>
          </cell>
          <cell r="D77" t="str">
            <v>C형 80㎟</v>
          </cell>
          <cell r="E77" t="str">
            <v>EA</v>
          </cell>
          <cell r="F77">
            <v>1900</v>
          </cell>
          <cell r="G77">
            <v>0.15</v>
          </cell>
        </row>
        <row r="78">
          <cell r="A78" t="str">
            <v>d070</v>
          </cell>
          <cell r="B78">
            <v>70</v>
          </cell>
          <cell r="C78" t="str">
            <v>동 피뢰침</v>
          </cell>
          <cell r="D78" t="str">
            <v>14 x 485mm</v>
          </cell>
          <cell r="E78" t="str">
            <v>EA</v>
          </cell>
          <cell r="F78">
            <v>9000</v>
          </cell>
          <cell r="G78">
            <v>1.5</v>
          </cell>
        </row>
        <row r="79">
          <cell r="A79" t="str">
            <v>d077</v>
          </cell>
          <cell r="B79">
            <v>77</v>
          </cell>
          <cell r="C79" t="str">
            <v>동관단자</v>
          </cell>
          <cell r="D79" t="str">
            <v>2홀 100㎟</v>
          </cell>
          <cell r="E79" t="str">
            <v>EA</v>
          </cell>
          <cell r="F79">
            <v>1500</v>
          </cell>
        </row>
        <row r="80">
          <cell r="A80" t="str">
            <v>d072</v>
          </cell>
          <cell r="B80">
            <v>72</v>
          </cell>
          <cell r="C80" t="str">
            <v>동관단자</v>
          </cell>
          <cell r="D80" t="str">
            <v>2홀 14㎟</v>
          </cell>
          <cell r="E80" t="str">
            <v>EA</v>
          </cell>
          <cell r="F80">
            <v>330</v>
          </cell>
        </row>
        <row r="81">
          <cell r="A81" t="str">
            <v>d078</v>
          </cell>
          <cell r="B81">
            <v>78</v>
          </cell>
          <cell r="C81" t="str">
            <v>동관단자</v>
          </cell>
          <cell r="D81" t="str">
            <v>2홀 150㎟</v>
          </cell>
          <cell r="E81" t="str">
            <v>EA</v>
          </cell>
          <cell r="F81">
            <v>2400</v>
          </cell>
        </row>
        <row r="82">
          <cell r="A82" t="str">
            <v>d079</v>
          </cell>
          <cell r="B82">
            <v>79</v>
          </cell>
          <cell r="C82" t="str">
            <v>동관단자</v>
          </cell>
          <cell r="D82" t="str">
            <v>2홀 200㎟</v>
          </cell>
          <cell r="E82" t="str">
            <v>EA</v>
          </cell>
          <cell r="F82">
            <v>2800</v>
          </cell>
        </row>
        <row r="83">
          <cell r="A83" t="str">
            <v>d073</v>
          </cell>
          <cell r="B83">
            <v>73</v>
          </cell>
          <cell r="C83" t="str">
            <v>동관단자</v>
          </cell>
          <cell r="D83" t="str">
            <v>2홀 22㎟</v>
          </cell>
          <cell r="E83" t="str">
            <v>EA</v>
          </cell>
          <cell r="F83">
            <v>380</v>
          </cell>
        </row>
        <row r="84">
          <cell r="A84" t="str">
            <v>d080</v>
          </cell>
          <cell r="B84">
            <v>80</v>
          </cell>
          <cell r="C84" t="str">
            <v>동관단자</v>
          </cell>
          <cell r="D84" t="str">
            <v>2홀 250㎟</v>
          </cell>
          <cell r="E84" t="str">
            <v>EA</v>
          </cell>
          <cell r="F84">
            <v>3800</v>
          </cell>
        </row>
        <row r="85">
          <cell r="A85" t="str">
            <v>d081</v>
          </cell>
          <cell r="B85">
            <v>81</v>
          </cell>
          <cell r="C85" t="str">
            <v>동관단자</v>
          </cell>
          <cell r="D85" t="str">
            <v>2홀 325㎟</v>
          </cell>
          <cell r="E85" t="str">
            <v>EA</v>
          </cell>
          <cell r="F85">
            <v>6500</v>
          </cell>
        </row>
        <row r="86">
          <cell r="A86" t="str">
            <v>d074</v>
          </cell>
          <cell r="B86">
            <v>74</v>
          </cell>
          <cell r="C86" t="str">
            <v>동관단자</v>
          </cell>
          <cell r="D86" t="str">
            <v>2홀 38㎟</v>
          </cell>
          <cell r="E86" t="str">
            <v>EA</v>
          </cell>
          <cell r="F86">
            <v>520</v>
          </cell>
        </row>
        <row r="87">
          <cell r="A87" t="str">
            <v>d082</v>
          </cell>
          <cell r="B87">
            <v>82</v>
          </cell>
          <cell r="C87" t="str">
            <v>동관단자</v>
          </cell>
          <cell r="D87" t="str">
            <v>2홀 400㎟</v>
          </cell>
          <cell r="E87" t="str">
            <v>EA</v>
          </cell>
          <cell r="F87">
            <v>8000</v>
          </cell>
        </row>
        <row r="88">
          <cell r="A88" t="str">
            <v>d075</v>
          </cell>
          <cell r="B88">
            <v>75</v>
          </cell>
          <cell r="C88" t="str">
            <v>동관단자</v>
          </cell>
          <cell r="D88" t="str">
            <v>2홀 60㎟</v>
          </cell>
          <cell r="E88" t="str">
            <v>EA</v>
          </cell>
          <cell r="F88">
            <v>800</v>
          </cell>
        </row>
        <row r="89">
          <cell r="A89" t="str">
            <v>d076</v>
          </cell>
          <cell r="B89">
            <v>76</v>
          </cell>
          <cell r="C89" t="str">
            <v>동관단자</v>
          </cell>
          <cell r="D89" t="str">
            <v>2홀 80㎟</v>
          </cell>
          <cell r="E89" t="str">
            <v>EA</v>
          </cell>
          <cell r="F89">
            <v>990</v>
          </cell>
        </row>
        <row r="90">
          <cell r="A90" t="str">
            <v>d071</v>
          </cell>
          <cell r="B90">
            <v>71</v>
          </cell>
          <cell r="C90" t="str">
            <v>동관단자</v>
          </cell>
          <cell r="D90" t="str">
            <v>2홀 8㎟</v>
          </cell>
          <cell r="E90" t="str">
            <v>EA</v>
          </cell>
          <cell r="F90">
            <v>280</v>
          </cell>
        </row>
        <row r="91">
          <cell r="A91" t="str">
            <v>d083</v>
          </cell>
          <cell r="B91">
            <v>83</v>
          </cell>
          <cell r="C91" t="str">
            <v>동축케이블(T.V)</v>
          </cell>
          <cell r="D91" t="str">
            <v>ECX 5C-2V</v>
          </cell>
          <cell r="E91" t="str">
            <v>M</v>
          </cell>
          <cell r="F91">
            <v>330</v>
          </cell>
          <cell r="K91">
            <v>1.7999999999999999E-2</v>
          </cell>
        </row>
        <row r="92">
          <cell r="A92" t="str">
            <v>d084</v>
          </cell>
          <cell r="B92">
            <v>84</v>
          </cell>
          <cell r="C92" t="str">
            <v>리미트 S/W</v>
          </cell>
          <cell r="D92" t="str">
            <v>250V15A 로라레바형</v>
          </cell>
          <cell r="E92" t="str">
            <v>EA</v>
          </cell>
          <cell r="F92">
            <v>5100</v>
          </cell>
          <cell r="G92">
            <v>0.12</v>
          </cell>
        </row>
        <row r="93">
          <cell r="A93" t="str">
            <v>d085</v>
          </cell>
          <cell r="B93">
            <v>85</v>
          </cell>
          <cell r="C93" t="str">
            <v>모  래</v>
          </cell>
          <cell r="D93" t="str">
            <v>세사</v>
          </cell>
          <cell r="E93" t="str">
            <v>㎣</v>
          </cell>
          <cell r="F93">
            <v>7000</v>
          </cell>
        </row>
        <row r="94">
          <cell r="A94" t="str">
            <v>d086</v>
          </cell>
          <cell r="B94">
            <v>86</v>
          </cell>
          <cell r="C94" t="str">
            <v>발신기</v>
          </cell>
          <cell r="D94" t="str">
            <v>2급(보통형)</v>
          </cell>
          <cell r="E94" t="str">
            <v>EA</v>
          </cell>
          <cell r="F94">
            <v>3400</v>
          </cell>
          <cell r="G94">
            <v>0.3</v>
          </cell>
        </row>
        <row r="95">
          <cell r="A95" t="str">
            <v>d200</v>
          </cell>
          <cell r="B95">
            <v>200</v>
          </cell>
          <cell r="C95" t="str">
            <v>발전기 접속함</v>
          </cell>
          <cell r="D95" t="str">
            <v>접속자 200A</v>
          </cell>
          <cell r="E95" t="str">
            <v>면</v>
          </cell>
          <cell r="F95">
            <v>0</v>
          </cell>
          <cell r="G95">
            <v>0.92200000000000004</v>
          </cell>
        </row>
        <row r="96">
          <cell r="A96" t="str">
            <v>d087</v>
          </cell>
          <cell r="B96">
            <v>87</v>
          </cell>
          <cell r="C96" t="str">
            <v>백열등기구</v>
          </cell>
          <cell r="D96" t="str">
            <v>220V 100W 방폭증</v>
          </cell>
          <cell r="E96" t="str">
            <v>SET</v>
          </cell>
          <cell r="F96">
            <v>56000</v>
          </cell>
          <cell r="G96">
            <v>0.36</v>
          </cell>
        </row>
        <row r="97">
          <cell r="A97" t="str">
            <v>d197</v>
          </cell>
          <cell r="B97">
            <v>197</v>
          </cell>
          <cell r="C97" t="str">
            <v>백열등기구</v>
          </cell>
          <cell r="D97" t="str">
            <v>직부형</v>
          </cell>
          <cell r="E97" t="str">
            <v>SET</v>
          </cell>
          <cell r="F97">
            <v>5000</v>
          </cell>
          <cell r="G97">
            <v>0.18</v>
          </cell>
        </row>
        <row r="98">
          <cell r="A98" t="str">
            <v>d088</v>
          </cell>
          <cell r="B98">
            <v>88</v>
          </cell>
          <cell r="C98" t="str">
            <v>백열전구</v>
          </cell>
          <cell r="D98" t="str">
            <v>220V 60W</v>
          </cell>
          <cell r="E98" t="str">
            <v>EA</v>
          </cell>
          <cell r="F98">
            <v>220</v>
          </cell>
        </row>
        <row r="99">
          <cell r="A99" t="str">
            <v>d091</v>
          </cell>
          <cell r="B99">
            <v>91</v>
          </cell>
          <cell r="C99" t="str">
            <v>브스바</v>
          </cell>
          <cell r="D99" t="str">
            <v>100x100x1000mm(8.9)</v>
          </cell>
          <cell r="E99" t="str">
            <v>Kg</v>
          </cell>
          <cell r="F99">
            <v>2850</v>
          </cell>
          <cell r="H99">
            <v>0.13</v>
          </cell>
          <cell r="M99">
            <v>0.09</v>
          </cell>
        </row>
        <row r="100">
          <cell r="A100" t="str">
            <v>d089</v>
          </cell>
          <cell r="B100">
            <v>89</v>
          </cell>
          <cell r="C100" t="str">
            <v>브스바</v>
          </cell>
          <cell r="D100" t="str">
            <v>3.0mm x 25(0.66)</v>
          </cell>
          <cell r="E100" t="str">
            <v>Kg</v>
          </cell>
          <cell r="F100">
            <v>2850</v>
          </cell>
          <cell r="H100">
            <v>0.12</v>
          </cell>
          <cell r="M100">
            <v>0.08</v>
          </cell>
        </row>
        <row r="101">
          <cell r="A101" t="str">
            <v>d090</v>
          </cell>
          <cell r="B101">
            <v>90</v>
          </cell>
          <cell r="C101" t="str">
            <v>브스바</v>
          </cell>
          <cell r="D101" t="str">
            <v>3.0mm x 50(1.33)</v>
          </cell>
          <cell r="E101" t="str">
            <v>Kg</v>
          </cell>
          <cell r="F101">
            <v>2850</v>
          </cell>
          <cell r="H101">
            <v>0.12</v>
          </cell>
          <cell r="M101">
            <v>0.08</v>
          </cell>
        </row>
        <row r="102">
          <cell r="A102" t="str">
            <v>d092</v>
          </cell>
          <cell r="B102">
            <v>92</v>
          </cell>
          <cell r="C102" t="str">
            <v>비디오폰</v>
          </cell>
          <cell r="D102" t="str">
            <v xml:space="preserve">CH 911SV 화재,방범,가스 </v>
          </cell>
          <cell r="E102" t="str">
            <v>SET</v>
          </cell>
          <cell r="F102">
            <v>440000</v>
          </cell>
          <cell r="G102">
            <v>0.44</v>
          </cell>
        </row>
        <row r="103">
          <cell r="A103" t="str">
            <v>d095</v>
          </cell>
          <cell r="B103">
            <v>95</v>
          </cell>
          <cell r="C103" t="str">
            <v>세프티 S/W</v>
          </cell>
          <cell r="D103" t="str">
            <v>3P 100A</v>
          </cell>
          <cell r="E103" t="str">
            <v>EA</v>
          </cell>
          <cell r="F103">
            <v>56300</v>
          </cell>
          <cell r="G103">
            <v>0.4</v>
          </cell>
        </row>
        <row r="104">
          <cell r="A104" t="str">
            <v>d096</v>
          </cell>
          <cell r="B104">
            <v>96</v>
          </cell>
          <cell r="C104" t="str">
            <v>세프티 S/W</v>
          </cell>
          <cell r="D104" t="str">
            <v>3P 200A</v>
          </cell>
          <cell r="E104" t="str">
            <v>EA</v>
          </cell>
          <cell r="F104">
            <v>112500</v>
          </cell>
          <cell r="G104">
            <v>0.55000000000000004</v>
          </cell>
        </row>
        <row r="105">
          <cell r="A105" t="str">
            <v>d093</v>
          </cell>
          <cell r="B105">
            <v>93</v>
          </cell>
          <cell r="C105" t="str">
            <v>세프티 S/W</v>
          </cell>
          <cell r="D105" t="str">
            <v>3P 30A</v>
          </cell>
          <cell r="E105" t="str">
            <v>EA</v>
          </cell>
          <cell r="F105">
            <v>22500</v>
          </cell>
          <cell r="G105">
            <v>0.2</v>
          </cell>
        </row>
        <row r="106">
          <cell r="A106" t="str">
            <v>d094</v>
          </cell>
          <cell r="B106">
            <v>94</v>
          </cell>
          <cell r="C106" t="str">
            <v>세프티 S/W</v>
          </cell>
          <cell r="D106" t="str">
            <v>3P 60A</v>
          </cell>
          <cell r="E106" t="str">
            <v>EA</v>
          </cell>
          <cell r="F106">
            <v>30400</v>
          </cell>
          <cell r="G106">
            <v>0.3</v>
          </cell>
        </row>
        <row r="107">
          <cell r="A107" t="str">
            <v>d097</v>
          </cell>
          <cell r="B107">
            <v>97</v>
          </cell>
          <cell r="C107" t="str">
            <v>셋트 앙카</v>
          </cell>
          <cell r="D107" t="str">
            <v>1/2" x 100</v>
          </cell>
          <cell r="E107" t="str">
            <v>EA</v>
          </cell>
          <cell r="F107">
            <v>140</v>
          </cell>
          <cell r="G107">
            <v>0.08</v>
          </cell>
          <cell r="M107">
            <v>3.5999999999999997E-2</v>
          </cell>
        </row>
        <row r="108">
          <cell r="A108" t="str">
            <v>d098</v>
          </cell>
          <cell r="B108">
            <v>98</v>
          </cell>
          <cell r="C108" t="str">
            <v>수신기</v>
          </cell>
          <cell r="D108" t="str">
            <v>P형 1급 5CC</v>
          </cell>
          <cell r="E108" t="str">
            <v>대</v>
          </cell>
          <cell r="F108">
            <v>180000</v>
          </cell>
          <cell r="G108">
            <v>7.5</v>
          </cell>
        </row>
        <row r="109">
          <cell r="A109" t="str">
            <v>d099</v>
          </cell>
          <cell r="B109">
            <v>99</v>
          </cell>
          <cell r="C109" t="str">
            <v>스위치 박스</v>
          </cell>
          <cell r="D109" t="str">
            <v>S/W BOX 54mm 1EA</v>
          </cell>
          <cell r="E109" t="str">
            <v>EA</v>
          </cell>
          <cell r="F109">
            <v>440</v>
          </cell>
          <cell r="G109">
            <v>0.2</v>
          </cell>
        </row>
        <row r="110">
          <cell r="A110" t="str">
            <v>d100</v>
          </cell>
          <cell r="B110">
            <v>100</v>
          </cell>
          <cell r="C110" t="str">
            <v>스위치(매입램프)</v>
          </cell>
          <cell r="D110" t="str">
            <v>250V15A1구 ALW1111</v>
          </cell>
          <cell r="E110" t="str">
            <v>EA</v>
          </cell>
          <cell r="F110">
            <v>820</v>
          </cell>
          <cell r="G110">
            <v>6.5000000000000002E-2</v>
          </cell>
        </row>
        <row r="111">
          <cell r="A111" t="str">
            <v>d101</v>
          </cell>
          <cell r="B111">
            <v>101</v>
          </cell>
          <cell r="C111" t="str">
            <v>스위치(매입램프)</v>
          </cell>
          <cell r="D111" t="str">
            <v>250V15A2구 ALW1111</v>
          </cell>
          <cell r="E111" t="str">
            <v>EA</v>
          </cell>
          <cell r="F111">
            <v>1080</v>
          </cell>
          <cell r="G111">
            <v>7.8E-2</v>
          </cell>
        </row>
        <row r="112">
          <cell r="A112" t="str">
            <v>d102</v>
          </cell>
          <cell r="B112">
            <v>102</v>
          </cell>
          <cell r="C112" t="str">
            <v>스위치(매입램프)</v>
          </cell>
          <cell r="D112" t="str">
            <v>250V15A3구 ALW1111</v>
          </cell>
          <cell r="E112" t="str">
            <v>EA</v>
          </cell>
          <cell r="F112">
            <v>2600</v>
          </cell>
          <cell r="G112">
            <v>9.0999999999999998E-2</v>
          </cell>
        </row>
        <row r="113">
          <cell r="A113" t="str">
            <v>d103</v>
          </cell>
          <cell r="B113">
            <v>103</v>
          </cell>
          <cell r="C113" t="str">
            <v>스위치(매입램프)</v>
          </cell>
          <cell r="D113" t="str">
            <v>250V15A3로 ALW1111</v>
          </cell>
          <cell r="E113" t="str">
            <v>EA</v>
          </cell>
          <cell r="F113">
            <v>1004</v>
          </cell>
          <cell r="G113">
            <v>9.5000000000000001E-2</v>
          </cell>
        </row>
        <row r="114">
          <cell r="A114" t="str">
            <v>d207</v>
          </cell>
          <cell r="B114">
            <v>207</v>
          </cell>
          <cell r="C114" t="str">
            <v>신         너</v>
          </cell>
          <cell r="D114" t="str">
            <v>1종 1급 DR291</v>
          </cell>
          <cell r="E114" t="str">
            <v>ℓ</v>
          </cell>
          <cell r="F114">
            <v>0</v>
          </cell>
        </row>
        <row r="115">
          <cell r="A115" t="str">
            <v>d104</v>
          </cell>
          <cell r="B115">
            <v>104</v>
          </cell>
          <cell r="C115" t="str">
            <v>아우트레트 박스</v>
          </cell>
          <cell r="D115" t="str">
            <v>4각BOX 54mm</v>
          </cell>
          <cell r="E115" t="str">
            <v>EA</v>
          </cell>
          <cell r="F115">
            <v>489</v>
          </cell>
          <cell r="G115">
            <v>0.2</v>
          </cell>
        </row>
        <row r="116">
          <cell r="A116" t="str">
            <v>d105</v>
          </cell>
          <cell r="B116">
            <v>105</v>
          </cell>
          <cell r="C116" t="str">
            <v>아우트레트 박스</v>
          </cell>
          <cell r="D116" t="str">
            <v>8각BOX 54mm</v>
          </cell>
          <cell r="E116" t="str">
            <v>EA</v>
          </cell>
          <cell r="F116">
            <v>445</v>
          </cell>
          <cell r="G116">
            <v>0.2</v>
          </cell>
        </row>
        <row r="117">
          <cell r="A117" t="str">
            <v>d106</v>
          </cell>
          <cell r="B117">
            <v>106</v>
          </cell>
          <cell r="C117" t="str">
            <v>아우트레트 박스</v>
          </cell>
          <cell r="D117" t="str">
            <v>S/WBOX 54mm</v>
          </cell>
          <cell r="E117" t="str">
            <v>EA</v>
          </cell>
          <cell r="F117">
            <v>360</v>
          </cell>
          <cell r="G117">
            <v>0.2</v>
          </cell>
        </row>
        <row r="118">
          <cell r="A118" t="str">
            <v>d213</v>
          </cell>
          <cell r="B118">
            <v>213</v>
          </cell>
          <cell r="C118" t="str">
            <v>앵 카 볼 트</v>
          </cell>
          <cell r="D118" t="str">
            <v>13MM(1/2)x125L</v>
          </cell>
          <cell r="E118" t="str">
            <v>EA</v>
          </cell>
          <cell r="F118">
            <v>145</v>
          </cell>
        </row>
        <row r="119">
          <cell r="A119" t="str">
            <v>d210</v>
          </cell>
          <cell r="B119">
            <v>210</v>
          </cell>
          <cell r="C119" t="str">
            <v>연   마   지</v>
          </cell>
          <cell r="D119" t="str">
            <v>22.8 x 25Cm</v>
          </cell>
          <cell r="F119">
            <v>0</v>
          </cell>
        </row>
        <row r="120">
          <cell r="A120" t="str">
            <v>d107</v>
          </cell>
          <cell r="B120">
            <v>107</v>
          </cell>
          <cell r="C120" t="str">
            <v>오뚜기식 제어기</v>
          </cell>
          <cell r="D120" t="str">
            <v>부력식형</v>
          </cell>
          <cell r="E120" t="str">
            <v>EA</v>
          </cell>
          <cell r="F120">
            <v>33000</v>
          </cell>
          <cell r="G120">
            <v>0.08</v>
          </cell>
        </row>
        <row r="121">
          <cell r="A121" t="str">
            <v>d108</v>
          </cell>
          <cell r="B121">
            <v>108</v>
          </cell>
          <cell r="C121" t="str">
            <v>위샤캡</v>
          </cell>
          <cell r="D121" t="str">
            <v>S/T 28mm</v>
          </cell>
          <cell r="E121" t="str">
            <v>EA</v>
          </cell>
          <cell r="F121">
            <v>2100</v>
          </cell>
          <cell r="G121">
            <v>0.03</v>
          </cell>
        </row>
        <row r="122">
          <cell r="A122" t="str">
            <v>d109</v>
          </cell>
          <cell r="B122">
            <v>109</v>
          </cell>
          <cell r="C122" t="str">
            <v>위샤캡</v>
          </cell>
          <cell r="D122" t="str">
            <v>S/T 36mm</v>
          </cell>
          <cell r="E122" t="str">
            <v>EA</v>
          </cell>
          <cell r="F122">
            <v>2480</v>
          </cell>
          <cell r="G122">
            <v>0.04</v>
          </cell>
        </row>
        <row r="123">
          <cell r="A123" t="str">
            <v>d110</v>
          </cell>
          <cell r="B123">
            <v>110</v>
          </cell>
          <cell r="C123" t="str">
            <v>위샤캡</v>
          </cell>
          <cell r="D123" t="str">
            <v>S/T 42mm</v>
          </cell>
          <cell r="E123" t="str">
            <v>EA</v>
          </cell>
          <cell r="F123">
            <v>2770</v>
          </cell>
          <cell r="G123">
            <v>0.04</v>
          </cell>
        </row>
        <row r="124">
          <cell r="A124" t="str">
            <v>d111</v>
          </cell>
          <cell r="B124">
            <v>111</v>
          </cell>
          <cell r="C124" t="str">
            <v>위샤캡</v>
          </cell>
          <cell r="D124" t="str">
            <v>S/T 54mm</v>
          </cell>
          <cell r="E124" t="str">
            <v>EA</v>
          </cell>
          <cell r="F124">
            <v>3440</v>
          </cell>
          <cell r="G124">
            <v>0.04</v>
          </cell>
        </row>
        <row r="125">
          <cell r="A125" t="str">
            <v>d229</v>
          </cell>
          <cell r="B125">
            <v>229</v>
          </cell>
          <cell r="C125" t="str">
            <v>위샤캡</v>
          </cell>
          <cell r="D125" t="str">
            <v>S/T 104mm</v>
          </cell>
          <cell r="E125" t="str">
            <v>EA</v>
          </cell>
          <cell r="F125">
            <v>23906</v>
          </cell>
          <cell r="G125">
            <v>0.04</v>
          </cell>
        </row>
        <row r="126">
          <cell r="A126" t="str">
            <v>d212</v>
          </cell>
          <cell r="B126">
            <v>212</v>
          </cell>
          <cell r="C126" t="str">
            <v>유니스트러트 챤넬</v>
          </cell>
          <cell r="D126" t="str">
            <v>2.3t 42x42</v>
          </cell>
          <cell r="E126" t="str">
            <v>EA</v>
          </cell>
          <cell r="F126">
            <v>0</v>
          </cell>
        </row>
        <row r="127">
          <cell r="A127" t="str">
            <v>d205</v>
          </cell>
          <cell r="B127">
            <v>205</v>
          </cell>
          <cell r="C127" t="str">
            <v>은            분</v>
          </cell>
          <cell r="E127" t="str">
            <v>ℓ</v>
          </cell>
          <cell r="F127">
            <v>0</v>
          </cell>
        </row>
        <row r="128">
          <cell r="A128" t="str">
            <v>d112</v>
          </cell>
          <cell r="B128">
            <v>112</v>
          </cell>
          <cell r="C128" t="str">
            <v>작은나사</v>
          </cell>
          <cell r="D128" t="str">
            <v>황동 1/8"x1 1/4"</v>
          </cell>
          <cell r="E128" t="str">
            <v>EA</v>
          </cell>
          <cell r="F128">
            <v>4.5999999999999996</v>
          </cell>
        </row>
        <row r="129">
          <cell r="A129" t="str">
            <v>d113</v>
          </cell>
          <cell r="B129">
            <v>113</v>
          </cell>
          <cell r="C129" t="str">
            <v>장미전구</v>
          </cell>
          <cell r="D129" t="str">
            <v>220(V) x 20W전자식</v>
          </cell>
          <cell r="E129" t="str">
            <v>EA</v>
          </cell>
          <cell r="F129">
            <v>7500</v>
          </cell>
          <cell r="G129">
            <v>0.245</v>
          </cell>
        </row>
        <row r="130">
          <cell r="A130" t="str">
            <v>d116</v>
          </cell>
          <cell r="B130">
            <v>116</v>
          </cell>
          <cell r="C130" t="str">
            <v>전  선</v>
          </cell>
          <cell r="D130" t="str">
            <v>CPEV 0.65mm 10P</v>
          </cell>
          <cell r="E130" t="str">
            <v>M</v>
          </cell>
          <cell r="F130">
            <v>523</v>
          </cell>
          <cell r="J130">
            <v>0.18</v>
          </cell>
        </row>
        <row r="131">
          <cell r="A131" t="str">
            <v>d114</v>
          </cell>
          <cell r="B131">
            <v>114</v>
          </cell>
          <cell r="C131" t="str">
            <v>전극봉식 제어기</v>
          </cell>
          <cell r="D131" t="str">
            <v>3선 3극</v>
          </cell>
          <cell r="E131" t="str">
            <v>EA</v>
          </cell>
          <cell r="F131">
            <v>33000</v>
          </cell>
          <cell r="G131">
            <v>0.08</v>
          </cell>
        </row>
        <row r="132">
          <cell r="A132" t="str">
            <v>d115</v>
          </cell>
          <cell r="B132">
            <v>115</v>
          </cell>
          <cell r="C132" t="str">
            <v>전기맨홀</v>
          </cell>
          <cell r="D132" t="str">
            <v>Ø950(Ø750)소형</v>
          </cell>
          <cell r="E132" t="str">
            <v>EA</v>
          </cell>
          <cell r="F132">
            <v>365000</v>
          </cell>
        </row>
        <row r="133">
          <cell r="A133" t="str">
            <v>d117</v>
          </cell>
          <cell r="B133">
            <v>117</v>
          </cell>
          <cell r="C133" t="str">
            <v>전선</v>
          </cell>
          <cell r="D133" t="str">
            <v>CV 5.5㎟/1C</v>
          </cell>
          <cell r="E133" t="str">
            <v>M</v>
          </cell>
          <cell r="F133">
            <v>270</v>
          </cell>
          <cell r="G133">
            <v>0.01</v>
          </cell>
        </row>
        <row r="134">
          <cell r="A134" t="str">
            <v>d118</v>
          </cell>
          <cell r="B134">
            <v>118</v>
          </cell>
          <cell r="C134" t="str">
            <v>전선</v>
          </cell>
          <cell r="D134" t="str">
            <v>CV 8㎟/1C</v>
          </cell>
          <cell r="E134" t="str">
            <v>M</v>
          </cell>
          <cell r="F134">
            <v>350</v>
          </cell>
          <cell r="G134">
            <v>0.02</v>
          </cell>
        </row>
        <row r="135">
          <cell r="A135" t="str">
            <v>d119</v>
          </cell>
          <cell r="B135">
            <v>119</v>
          </cell>
          <cell r="C135" t="str">
            <v>전선</v>
          </cell>
          <cell r="D135" t="str">
            <v>CV 14㎟/1C</v>
          </cell>
          <cell r="E135" t="str">
            <v>M</v>
          </cell>
          <cell r="F135">
            <v>615</v>
          </cell>
          <cell r="G135">
            <v>0.02</v>
          </cell>
        </row>
        <row r="136">
          <cell r="A136" t="str">
            <v>d120</v>
          </cell>
          <cell r="B136">
            <v>120</v>
          </cell>
          <cell r="C136" t="str">
            <v>전선</v>
          </cell>
          <cell r="D136" t="str">
            <v>CV 22㎟/1C</v>
          </cell>
          <cell r="E136" t="str">
            <v>M</v>
          </cell>
          <cell r="F136">
            <v>812</v>
          </cell>
          <cell r="G136">
            <v>3.1E-2</v>
          </cell>
        </row>
        <row r="137">
          <cell r="A137" t="str">
            <v>d121</v>
          </cell>
          <cell r="B137">
            <v>121</v>
          </cell>
          <cell r="C137" t="str">
            <v>전선</v>
          </cell>
          <cell r="D137" t="str">
            <v>CV 38㎟/1C</v>
          </cell>
          <cell r="E137" t="str">
            <v>M</v>
          </cell>
          <cell r="F137">
            <v>1250</v>
          </cell>
          <cell r="G137">
            <v>3.1E-2</v>
          </cell>
        </row>
        <row r="138">
          <cell r="A138" t="str">
            <v>d228</v>
          </cell>
          <cell r="B138">
            <v>228</v>
          </cell>
          <cell r="C138" t="str">
            <v>전선</v>
          </cell>
          <cell r="D138" t="str">
            <v>CV 100㎟/1C</v>
          </cell>
          <cell r="E138" t="str">
            <v>M</v>
          </cell>
          <cell r="F138">
            <v>3518</v>
          </cell>
          <cell r="G138">
            <v>6.4000000000000001E-2</v>
          </cell>
        </row>
        <row r="139">
          <cell r="A139" t="str">
            <v>d122</v>
          </cell>
          <cell r="B139">
            <v>122</v>
          </cell>
          <cell r="C139" t="str">
            <v>전선</v>
          </cell>
          <cell r="D139" t="str">
            <v>CVV 2.0㎟/1C</v>
          </cell>
          <cell r="E139" t="str">
            <v>M</v>
          </cell>
          <cell r="F139">
            <v>95</v>
          </cell>
          <cell r="G139">
            <v>0.01</v>
          </cell>
        </row>
        <row r="140">
          <cell r="A140" t="str">
            <v>d125</v>
          </cell>
          <cell r="B140">
            <v>125</v>
          </cell>
          <cell r="C140" t="str">
            <v>전선</v>
          </cell>
          <cell r="D140" t="str">
            <v>GV 100㎟</v>
          </cell>
          <cell r="E140" t="str">
            <v>M</v>
          </cell>
          <cell r="F140">
            <v>3518</v>
          </cell>
          <cell r="G140">
            <v>0.02</v>
          </cell>
        </row>
        <row r="141">
          <cell r="A141" t="str">
            <v>d128</v>
          </cell>
          <cell r="B141">
            <v>128</v>
          </cell>
          <cell r="C141" t="str">
            <v>전선</v>
          </cell>
          <cell r="D141" t="str">
            <v>GV 14㎟</v>
          </cell>
          <cell r="E141" t="str">
            <v>M</v>
          </cell>
          <cell r="F141">
            <v>715</v>
          </cell>
          <cell r="G141">
            <v>0.02</v>
          </cell>
        </row>
        <row r="142">
          <cell r="A142" t="str">
            <v>d123</v>
          </cell>
          <cell r="B142">
            <v>123</v>
          </cell>
          <cell r="C142" t="str">
            <v>전선</v>
          </cell>
          <cell r="D142" t="str">
            <v>GV 38㎟</v>
          </cell>
          <cell r="E142" t="str">
            <v>M</v>
          </cell>
          <cell r="F142">
            <v>1494</v>
          </cell>
          <cell r="G142">
            <v>3.1E-2</v>
          </cell>
        </row>
        <row r="143">
          <cell r="A143" t="str">
            <v>d126</v>
          </cell>
          <cell r="B143">
            <v>126</v>
          </cell>
          <cell r="C143" t="str">
            <v>전선</v>
          </cell>
          <cell r="D143" t="str">
            <v>GV 400㎟</v>
          </cell>
          <cell r="E143" t="str">
            <v>M</v>
          </cell>
          <cell r="F143">
            <v>13768</v>
          </cell>
          <cell r="G143">
            <v>2.5000000000000001E-2</v>
          </cell>
        </row>
        <row r="144">
          <cell r="A144" t="str">
            <v>d124</v>
          </cell>
          <cell r="B144">
            <v>124</v>
          </cell>
          <cell r="C144" t="str">
            <v>전선</v>
          </cell>
          <cell r="D144" t="str">
            <v>GV 50㎟</v>
          </cell>
          <cell r="E144" t="str">
            <v>M</v>
          </cell>
          <cell r="F144">
            <v>2006</v>
          </cell>
          <cell r="G144">
            <v>1.4999999999999999E-2</v>
          </cell>
        </row>
        <row r="145">
          <cell r="A145" t="str">
            <v>d214</v>
          </cell>
          <cell r="B145">
            <v>214</v>
          </cell>
          <cell r="C145" t="str">
            <v>전선</v>
          </cell>
          <cell r="D145" t="str">
            <v>GV 8㎟</v>
          </cell>
          <cell r="E145" t="str">
            <v>M</v>
          </cell>
          <cell r="F145">
            <v>414</v>
          </cell>
          <cell r="G145">
            <v>0.02</v>
          </cell>
        </row>
        <row r="146">
          <cell r="A146" t="str">
            <v>d127</v>
          </cell>
          <cell r="B146">
            <v>127</v>
          </cell>
          <cell r="C146" t="str">
            <v>전선</v>
          </cell>
          <cell r="D146" t="str">
            <v>HIV 2.0mm</v>
          </cell>
          <cell r="E146" t="str">
            <v>M</v>
          </cell>
          <cell r="F146">
            <v>94</v>
          </cell>
          <cell r="G146">
            <v>0.01</v>
          </cell>
        </row>
        <row r="147">
          <cell r="A147" t="str">
            <v>d129</v>
          </cell>
          <cell r="B147">
            <v>129</v>
          </cell>
          <cell r="C147" t="str">
            <v>전선</v>
          </cell>
          <cell r="D147" t="str">
            <v>HIV 5.5㎟</v>
          </cell>
          <cell r="E147" t="str">
            <v>M</v>
          </cell>
          <cell r="F147">
            <v>183</v>
          </cell>
          <cell r="G147">
            <v>0.01</v>
          </cell>
        </row>
        <row r="148">
          <cell r="A148" t="str">
            <v>d130</v>
          </cell>
          <cell r="B148">
            <v>130</v>
          </cell>
          <cell r="C148" t="str">
            <v>전선</v>
          </cell>
          <cell r="D148" t="str">
            <v>HIV 8㎟</v>
          </cell>
          <cell r="E148" t="str">
            <v>M</v>
          </cell>
          <cell r="F148">
            <v>265</v>
          </cell>
          <cell r="G148">
            <v>0.02</v>
          </cell>
        </row>
        <row r="149">
          <cell r="A149" t="str">
            <v>d131</v>
          </cell>
          <cell r="B149">
            <v>131</v>
          </cell>
          <cell r="C149" t="str">
            <v>전선</v>
          </cell>
          <cell r="D149" t="str">
            <v>TIV 0.8mm/2C</v>
          </cell>
          <cell r="E149" t="str">
            <v>M</v>
          </cell>
          <cell r="F149">
            <v>38</v>
          </cell>
          <cell r="I149">
            <v>1.4999999999999999E-2</v>
          </cell>
        </row>
        <row r="150">
          <cell r="A150" t="str">
            <v>d217</v>
          </cell>
          <cell r="B150">
            <v>217</v>
          </cell>
          <cell r="C150" t="str">
            <v>전선관</v>
          </cell>
          <cell r="D150" t="str">
            <v>ELP D : 30</v>
          </cell>
          <cell r="E150" t="str">
            <v>M</v>
          </cell>
          <cell r="F150">
            <v>305</v>
          </cell>
          <cell r="G150">
            <v>1.2E-2</v>
          </cell>
          <cell r="M150">
            <v>2.9000000000000001E-2</v>
          </cell>
        </row>
        <row r="151">
          <cell r="A151" t="str">
            <v>d218</v>
          </cell>
          <cell r="B151">
            <v>218</v>
          </cell>
          <cell r="C151" t="str">
            <v>전선관</v>
          </cell>
          <cell r="D151" t="str">
            <v>ELP D : 40</v>
          </cell>
          <cell r="E151" t="str">
            <v>M</v>
          </cell>
          <cell r="F151">
            <v>500</v>
          </cell>
          <cell r="G151">
            <v>1.2E-2</v>
          </cell>
          <cell r="M151">
            <v>2.9000000000000001E-2</v>
          </cell>
        </row>
        <row r="152">
          <cell r="A152" t="str">
            <v>d219</v>
          </cell>
          <cell r="B152">
            <v>219</v>
          </cell>
          <cell r="C152" t="str">
            <v>전선관</v>
          </cell>
          <cell r="D152" t="str">
            <v>ELP D : 50</v>
          </cell>
          <cell r="E152" t="str">
            <v>M</v>
          </cell>
          <cell r="F152">
            <v>630</v>
          </cell>
          <cell r="G152">
            <v>1.2E-2</v>
          </cell>
          <cell r="M152">
            <v>2.9000000000000001E-2</v>
          </cell>
        </row>
        <row r="153">
          <cell r="A153" t="str">
            <v>d220</v>
          </cell>
          <cell r="B153">
            <v>220</v>
          </cell>
          <cell r="C153" t="str">
            <v>전선관</v>
          </cell>
          <cell r="D153" t="str">
            <v>ELP D : 65</v>
          </cell>
          <cell r="E153" t="str">
            <v>M</v>
          </cell>
          <cell r="F153">
            <v>925</v>
          </cell>
          <cell r="G153">
            <v>1.4999999999999999E-2</v>
          </cell>
          <cell r="M153">
            <v>3.5000000000000003E-2</v>
          </cell>
        </row>
        <row r="154">
          <cell r="A154" t="str">
            <v>d132</v>
          </cell>
          <cell r="B154">
            <v>132</v>
          </cell>
          <cell r="C154" t="str">
            <v>전선관</v>
          </cell>
          <cell r="D154" t="str">
            <v>HIPVC 16mm</v>
          </cell>
          <cell r="E154" t="str">
            <v>M</v>
          </cell>
          <cell r="F154">
            <v>235</v>
          </cell>
          <cell r="G154">
            <v>0.05</v>
          </cell>
        </row>
        <row r="155">
          <cell r="A155" t="str">
            <v>d133</v>
          </cell>
          <cell r="B155">
            <v>133</v>
          </cell>
          <cell r="C155" t="str">
            <v>전선관</v>
          </cell>
          <cell r="D155" t="str">
            <v>HIPVC 22mm</v>
          </cell>
          <cell r="E155" t="str">
            <v>M</v>
          </cell>
          <cell r="F155">
            <v>283</v>
          </cell>
          <cell r="G155">
            <v>0.06</v>
          </cell>
        </row>
        <row r="156">
          <cell r="A156" t="str">
            <v>d134</v>
          </cell>
          <cell r="B156">
            <v>134</v>
          </cell>
          <cell r="C156" t="str">
            <v>전선관</v>
          </cell>
          <cell r="D156" t="str">
            <v>HIPVC 28mm</v>
          </cell>
          <cell r="E156" t="str">
            <v>M</v>
          </cell>
          <cell r="F156">
            <v>548</v>
          </cell>
          <cell r="G156">
            <v>0.08</v>
          </cell>
        </row>
        <row r="157">
          <cell r="A157" t="str">
            <v>d135</v>
          </cell>
          <cell r="B157">
            <v>135</v>
          </cell>
          <cell r="C157" t="str">
            <v>전선관</v>
          </cell>
          <cell r="D157" t="str">
            <v>HIPVC 36mm</v>
          </cell>
          <cell r="E157" t="str">
            <v>M</v>
          </cell>
          <cell r="F157">
            <v>760</v>
          </cell>
          <cell r="G157">
            <v>0.01</v>
          </cell>
        </row>
        <row r="158">
          <cell r="A158" t="str">
            <v>d136</v>
          </cell>
          <cell r="B158">
            <v>136</v>
          </cell>
          <cell r="C158" t="str">
            <v>전선관</v>
          </cell>
          <cell r="D158" t="str">
            <v>HIPVC 42mm</v>
          </cell>
          <cell r="E158" t="str">
            <v>M</v>
          </cell>
          <cell r="F158">
            <v>996</v>
          </cell>
          <cell r="G158">
            <v>0.13</v>
          </cell>
        </row>
        <row r="159">
          <cell r="A159" t="str">
            <v>d137</v>
          </cell>
          <cell r="B159">
            <v>137</v>
          </cell>
          <cell r="C159" t="str">
            <v>전선관</v>
          </cell>
          <cell r="D159" t="str">
            <v>HIPVC 54mm</v>
          </cell>
          <cell r="E159" t="str">
            <v>M</v>
          </cell>
          <cell r="F159">
            <v>1413</v>
          </cell>
          <cell r="G159">
            <v>0.19</v>
          </cell>
        </row>
        <row r="160">
          <cell r="A160" t="str">
            <v>d138</v>
          </cell>
          <cell r="B160">
            <v>138</v>
          </cell>
          <cell r="C160" t="str">
            <v>전선관</v>
          </cell>
          <cell r="D160" t="str">
            <v>S/T 16mm</v>
          </cell>
          <cell r="E160" t="str">
            <v>M</v>
          </cell>
          <cell r="F160">
            <v>665</v>
          </cell>
          <cell r="G160">
            <v>0.08</v>
          </cell>
        </row>
        <row r="161">
          <cell r="A161" t="str">
            <v>d139</v>
          </cell>
          <cell r="B161">
            <v>139</v>
          </cell>
          <cell r="C161" t="str">
            <v>전선관</v>
          </cell>
          <cell r="D161" t="str">
            <v>S/T 22mm</v>
          </cell>
          <cell r="E161" t="str">
            <v>M</v>
          </cell>
          <cell r="F161">
            <v>852</v>
          </cell>
          <cell r="G161">
            <v>0.11</v>
          </cell>
        </row>
        <row r="162">
          <cell r="A162" t="str">
            <v>d140</v>
          </cell>
          <cell r="B162">
            <v>140</v>
          </cell>
          <cell r="C162" t="str">
            <v>전선관</v>
          </cell>
          <cell r="D162" t="str">
            <v>S/T 28mm</v>
          </cell>
          <cell r="E162" t="str">
            <v>M</v>
          </cell>
          <cell r="F162">
            <v>1112</v>
          </cell>
          <cell r="G162">
            <v>0.14000000000000001</v>
          </cell>
        </row>
        <row r="163">
          <cell r="A163" t="str">
            <v>d141</v>
          </cell>
          <cell r="B163">
            <v>141</v>
          </cell>
          <cell r="C163" t="str">
            <v>전선관</v>
          </cell>
          <cell r="D163" t="str">
            <v>S/T 36mm</v>
          </cell>
          <cell r="E163" t="str">
            <v>M</v>
          </cell>
          <cell r="F163">
            <v>1365</v>
          </cell>
          <cell r="G163">
            <v>0.2</v>
          </cell>
        </row>
        <row r="164">
          <cell r="A164" t="str">
            <v>d142</v>
          </cell>
          <cell r="B164">
            <v>142</v>
          </cell>
          <cell r="C164" t="str">
            <v>전선관</v>
          </cell>
          <cell r="D164" t="str">
            <v>S/T 42mm</v>
          </cell>
          <cell r="E164" t="str">
            <v>M</v>
          </cell>
          <cell r="F164">
            <v>1582</v>
          </cell>
          <cell r="G164">
            <v>0.25</v>
          </cell>
        </row>
        <row r="165">
          <cell r="A165" t="str">
            <v>d143</v>
          </cell>
          <cell r="B165">
            <v>143</v>
          </cell>
          <cell r="C165" t="str">
            <v>전선관</v>
          </cell>
          <cell r="D165" t="str">
            <v>S/T 54mm</v>
          </cell>
          <cell r="E165" t="str">
            <v>M</v>
          </cell>
          <cell r="F165">
            <v>2206</v>
          </cell>
          <cell r="G165">
            <v>0.34</v>
          </cell>
        </row>
        <row r="166">
          <cell r="A166" t="str">
            <v>d227</v>
          </cell>
          <cell r="B166">
            <v>143</v>
          </cell>
          <cell r="C166" t="str">
            <v>전선관</v>
          </cell>
          <cell r="D166" t="str">
            <v>S/T 104mm</v>
          </cell>
          <cell r="E166" t="str">
            <v>M</v>
          </cell>
          <cell r="F166">
            <v>5019</v>
          </cell>
          <cell r="G166">
            <v>0.71</v>
          </cell>
        </row>
        <row r="167">
          <cell r="A167" t="str">
            <v>d144</v>
          </cell>
          <cell r="B167">
            <v>144</v>
          </cell>
          <cell r="C167" t="str">
            <v>전화 콘센트</v>
          </cell>
          <cell r="D167" t="str">
            <v>4P</v>
          </cell>
          <cell r="E167" t="str">
            <v>EA</v>
          </cell>
          <cell r="F167">
            <v>730</v>
          </cell>
          <cell r="I167">
            <v>7.0000000000000007E-2</v>
          </cell>
        </row>
        <row r="168">
          <cell r="A168" t="str">
            <v>d145</v>
          </cell>
          <cell r="B168">
            <v>145</v>
          </cell>
          <cell r="C168" t="str">
            <v>접지 단자함(SUS)</v>
          </cell>
          <cell r="D168" t="str">
            <v>1 CCT</v>
          </cell>
          <cell r="E168" t="str">
            <v>EA</v>
          </cell>
          <cell r="F168">
            <v>70000</v>
          </cell>
          <cell r="G168">
            <v>0.66</v>
          </cell>
        </row>
        <row r="169">
          <cell r="A169" t="str">
            <v>d146</v>
          </cell>
          <cell r="B169">
            <v>146</v>
          </cell>
          <cell r="C169" t="str">
            <v>접지동봉</v>
          </cell>
          <cell r="D169" t="str">
            <v>ø18 x 2400</v>
          </cell>
          <cell r="E169" t="str">
            <v>본</v>
          </cell>
          <cell r="F169">
            <v>5300</v>
          </cell>
          <cell r="G169">
            <v>0.2</v>
          </cell>
          <cell r="M169">
            <v>0.1</v>
          </cell>
        </row>
        <row r="170">
          <cell r="A170" t="str">
            <v>d195</v>
          </cell>
          <cell r="B170">
            <v>195</v>
          </cell>
          <cell r="C170" t="str">
            <v>접지목</v>
          </cell>
          <cell r="D170" t="str">
            <v>100x100x1000</v>
          </cell>
          <cell r="E170" t="str">
            <v>EA</v>
          </cell>
          <cell r="F170">
            <v>30000</v>
          </cell>
        </row>
        <row r="171">
          <cell r="A171" t="str">
            <v>d147</v>
          </cell>
          <cell r="B171">
            <v>147</v>
          </cell>
          <cell r="C171" t="str">
            <v>접지저항 저감제</v>
          </cell>
          <cell r="D171" t="str">
            <v>아스판-M</v>
          </cell>
          <cell r="E171" t="str">
            <v>포</v>
          </cell>
          <cell r="F171">
            <v>15000</v>
          </cell>
        </row>
        <row r="172">
          <cell r="A172" t="str">
            <v>d148</v>
          </cell>
          <cell r="B172">
            <v>148</v>
          </cell>
          <cell r="C172" t="str">
            <v>정온전선</v>
          </cell>
          <cell r="D172" t="str">
            <v>15W/M 220V</v>
          </cell>
          <cell r="E172" t="str">
            <v>M</v>
          </cell>
          <cell r="F172">
            <v>5600</v>
          </cell>
          <cell r="G172">
            <v>0.4</v>
          </cell>
        </row>
        <row r="173">
          <cell r="A173" t="str">
            <v>d149</v>
          </cell>
          <cell r="B173">
            <v>149</v>
          </cell>
          <cell r="C173" t="str">
            <v>주택용 분전반</v>
          </cell>
          <cell r="D173" t="str">
            <v>ME-4회로</v>
          </cell>
          <cell r="E173" t="str">
            <v>면</v>
          </cell>
          <cell r="F173">
            <v>21000</v>
          </cell>
          <cell r="G173">
            <v>0.43</v>
          </cell>
        </row>
        <row r="174">
          <cell r="A174" t="str">
            <v>d152</v>
          </cell>
          <cell r="B174">
            <v>152</v>
          </cell>
          <cell r="C174" t="str">
            <v>중간 단자함</v>
          </cell>
          <cell r="D174" t="str">
            <v>SUS 10P</v>
          </cell>
          <cell r="E174" t="str">
            <v>EA</v>
          </cell>
          <cell r="F174">
            <v>24800</v>
          </cell>
          <cell r="I174">
            <v>0.55000000000000004</v>
          </cell>
          <cell r="M174">
            <v>0.45</v>
          </cell>
        </row>
        <row r="175">
          <cell r="A175" t="str">
            <v>d153</v>
          </cell>
          <cell r="B175">
            <v>153</v>
          </cell>
          <cell r="C175" t="str">
            <v>중간단자함</v>
          </cell>
          <cell r="D175" t="str">
            <v>SUS 20P</v>
          </cell>
          <cell r="E175" t="str">
            <v>EA</v>
          </cell>
          <cell r="F175">
            <v>27600</v>
          </cell>
          <cell r="I175">
            <v>0.55000000000000004</v>
          </cell>
          <cell r="M175">
            <v>0.45</v>
          </cell>
        </row>
        <row r="176">
          <cell r="A176" t="str">
            <v>d150</v>
          </cell>
          <cell r="B176">
            <v>150</v>
          </cell>
          <cell r="C176" t="str">
            <v>철재분전함(D:SUS)</v>
          </cell>
          <cell r="D176" t="str">
            <v>450x300x150</v>
          </cell>
          <cell r="E176" t="str">
            <v>EA</v>
          </cell>
          <cell r="F176">
            <v>18000</v>
          </cell>
        </row>
        <row r="177">
          <cell r="A177" t="str">
            <v>d151</v>
          </cell>
          <cell r="B177">
            <v>151</v>
          </cell>
          <cell r="C177" t="str">
            <v>철재분전함(D:SUS)</v>
          </cell>
          <cell r="D177" t="str">
            <v>450x360X180</v>
          </cell>
          <cell r="E177" t="str">
            <v>EA</v>
          </cell>
          <cell r="F177">
            <v>21000</v>
          </cell>
        </row>
        <row r="178">
          <cell r="A178" t="str">
            <v>d154</v>
          </cell>
          <cell r="B178">
            <v>154</v>
          </cell>
          <cell r="C178" t="str">
            <v>커버 나이프 S/W</v>
          </cell>
          <cell r="D178" t="str">
            <v>3P 30A</v>
          </cell>
          <cell r="E178" t="str">
            <v>EA</v>
          </cell>
          <cell r="F178">
            <v>2304</v>
          </cell>
          <cell r="G178">
            <v>0.2</v>
          </cell>
        </row>
        <row r="179">
          <cell r="A179" t="str">
            <v>d155</v>
          </cell>
          <cell r="B179">
            <v>155</v>
          </cell>
          <cell r="C179" t="str">
            <v>커버 나이프 S/W</v>
          </cell>
          <cell r="D179" t="str">
            <v>쌍투 3P30A</v>
          </cell>
          <cell r="E179" t="str">
            <v>EA</v>
          </cell>
          <cell r="F179">
            <v>3372</v>
          </cell>
          <cell r="G179">
            <v>0.24</v>
          </cell>
        </row>
        <row r="180">
          <cell r="A180" t="str">
            <v>d156</v>
          </cell>
          <cell r="B180">
            <v>156</v>
          </cell>
          <cell r="C180" t="str">
            <v>콘센트</v>
          </cell>
          <cell r="D180" t="str">
            <v>250V15A1구(무)</v>
          </cell>
          <cell r="E180" t="str">
            <v>EA</v>
          </cell>
          <cell r="F180">
            <v>820</v>
          </cell>
          <cell r="G180">
            <v>6.5000000000000002E-2</v>
          </cell>
        </row>
        <row r="181">
          <cell r="A181" t="str">
            <v>d157</v>
          </cell>
          <cell r="B181">
            <v>157</v>
          </cell>
          <cell r="C181" t="str">
            <v>콘센트</v>
          </cell>
          <cell r="D181" t="str">
            <v>250V15A2구(접)</v>
          </cell>
          <cell r="E181" t="str">
            <v>EA</v>
          </cell>
          <cell r="F181">
            <v>1045</v>
          </cell>
          <cell r="G181">
            <v>6.5000000000000002E-2</v>
          </cell>
        </row>
        <row r="182">
          <cell r="A182" t="str">
            <v>d158</v>
          </cell>
          <cell r="B182">
            <v>158</v>
          </cell>
          <cell r="C182" t="str">
            <v>타임머(24H)</v>
          </cell>
          <cell r="D182" t="str">
            <v>220V25A최소15분</v>
          </cell>
          <cell r="E182" t="str">
            <v>EA</v>
          </cell>
          <cell r="F182">
            <v>22600</v>
          </cell>
          <cell r="G182">
            <v>0.2</v>
          </cell>
        </row>
        <row r="183">
          <cell r="A183" t="str">
            <v>d165</v>
          </cell>
          <cell r="B183">
            <v>165</v>
          </cell>
          <cell r="C183" t="str">
            <v>통로유도등</v>
          </cell>
          <cell r="D183" t="str">
            <v>매입 10W 소형</v>
          </cell>
          <cell r="E183" t="str">
            <v>EA</v>
          </cell>
          <cell r="F183">
            <v>24500</v>
          </cell>
          <cell r="G183">
            <v>0.2</v>
          </cell>
        </row>
        <row r="184">
          <cell r="A184" t="str">
            <v>d194</v>
          </cell>
          <cell r="B184">
            <v>194</v>
          </cell>
          <cell r="C184" t="str">
            <v>통신용 접지함</v>
          </cell>
          <cell r="D184" t="str">
            <v>아크릴 5t</v>
          </cell>
          <cell r="E184" t="str">
            <v>EA</v>
          </cell>
          <cell r="F184">
            <v>130000</v>
          </cell>
          <cell r="G184">
            <v>0.66</v>
          </cell>
        </row>
        <row r="185">
          <cell r="A185" t="str">
            <v>d199</v>
          </cell>
          <cell r="B185">
            <v>199</v>
          </cell>
          <cell r="C185" t="str">
            <v>통합분전반</v>
          </cell>
          <cell r="D185" t="str">
            <v>ATS 200A 3Ø4W</v>
          </cell>
          <cell r="E185" t="str">
            <v>면</v>
          </cell>
          <cell r="F185">
            <v>0</v>
          </cell>
          <cell r="G185">
            <v>0.92200000000000004</v>
          </cell>
        </row>
        <row r="186">
          <cell r="A186" t="str">
            <v>d159</v>
          </cell>
          <cell r="B186">
            <v>159</v>
          </cell>
          <cell r="C186" t="str">
            <v>파이프 행거</v>
          </cell>
          <cell r="D186" t="str">
            <v>16C</v>
          </cell>
          <cell r="E186" t="str">
            <v>EA</v>
          </cell>
          <cell r="F186">
            <v>435</v>
          </cell>
        </row>
        <row r="187">
          <cell r="A187" t="str">
            <v>d160</v>
          </cell>
          <cell r="B187">
            <v>160</v>
          </cell>
          <cell r="C187" t="str">
            <v>파이프 행거</v>
          </cell>
          <cell r="D187" t="str">
            <v>22C</v>
          </cell>
          <cell r="E187" t="str">
            <v>EA</v>
          </cell>
          <cell r="F187">
            <v>445</v>
          </cell>
        </row>
        <row r="188">
          <cell r="A188" t="str">
            <v>d161</v>
          </cell>
          <cell r="B188">
            <v>161</v>
          </cell>
          <cell r="C188" t="str">
            <v>파이프 행거</v>
          </cell>
          <cell r="D188" t="str">
            <v>28C</v>
          </cell>
          <cell r="E188" t="str">
            <v>EA</v>
          </cell>
          <cell r="F188">
            <v>457</v>
          </cell>
        </row>
        <row r="189">
          <cell r="A189" t="str">
            <v>d162</v>
          </cell>
          <cell r="B189">
            <v>162</v>
          </cell>
          <cell r="C189" t="str">
            <v>파이프 행거</v>
          </cell>
          <cell r="D189" t="str">
            <v>36C</v>
          </cell>
          <cell r="E189" t="str">
            <v>EA</v>
          </cell>
          <cell r="F189">
            <v>595</v>
          </cell>
        </row>
        <row r="190">
          <cell r="A190" t="str">
            <v>d163</v>
          </cell>
          <cell r="B190">
            <v>163</v>
          </cell>
          <cell r="C190" t="str">
            <v>파이프 행거</v>
          </cell>
          <cell r="D190" t="str">
            <v>42C</v>
          </cell>
          <cell r="E190" t="str">
            <v>EA</v>
          </cell>
          <cell r="F190">
            <v>658</v>
          </cell>
        </row>
        <row r="191">
          <cell r="A191" t="str">
            <v>d164</v>
          </cell>
          <cell r="B191">
            <v>164</v>
          </cell>
          <cell r="C191" t="str">
            <v>파이프 행거</v>
          </cell>
          <cell r="D191" t="str">
            <v>54C</v>
          </cell>
          <cell r="E191" t="str">
            <v>EA</v>
          </cell>
          <cell r="F191">
            <v>786</v>
          </cell>
        </row>
        <row r="192">
          <cell r="A192" t="str">
            <v>d166</v>
          </cell>
          <cell r="B192">
            <v>166</v>
          </cell>
          <cell r="C192" t="str">
            <v>표시등</v>
          </cell>
          <cell r="D192" t="str">
            <v>DC 24V (IL-D24)</v>
          </cell>
          <cell r="E192" t="str">
            <v>EA</v>
          </cell>
          <cell r="F192">
            <v>1000</v>
          </cell>
          <cell r="G192">
            <v>0.2</v>
          </cell>
        </row>
        <row r="193">
          <cell r="A193" t="str">
            <v>d167</v>
          </cell>
          <cell r="B193">
            <v>167</v>
          </cell>
          <cell r="C193" t="str">
            <v>풀박스</v>
          </cell>
          <cell r="D193" t="str">
            <v>200x200x100</v>
          </cell>
          <cell r="E193" t="str">
            <v>EA</v>
          </cell>
          <cell r="F193">
            <v>2790</v>
          </cell>
          <cell r="G193">
            <v>0.66</v>
          </cell>
        </row>
        <row r="194">
          <cell r="A194" t="str">
            <v>d168</v>
          </cell>
          <cell r="B194">
            <v>168</v>
          </cell>
          <cell r="C194" t="str">
            <v>풀박스</v>
          </cell>
          <cell r="D194" t="str">
            <v>250x250x150</v>
          </cell>
          <cell r="E194" t="str">
            <v>EA</v>
          </cell>
          <cell r="F194">
            <v>4500</v>
          </cell>
          <cell r="G194">
            <v>0.66</v>
          </cell>
        </row>
        <row r="195">
          <cell r="A195" t="str">
            <v>d169</v>
          </cell>
          <cell r="B195">
            <v>169</v>
          </cell>
          <cell r="C195" t="str">
            <v>풀박스</v>
          </cell>
          <cell r="D195" t="str">
            <v>300x300x150</v>
          </cell>
          <cell r="E195" t="str">
            <v>EA</v>
          </cell>
          <cell r="F195">
            <v>5180</v>
          </cell>
          <cell r="G195">
            <v>0.66</v>
          </cell>
        </row>
        <row r="196">
          <cell r="A196" t="str">
            <v>d170</v>
          </cell>
          <cell r="B196">
            <v>170</v>
          </cell>
          <cell r="C196" t="str">
            <v>풀박스</v>
          </cell>
          <cell r="D196" t="str">
            <v>FRP 200x150x130</v>
          </cell>
          <cell r="E196" t="str">
            <v>EA</v>
          </cell>
          <cell r="F196">
            <v>35000</v>
          </cell>
          <cell r="G196">
            <v>0.66</v>
          </cell>
        </row>
        <row r="197">
          <cell r="A197" t="str">
            <v>d171</v>
          </cell>
          <cell r="B197">
            <v>171</v>
          </cell>
          <cell r="C197" t="str">
            <v>피난구 유도등</v>
          </cell>
          <cell r="D197" t="str">
            <v>노출 10W 소형</v>
          </cell>
          <cell r="E197" t="str">
            <v>EA</v>
          </cell>
          <cell r="F197">
            <v>24500</v>
          </cell>
          <cell r="G197">
            <v>0.2</v>
          </cell>
        </row>
        <row r="198">
          <cell r="A198" t="str">
            <v>d181</v>
          </cell>
          <cell r="B198">
            <v>181</v>
          </cell>
          <cell r="C198" t="str">
            <v>행거볼트</v>
          </cell>
          <cell r="D198" t="str">
            <v>Ø9x1000</v>
          </cell>
          <cell r="E198" t="str">
            <v>EA</v>
          </cell>
          <cell r="F198">
            <v>404</v>
          </cell>
        </row>
        <row r="199">
          <cell r="A199" t="str">
            <v>d172</v>
          </cell>
          <cell r="B199">
            <v>172</v>
          </cell>
          <cell r="C199" t="str">
            <v>형광등기구(매입루바)</v>
          </cell>
          <cell r="D199" t="str">
            <v>220(V)x20Wx2등 전자</v>
          </cell>
          <cell r="E199" t="str">
            <v>SET</v>
          </cell>
          <cell r="F199">
            <v>34260</v>
          </cell>
          <cell r="G199">
            <v>0.3</v>
          </cell>
        </row>
        <row r="200">
          <cell r="A200" t="str">
            <v>d173</v>
          </cell>
          <cell r="B200">
            <v>173</v>
          </cell>
          <cell r="C200" t="str">
            <v>형광등기구(매입루바)</v>
          </cell>
          <cell r="D200" t="str">
            <v>220(V)x40Wx2등 전자</v>
          </cell>
          <cell r="E200" t="str">
            <v>SET</v>
          </cell>
          <cell r="F200">
            <v>43120</v>
          </cell>
          <cell r="G200">
            <v>0.46</v>
          </cell>
        </row>
        <row r="201">
          <cell r="A201" t="str">
            <v>d174</v>
          </cell>
          <cell r="B201">
            <v>174</v>
          </cell>
          <cell r="C201" t="str">
            <v>형광등기구(안전증)</v>
          </cell>
          <cell r="D201" t="str">
            <v>220(V)x20Wx2등</v>
          </cell>
          <cell r="E201" t="str">
            <v>SET</v>
          </cell>
          <cell r="F201">
            <v>80000</v>
          </cell>
          <cell r="G201">
            <v>0.6</v>
          </cell>
        </row>
        <row r="202">
          <cell r="A202" t="str">
            <v>d175</v>
          </cell>
          <cell r="B202">
            <v>175</v>
          </cell>
          <cell r="C202" t="str">
            <v>형광등기구(안전증)</v>
          </cell>
          <cell r="D202" t="str">
            <v>220(V)x40Wx2등</v>
          </cell>
          <cell r="E202" t="str">
            <v>SET</v>
          </cell>
          <cell r="F202">
            <v>114000</v>
          </cell>
          <cell r="G202">
            <v>0.92</v>
          </cell>
        </row>
        <row r="203">
          <cell r="A203" t="str">
            <v>d215</v>
          </cell>
          <cell r="B203">
            <v>215</v>
          </cell>
          <cell r="C203" t="str">
            <v>형광등기구(직부)</v>
          </cell>
          <cell r="D203" t="str">
            <v>220(V)x20Wx2등 전자</v>
          </cell>
          <cell r="E203" t="str">
            <v>SET</v>
          </cell>
          <cell r="F203">
            <v>29000</v>
          </cell>
          <cell r="G203">
            <v>0.19500000000000001</v>
          </cell>
        </row>
        <row r="204">
          <cell r="A204" t="str">
            <v>d216</v>
          </cell>
          <cell r="B204">
            <v>216</v>
          </cell>
          <cell r="C204" t="str">
            <v>형광등기구(직부)</v>
          </cell>
          <cell r="D204" t="str">
            <v>220(V)x40Wx2등 전자</v>
          </cell>
          <cell r="E204" t="str">
            <v>SET</v>
          </cell>
          <cell r="F204">
            <v>39400</v>
          </cell>
          <cell r="G204">
            <v>0.30499999999999999</v>
          </cell>
        </row>
        <row r="205">
          <cell r="A205" t="str">
            <v>d176</v>
          </cell>
          <cell r="B205">
            <v>176</v>
          </cell>
          <cell r="C205" t="str">
            <v>형광램프</v>
          </cell>
          <cell r="D205" t="str">
            <v>220(V)x20W</v>
          </cell>
          <cell r="E205" t="str">
            <v>EA</v>
          </cell>
          <cell r="F205">
            <v>650</v>
          </cell>
        </row>
        <row r="206">
          <cell r="A206" t="str">
            <v>d177</v>
          </cell>
          <cell r="B206">
            <v>177</v>
          </cell>
          <cell r="C206" t="str">
            <v>형광램프</v>
          </cell>
          <cell r="D206" t="str">
            <v>220(V)x40W</v>
          </cell>
          <cell r="E206" t="str">
            <v>EA</v>
          </cell>
          <cell r="F206">
            <v>1050</v>
          </cell>
        </row>
        <row r="207">
          <cell r="A207" t="str">
            <v>d178</v>
          </cell>
          <cell r="B207">
            <v>178</v>
          </cell>
          <cell r="C207" t="str">
            <v>환풍기(일반용)</v>
          </cell>
          <cell r="D207" t="str">
            <v>300 x 300</v>
          </cell>
          <cell r="E207" t="str">
            <v>EA</v>
          </cell>
          <cell r="F207">
            <v>16000</v>
          </cell>
          <cell r="G207">
            <v>0.48</v>
          </cell>
        </row>
        <row r="208">
          <cell r="A208" t="str">
            <v>d179</v>
          </cell>
          <cell r="B208">
            <v>179</v>
          </cell>
          <cell r="C208" t="str">
            <v>황동 볼트너트</v>
          </cell>
          <cell r="D208" t="str">
            <v>M10 x 40</v>
          </cell>
          <cell r="E208" t="str">
            <v>EA</v>
          </cell>
          <cell r="F208">
            <v>183</v>
          </cell>
        </row>
        <row r="209">
          <cell r="A209" t="str">
            <v>d180</v>
          </cell>
          <cell r="B209">
            <v>180</v>
          </cell>
          <cell r="C209" t="str">
            <v>황동 평와셔</v>
          </cell>
          <cell r="D209" t="str">
            <v>3/8" 0.5mm</v>
          </cell>
          <cell r="E209" t="str">
            <v>EA</v>
          </cell>
          <cell r="F209">
            <v>6.5</v>
          </cell>
        </row>
        <row r="210">
          <cell r="A210" t="str">
            <v>d209</v>
          </cell>
          <cell r="B210">
            <v>209</v>
          </cell>
          <cell r="C210" t="str">
            <v>휘 발 유</v>
          </cell>
          <cell r="E210" t="str">
            <v>ℓ</v>
          </cell>
          <cell r="F210">
            <v>0</v>
          </cell>
        </row>
        <row r="211">
          <cell r="A211" t="str">
            <v>d196</v>
          </cell>
          <cell r="B211">
            <v>196</v>
          </cell>
          <cell r="C211" t="str">
            <v>BASE PLAT</v>
          </cell>
          <cell r="D211" t="str">
            <v>200x200x9t</v>
          </cell>
          <cell r="E211" t="str">
            <v>EA</v>
          </cell>
          <cell r="F211">
            <v>1500</v>
          </cell>
        </row>
        <row r="212">
          <cell r="A212" t="str">
            <v>d182</v>
          </cell>
          <cell r="B212">
            <v>182</v>
          </cell>
          <cell r="C212" t="str">
            <v>BOX 및 DOOR</v>
          </cell>
          <cell r="D212" t="str">
            <v>400x500x200x1.5t</v>
          </cell>
          <cell r="E212" t="str">
            <v>SET</v>
          </cell>
          <cell r="F212">
            <v>40000</v>
          </cell>
        </row>
        <row r="213">
          <cell r="A213" t="str">
            <v>d183</v>
          </cell>
          <cell r="B213">
            <v>183</v>
          </cell>
          <cell r="C213" t="str">
            <v>BOX COVER</v>
          </cell>
          <cell r="D213" t="str">
            <v>평 4각 &amp; 8각</v>
          </cell>
          <cell r="E213" t="str">
            <v>EA</v>
          </cell>
          <cell r="F213">
            <v>160</v>
          </cell>
        </row>
        <row r="214">
          <cell r="A214" t="str">
            <v>d184</v>
          </cell>
          <cell r="B214">
            <v>184</v>
          </cell>
          <cell r="C214" t="str">
            <v>CABLE TRAY</v>
          </cell>
          <cell r="D214" t="str">
            <v>STRAIGHT TRAY W300</v>
          </cell>
          <cell r="E214" t="str">
            <v>M</v>
          </cell>
          <cell r="F214">
            <v>11340</v>
          </cell>
          <cell r="G214">
            <v>0.28499999999999998</v>
          </cell>
        </row>
        <row r="215">
          <cell r="A215" t="str">
            <v>d198</v>
          </cell>
          <cell r="B215">
            <v>198</v>
          </cell>
          <cell r="C215" t="str">
            <v>DOWN LIGHT</v>
          </cell>
          <cell r="D215" t="str">
            <v>5" 반사매입형</v>
          </cell>
          <cell r="E215" t="str">
            <v>EA</v>
          </cell>
          <cell r="F215">
            <v>6000</v>
          </cell>
          <cell r="G215">
            <v>0.245</v>
          </cell>
        </row>
        <row r="216">
          <cell r="A216" t="str">
            <v>d187</v>
          </cell>
          <cell r="B216">
            <v>187</v>
          </cell>
          <cell r="C216" t="str">
            <v>ELB</v>
          </cell>
          <cell r="D216" t="str">
            <v>2P 30AF 20AT</v>
          </cell>
          <cell r="E216" t="str">
            <v>EA</v>
          </cell>
          <cell r="F216">
            <v>5300</v>
          </cell>
          <cell r="G216">
            <v>0.19</v>
          </cell>
        </row>
        <row r="217">
          <cell r="A217" t="str">
            <v>d188</v>
          </cell>
          <cell r="B217">
            <v>188</v>
          </cell>
          <cell r="C217" t="str">
            <v>NFB</v>
          </cell>
          <cell r="D217" t="str">
            <v>ABE 3P 50AF 30AT</v>
          </cell>
          <cell r="E217" t="str">
            <v>EA</v>
          </cell>
          <cell r="F217">
            <v>21800</v>
          </cell>
          <cell r="G217">
            <v>0.26</v>
          </cell>
        </row>
        <row r="218">
          <cell r="A218" t="str">
            <v>d231</v>
          </cell>
          <cell r="B218">
            <v>231</v>
          </cell>
          <cell r="C218" t="str">
            <v>NFB</v>
          </cell>
          <cell r="D218" t="str">
            <v>ABS 4P 400AF 400AT</v>
          </cell>
          <cell r="E218" t="str">
            <v>EA</v>
          </cell>
          <cell r="F218">
            <v>250000</v>
          </cell>
          <cell r="G218">
            <v>0.68</v>
          </cell>
        </row>
        <row r="219">
          <cell r="A219" t="str">
            <v>d189</v>
          </cell>
          <cell r="B219">
            <v>189</v>
          </cell>
          <cell r="C219" t="str">
            <v>NFB</v>
          </cell>
          <cell r="D219" t="str">
            <v>ABS 4P 100AF 75AT</v>
          </cell>
          <cell r="E219" t="str">
            <v>EA</v>
          </cell>
          <cell r="F219">
            <v>51100</v>
          </cell>
          <cell r="G219">
            <v>0.46800000000000003</v>
          </cell>
        </row>
        <row r="220">
          <cell r="A220" t="str">
            <v>d190</v>
          </cell>
          <cell r="B220">
            <v>190</v>
          </cell>
          <cell r="C220" t="str">
            <v>NFB</v>
          </cell>
          <cell r="D220" t="str">
            <v>ABS 4P 50AF 50AT</v>
          </cell>
          <cell r="E220" t="str">
            <v>EA</v>
          </cell>
          <cell r="F220">
            <v>28200</v>
          </cell>
          <cell r="G220">
            <v>0.33800000000000002</v>
          </cell>
        </row>
        <row r="221">
          <cell r="A221" t="str">
            <v>d191</v>
          </cell>
          <cell r="B221">
            <v>191</v>
          </cell>
          <cell r="C221" t="str">
            <v>T.V 유니트</v>
          </cell>
          <cell r="D221" t="str">
            <v>AUV 7-3-3</v>
          </cell>
          <cell r="E221" t="str">
            <v>조</v>
          </cell>
          <cell r="F221">
            <v>1700</v>
          </cell>
          <cell r="I221">
            <v>0.08</v>
          </cell>
        </row>
        <row r="222">
          <cell r="A222" t="str">
            <v>d192</v>
          </cell>
          <cell r="B222">
            <v>192</v>
          </cell>
          <cell r="C222" t="str">
            <v>U-CHANNEL</v>
          </cell>
          <cell r="D222" t="str">
            <v>42x25x2.3t</v>
          </cell>
          <cell r="E222" t="str">
            <v>M</v>
          </cell>
          <cell r="F222">
            <v>2800</v>
          </cell>
        </row>
        <row r="223">
          <cell r="A223" t="str">
            <v>d193</v>
          </cell>
          <cell r="B223">
            <v>193</v>
          </cell>
          <cell r="C223" t="str">
            <v>U-CHANNEL</v>
          </cell>
          <cell r="D223" t="str">
            <v>42x42x2.6t</v>
          </cell>
          <cell r="E223" t="str">
            <v>M</v>
          </cell>
          <cell r="F223">
            <v>3000</v>
          </cell>
        </row>
        <row r="224">
          <cell r="A224" t="str">
            <v>d204</v>
          </cell>
          <cell r="F224">
            <v>0</v>
          </cell>
        </row>
        <row r="225">
          <cell r="A225" t="str">
            <v>d201</v>
          </cell>
          <cell r="B225">
            <v>201</v>
          </cell>
          <cell r="C225" t="str">
            <v>부속품율</v>
          </cell>
          <cell r="D225" t="str">
            <v>전선관의 15%</v>
          </cell>
          <cell r="E225" t="str">
            <v>식</v>
          </cell>
          <cell r="F225">
            <v>0</v>
          </cell>
        </row>
        <row r="226">
          <cell r="A226" t="str">
            <v>d202</v>
          </cell>
          <cell r="B226">
            <v>202</v>
          </cell>
          <cell r="C226" t="str">
            <v>잡자재비</v>
          </cell>
          <cell r="D226" t="str">
            <v>배관.배선의 2%</v>
          </cell>
          <cell r="E226" t="str">
            <v>식</v>
          </cell>
          <cell r="F226">
            <v>0</v>
          </cell>
        </row>
        <row r="227">
          <cell r="A227" t="str">
            <v>d203</v>
          </cell>
          <cell r="B227">
            <v>203</v>
          </cell>
          <cell r="C227" t="str">
            <v>공구손료</v>
          </cell>
          <cell r="D227" t="str">
            <v>인건비의 3%</v>
          </cell>
          <cell r="E227" t="str">
            <v>식</v>
          </cell>
          <cell r="F227">
            <v>0</v>
          </cell>
        </row>
        <row r="228">
          <cell r="F228">
            <v>0</v>
          </cell>
        </row>
        <row r="229">
          <cell r="A229" t="str">
            <v>d221</v>
          </cell>
          <cell r="B229">
            <v>221</v>
          </cell>
          <cell r="C229" t="str">
            <v>케이블 덕트(W/C)</v>
          </cell>
          <cell r="D229" t="str">
            <v>W 200 x 150</v>
          </cell>
          <cell r="E229" t="str">
            <v>M</v>
          </cell>
          <cell r="F229">
            <v>19000</v>
          </cell>
          <cell r="G229">
            <v>0.5</v>
          </cell>
        </row>
        <row r="230">
          <cell r="A230" t="str">
            <v>d222</v>
          </cell>
          <cell r="B230">
            <v>222</v>
          </cell>
          <cell r="C230" t="str">
            <v>케이블 덕트(W/C)</v>
          </cell>
          <cell r="D230" t="str">
            <v>W 300 x 150</v>
          </cell>
          <cell r="E230" t="str">
            <v>M</v>
          </cell>
          <cell r="F230">
            <v>20560</v>
          </cell>
          <cell r="G230">
            <v>0.5</v>
          </cell>
        </row>
        <row r="231">
          <cell r="A231" t="str">
            <v>d223</v>
          </cell>
          <cell r="B231">
            <v>223</v>
          </cell>
          <cell r="C231" t="str">
            <v>수평용 엘보</v>
          </cell>
          <cell r="D231" t="str">
            <v>W 200 x 150</v>
          </cell>
          <cell r="E231" t="str">
            <v>EA</v>
          </cell>
          <cell r="F231">
            <v>14190</v>
          </cell>
          <cell r="G231">
            <v>0.5</v>
          </cell>
        </row>
        <row r="232">
          <cell r="A232" t="str">
            <v>d224</v>
          </cell>
          <cell r="B232">
            <v>224</v>
          </cell>
          <cell r="C232" t="str">
            <v>수평용 엘보</v>
          </cell>
          <cell r="D232" t="str">
            <v>W 300 x 150</v>
          </cell>
          <cell r="E232" t="str">
            <v>EA</v>
          </cell>
          <cell r="F232">
            <v>16200</v>
          </cell>
          <cell r="G232">
            <v>0.5</v>
          </cell>
        </row>
        <row r="233">
          <cell r="A233" t="str">
            <v>d225</v>
          </cell>
          <cell r="B233">
            <v>225</v>
          </cell>
          <cell r="C233" t="str">
            <v>수직용 엘보</v>
          </cell>
          <cell r="D233" t="str">
            <v>W 200 x 150</v>
          </cell>
          <cell r="E233" t="str">
            <v>EA</v>
          </cell>
          <cell r="F233">
            <v>13500</v>
          </cell>
          <cell r="G233">
            <v>0.5</v>
          </cell>
        </row>
        <row r="234">
          <cell r="A234" t="str">
            <v>d226</v>
          </cell>
          <cell r="B234">
            <v>226</v>
          </cell>
          <cell r="C234" t="str">
            <v>수직용 엘보</v>
          </cell>
          <cell r="D234" t="str">
            <v>W 300 x 150</v>
          </cell>
          <cell r="E234" t="str">
            <v>EA</v>
          </cell>
          <cell r="F234">
            <v>14180</v>
          </cell>
          <cell r="G234">
            <v>0.5</v>
          </cell>
        </row>
        <row r="235">
          <cell r="A235" t="str">
            <v>d232</v>
          </cell>
          <cell r="B235">
            <v>232</v>
          </cell>
        </row>
      </sheetData>
      <sheetData sheetId="2" refreshError="1">
        <row r="1">
          <cell r="A1" t="str">
            <v>코드</v>
          </cell>
        </row>
        <row r="3">
          <cell r="A3" t="str">
            <v>t0001</v>
          </cell>
          <cell r="B3">
            <v>1</v>
          </cell>
          <cell r="C3" t="str">
            <v>전선관 지지행거</v>
          </cell>
          <cell r="D3" t="str">
            <v>W:200</v>
          </cell>
          <cell r="E3" t="str">
            <v>개소</v>
          </cell>
          <cell r="F3">
            <v>1</v>
          </cell>
          <cell r="G3">
            <v>1693</v>
          </cell>
          <cell r="H3">
            <v>1693</v>
          </cell>
          <cell r="I3">
            <v>11024</v>
          </cell>
          <cell r="J3">
            <v>11024</v>
          </cell>
        </row>
        <row r="4">
          <cell r="A4" t="str">
            <v>t0002</v>
          </cell>
          <cell r="B4">
            <v>2</v>
          </cell>
          <cell r="C4" t="str">
            <v>전선관 지지행거</v>
          </cell>
          <cell r="D4" t="str">
            <v>W:300</v>
          </cell>
          <cell r="E4" t="str">
            <v>개소</v>
          </cell>
          <cell r="F4">
            <v>1</v>
          </cell>
          <cell r="G4">
            <v>1733</v>
          </cell>
          <cell r="H4">
            <v>1733</v>
          </cell>
          <cell r="I4">
            <v>11024</v>
          </cell>
          <cell r="J4">
            <v>11024</v>
          </cell>
        </row>
        <row r="5">
          <cell r="A5" t="str">
            <v>t0003</v>
          </cell>
          <cell r="B5">
            <v>3</v>
          </cell>
          <cell r="C5" t="str">
            <v>전선관 지지행거</v>
          </cell>
          <cell r="D5" t="str">
            <v>16C</v>
          </cell>
          <cell r="E5" t="str">
            <v>개소</v>
          </cell>
          <cell r="F5">
            <v>1</v>
          </cell>
          <cell r="G5">
            <v>1755</v>
          </cell>
          <cell r="H5">
            <v>1755</v>
          </cell>
          <cell r="I5">
            <v>1101</v>
          </cell>
          <cell r="J5">
            <v>1101</v>
          </cell>
        </row>
        <row r="6">
          <cell r="A6" t="str">
            <v>t0004</v>
          </cell>
          <cell r="B6">
            <v>4</v>
          </cell>
          <cell r="C6" t="str">
            <v>전선관 지지행거</v>
          </cell>
          <cell r="D6" t="str">
            <v>22C</v>
          </cell>
          <cell r="E6" t="str">
            <v>개소</v>
          </cell>
          <cell r="F6">
            <v>1</v>
          </cell>
          <cell r="G6">
            <v>1775</v>
          </cell>
          <cell r="H6">
            <v>1775</v>
          </cell>
          <cell r="I6">
            <v>1101</v>
          </cell>
          <cell r="J6">
            <v>1101</v>
          </cell>
        </row>
        <row r="7">
          <cell r="A7" t="str">
            <v>t0005</v>
          </cell>
          <cell r="B7">
            <v>5</v>
          </cell>
          <cell r="C7" t="str">
            <v>전선관 지지행거</v>
          </cell>
          <cell r="D7" t="str">
            <v>28C</v>
          </cell>
          <cell r="E7" t="str">
            <v>개소</v>
          </cell>
          <cell r="F7">
            <v>1</v>
          </cell>
          <cell r="G7">
            <v>1799</v>
          </cell>
          <cell r="H7">
            <v>1799</v>
          </cell>
          <cell r="I7">
            <v>1101</v>
          </cell>
          <cell r="J7">
            <v>1101</v>
          </cell>
        </row>
        <row r="8">
          <cell r="A8" t="str">
            <v>t0006</v>
          </cell>
          <cell r="B8">
            <v>6</v>
          </cell>
          <cell r="C8" t="str">
            <v>전선관 지지행거</v>
          </cell>
          <cell r="D8" t="str">
            <v>36C</v>
          </cell>
          <cell r="E8" t="str">
            <v>개소</v>
          </cell>
          <cell r="F8">
            <v>1</v>
          </cell>
          <cell r="G8">
            <v>2075</v>
          </cell>
          <cell r="H8">
            <v>2075</v>
          </cell>
          <cell r="I8">
            <v>1101</v>
          </cell>
          <cell r="J8">
            <v>1101</v>
          </cell>
        </row>
        <row r="9">
          <cell r="A9" t="str">
            <v>t0007</v>
          </cell>
          <cell r="B9">
            <v>7</v>
          </cell>
          <cell r="C9" t="str">
            <v>전선관 지지행거</v>
          </cell>
          <cell r="D9" t="str">
            <v>42C</v>
          </cell>
          <cell r="E9" t="str">
            <v>개소</v>
          </cell>
          <cell r="F9">
            <v>1</v>
          </cell>
          <cell r="G9">
            <v>2201</v>
          </cell>
          <cell r="H9">
            <v>2201</v>
          </cell>
          <cell r="I9">
            <v>1101</v>
          </cell>
          <cell r="J9">
            <v>1101</v>
          </cell>
        </row>
        <row r="10">
          <cell r="A10" t="str">
            <v>t0008</v>
          </cell>
          <cell r="B10">
            <v>8</v>
          </cell>
          <cell r="C10" t="str">
            <v>전선관 지지행거</v>
          </cell>
          <cell r="D10" t="str">
            <v>54C</v>
          </cell>
          <cell r="E10" t="str">
            <v>개소</v>
          </cell>
          <cell r="F10">
            <v>1</v>
          </cell>
          <cell r="G10">
            <v>2457</v>
          </cell>
          <cell r="H10">
            <v>2457</v>
          </cell>
          <cell r="I10">
            <v>1101</v>
          </cell>
          <cell r="J10">
            <v>1101</v>
          </cell>
        </row>
        <row r="11">
          <cell r="A11" t="str">
            <v>t0009</v>
          </cell>
          <cell r="B11">
            <v>9</v>
          </cell>
          <cell r="C11" t="str">
            <v xml:space="preserve">녹막이 페이트 </v>
          </cell>
          <cell r="D11" t="str">
            <v>2회</v>
          </cell>
          <cell r="E11" t="str">
            <v>식</v>
          </cell>
          <cell r="F11">
            <v>1</v>
          </cell>
          <cell r="G11">
            <v>591.86800000000005</v>
          </cell>
          <cell r="H11">
            <v>591.86800000000005</v>
          </cell>
          <cell r="I11">
            <v>1787</v>
          </cell>
          <cell r="J11">
            <v>1787</v>
          </cell>
        </row>
        <row r="12">
          <cell r="A12" t="str">
            <v>t0010</v>
          </cell>
          <cell r="B12">
            <v>10</v>
          </cell>
          <cell r="C12" t="str">
            <v>은분도장</v>
          </cell>
          <cell r="D12" t="str">
            <v>2회</v>
          </cell>
          <cell r="E12" t="str">
            <v>식</v>
          </cell>
          <cell r="F12">
            <v>1</v>
          </cell>
          <cell r="G12">
            <v>236.34500000000003</v>
          </cell>
          <cell r="H12">
            <v>236.34500000000003</v>
          </cell>
          <cell r="I12">
            <v>3216</v>
          </cell>
          <cell r="J12">
            <v>3216</v>
          </cell>
        </row>
        <row r="13">
          <cell r="A13" t="str">
            <v>t0011</v>
          </cell>
          <cell r="B13">
            <v>11</v>
          </cell>
          <cell r="C13" t="str">
            <v>철재류 가공 및 조립</v>
          </cell>
          <cell r="D13" t="str">
            <v>현장제작</v>
          </cell>
          <cell r="E13" t="str">
            <v>식</v>
          </cell>
          <cell r="F13">
            <v>1</v>
          </cell>
          <cell r="G13">
            <v>27913</v>
          </cell>
          <cell r="H13">
            <v>27913</v>
          </cell>
          <cell r="I13">
            <v>2176675</v>
          </cell>
          <cell r="J13">
            <v>2176675</v>
          </cell>
        </row>
        <row r="14">
          <cell r="A14" t="str">
            <v>t0012</v>
          </cell>
          <cell r="B14">
            <v>12</v>
          </cell>
          <cell r="C14" t="str">
            <v>콘크리트 기초</v>
          </cell>
          <cell r="D14" t="str">
            <v>무근</v>
          </cell>
          <cell r="E14" t="str">
            <v>식</v>
          </cell>
          <cell r="F14">
            <v>1</v>
          </cell>
          <cell r="G14">
            <v>54876</v>
          </cell>
          <cell r="H14">
            <v>54876</v>
          </cell>
          <cell r="I14">
            <v>196800</v>
          </cell>
          <cell r="J14">
            <v>196800</v>
          </cell>
        </row>
        <row r="15">
          <cell r="A15" t="str">
            <v>t0013</v>
          </cell>
          <cell r="B15">
            <v>13</v>
          </cell>
          <cell r="C15" t="str">
            <v>터파기 데메우기</v>
          </cell>
          <cell r="D15" t="str">
            <v>1M 이하</v>
          </cell>
          <cell r="E15" t="str">
            <v>㎥</v>
          </cell>
          <cell r="F15">
            <v>1</v>
          </cell>
          <cell r="G15">
            <v>0</v>
          </cell>
          <cell r="H15">
            <v>0</v>
          </cell>
          <cell r="I15">
            <v>10483</v>
          </cell>
          <cell r="J15">
            <v>10483</v>
          </cell>
        </row>
        <row r="16">
          <cell r="A16" t="str">
            <v>t0014</v>
          </cell>
          <cell r="B16">
            <v>14</v>
          </cell>
          <cell r="C16" t="str">
            <v>동력배관 지지가대</v>
          </cell>
          <cell r="D16" t="str">
            <v>ㄷ앵글</v>
          </cell>
          <cell r="E16" t="str">
            <v>㎥</v>
          </cell>
          <cell r="F16">
            <v>1</v>
          </cell>
          <cell r="G16">
            <v>7188.4515000000001</v>
          </cell>
          <cell r="H16">
            <v>7188.4515000000001</v>
          </cell>
          <cell r="I16">
            <v>166035.663</v>
          </cell>
          <cell r="J16">
            <v>166035.663</v>
          </cell>
        </row>
        <row r="17">
          <cell r="A17" t="str">
            <v>t0015</v>
          </cell>
          <cell r="B17">
            <v>15</v>
          </cell>
          <cell r="C17" t="str">
            <v>전등 전열 분전반</v>
          </cell>
          <cell r="D17" t="str">
            <v>L-1</v>
          </cell>
          <cell r="E17" t="str">
            <v>식</v>
          </cell>
          <cell r="F17">
            <v>1</v>
          </cell>
          <cell r="G17">
            <v>167121</v>
          </cell>
          <cell r="H17">
            <v>167121</v>
          </cell>
          <cell r="I17">
            <v>244058</v>
          </cell>
          <cell r="J17">
            <v>244058</v>
          </cell>
        </row>
        <row r="18">
          <cell r="A18" t="str">
            <v>t0016</v>
          </cell>
          <cell r="B18">
            <v>16</v>
          </cell>
          <cell r="C18" t="str">
            <v>전등 전열 분전반</v>
          </cell>
          <cell r="D18" t="str">
            <v>L-2</v>
          </cell>
          <cell r="E18" t="str">
            <v>식</v>
          </cell>
          <cell r="F18">
            <v>1</v>
          </cell>
          <cell r="G18">
            <v>209376</v>
          </cell>
          <cell r="H18">
            <v>209376</v>
          </cell>
          <cell r="I18">
            <v>213125</v>
          </cell>
          <cell r="J18">
            <v>213125</v>
          </cell>
        </row>
        <row r="19">
          <cell r="A19" t="str">
            <v>t0017</v>
          </cell>
          <cell r="B19">
            <v>17</v>
          </cell>
          <cell r="C19" t="str">
            <v>보안용 접지공사</v>
          </cell>
          <cell r="D19" t="str">
            <v>100Ω이하</v>
          </cell>
          <cell r="E19" t="str">
            <v>식</v>
          </cell>
          <cell r="F19">
            <v>1</v>
          </cell>
          <cell r="G19">
            <v>773105</v>
          </cell>
          <cell r="H19">
            <v>773105</v>
          </cell>
          <cell r="I19">
            <v>130426.31999999999</v>
          </cell>
          <cell r="J19">
            <v>130426.31999999999</v>
          </cell>
        </row>
        <row r="20">
          <cell r="A20" t="str">
            <v>t0018</v>
          </cell>
          <cell r="B20">
            <v>18</v>
          </cell>
          <cell r="C20" t="str">
            <v>덕트 지지행거</v>
          </cell>
          <cell r="D20" t="str">
            <v>W : 200</v>
          </cell>
          <cell r="E20" t="str">
            <v>개소</v>
          </cell>
          <cell r="F20">
            <v>1</v>
          </cell>
          <cell r="G20">
            <v>3296</v>
          </cell>
          <cell r="H20">
            <v>3296</v>
          </cell>
          <cell r="I20">
            <v>8508</v>
          </cell>
          <cell r="J20">
            <v>8508</v>
          </cell>
        </row>
        <row r="21">
          <cell r="A21" t="str">
            <v>t0019</v>
          </cell>
          <cell r="B21">
            <v>19</v>
          </cell>
          <cell r="C21" t="str">
            <v>덕트 지지행거</v>
          </cell>
          <cell r="D21" t="str">
            <v>W : 300</v>
          </cell>
          <cell r="E21" t="str">
            <v>개소</v>
          </cell>
          <cell r="F21">
            <v>1</v>
          </cell>
          <cell r="G21">
            <v>3566</v>
          </cell>
          <cell r="H21">
            <v>3566</v>
          </cell>
          <cell r="I21">
            <v>8508</v>
          </cell>
          <cell r="J21">
            <v>8508</v>
          </cell>
        </row>
        <row r="22">
          <cell r="A22" t="str">
            <v>t0020</v>
          </cell>
          <cell r="B22">
            <v>20</v>
          </cell>
          <cell r="C22" t="str">
            <v>냉방기 분전반</v>
          </cell>
          <cell r="D22" t="str">
            <v>M - 50A(노출)</v>
          </cell>
          <cell r="E22" t="str">
            <v>면</v>
          </cell>
          <cell r="F22">
            <v>1</v>
          </cell>
          <cell r="G22">
            <v>55680</v>
          </cell>
          <cell r="H22">
            <v>55680</v>
          </cell>
          <cell r="I22">
            <v>13827</v>
          </cell>
          <cell r="J22">
            <v>13827</v>
          </cell>
        </row>
        <row r="23">
          <cell r="A23" t="str">
            <v>t0021</v>
          </cell>
          <cell r="B23">
            <v>21</v>
          </cell>
          <cell r="C23" t="str">
            <v>동력 분전반</v>
          </cell>
          <cell r="D23" t="str">
            <v>P - 1</v>
          </cell>
          <cell r="E23" t="str">
            <v>면</v>
          </cell>
          <cell r="F23">
            <v>1</v>
          </cell>
          <cell r="G23">
            <v>524487</v>
          </cell>
          <cell r="H23">
            <v>524487</v>
          </cell>
          <cell r="I23">
            <v>881611</v>
          </cell>
          <cell r="J23">
            <v>881611</v>
          </cell>
        </row>
        <row r="24">
          <cell r="A24" t="str">
            <v>t0022</v>
          </cell>
          <cell r="B24">
            <v>22</v>
          </cell>
          <cell r="C24" t="str">
            <v>노 무 비</v>
          </cell>
          <cell r="D24" t="str">
            <v>통신기사 1급</v>
          </cell>
          <cell r="E24" t="str">
            <v>인</v>
          </cell>
          <cell r="F24">
            <v>89527</v>
          </cell>
        </row>
        <row r="25">
          <cell r="A25" t="str">
            <v>t0023</v>
          </cell>
          <cell r="B25">
            <v>25</v>
          </cell>
          <cell r="C25" t="str">
            <v>노 무 비</v>
          </cell>
          <cell r="D25" t="str">
            <v>통신기사 2급</v>
          </cell>
          <cell r="E25" t="str">
            <v>인</v>
          </cell>
          <cell r="F25">
            <v>78395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 refreshError="1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목차"/>
      <sheetName val="간지(통합)"/>
      <sheetName val="현장사진"/>
      <sheetName val="설계내역서(예정지정리)"/>
      <sheetName val="대운반단산(소(용),잣(2-2)-원주)"/>
      <sheetName val="대운반단산(잣(대)-정선)"/>
      <sheetName val="대운반단산(자작나무1-0)-원주"/>
      <sheetName val="소반별시방서(원본)"/>
      <sheetName val="단가산출서(원본)"/>
      <sheetName val="조사야장(원본)"/>
      <sheetName val="설계인자 "/>
      <sheetName val="주유소거래가격"/>
      <sheetName val="견적서(표찰)"/>
      <sheetName val="천공기, 천공기날(물가자료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AR5">
            <v>0.7</v>
          </cell>
        </row>
        <row r="12">
          <cell r="AR12">
            <v>0.7</v>
          </cell>
          <cell r="AS12">
            <v>0.71</v>
          </cell>
          <cell r="AT12">
            <v>0.72</v>
          </cell>
          <cell r="AU12">
            <v>0.73</v>
          </cell>
          <cell r="AV12">
            <v>0.74</v>
          </cell>
          <cell r="AW12">
            <v>0.75</v>
          </cell>
          <cell r="AX12">
            <v>0.76</v>
          </cell>
          <cell r="AY12">
            <v>0.77</v>
          </cell>
          <cell r="AZ12">
            <v>0.78</v>
          </cell>
          <cell r="BA12">
            <v>0.79</v>
          </cell>
          <cell r="BB12">
            <v>0.8</v>
          </cell>
          <cell r="BC12">
            <v>0.81</v>
          </cell>
          <cell r="BD12">
            <v>0.82</v>
          </cell>
          <cell r="BE12">
            <v>0.83</v>
          </cell>
          <cell r="BF12">
            <v>0.84</v>
          </cell>
          <cell r="BG12">
            <v>0.85</v>
          </cell>
          <cell r="BH12">
            <v>0.86</v>
          </cell>
          <cell r="BI12">
            <v>0.87</v>
          </cell>
          <cell r="BJ12">
            <v>0.88</v>
          </cell>
          <cell r="BK12">
            <v>0.89</v>
          </cell>
          <cell r="BL12">
            <v>0.9</v>
          </cell>
          <cell r="BM12">
            <v>0.91</v>
          </cell>
          <cell r="BN12">
            <v>0.92</v>
          </cell>
          <cell r="BO12">
            <v>0.93</v>
          </cell>
          <cell r="BP12">
            <v>0.94</v>
          </cell>
          <cell r="BQ12">
            <v>0.95</v>
          </cell>
          <cell r="BR12">
            <v>0.96</v>
          </cell>
          <cell r="BS12">
            <v>0.97</v>
          </cell>
          <cell r="BT12">
            <v>0.98</v>
          </cell>
          <cell r="BU12">
            <v>0.99</v>
          </cell>
          <cell r="BV12">
            <v>1</v>
          </cell>
          <cell r="BW12">
            <v>1.01</v>
          </cell>
          <cell r="BX12">
            <v>1.02</v>
          </cell>
          <cell r="BY12">
            <v>1.03</v>
          </cell>
          <cell r="BZ12">
            <v>1.04</v>
          </cell>
          <cell r="CA12">
            <v>1.05</v>
          </cell>
          <cell r="CB12">
            <v>1.06</v>
          </cell>
          <cell r="CC12">
            <v>1.07</v>
          </cell>
          <cell r="CD12">
            <v>1.08</v>
          </cell>
          <cell r="CE12">
            <v>1.0900000000000001</v>
          </cell>
          <cell r="CF12">
            <v>1.1000000000000001</v>
          </cell>
          <cell r="CG12">
            <v>1.1100000000000001</v>
          </cell>
          <cell r="CH12">
            <v>1.1200000000000001</v>
          </cell>
          <cell r="CI12">
            <v>1.1299999999999999</v>
          </cell>
          <cell r="CJ12">
            <v>1.1399999999999999</v>
          </cell>
          <cell r="CK12">
            <v>1.1499999999999999</v>
          </cell>
          <cell r="CL12">
            <v>1.1599999999999999</v>
          </cell>
          <cell r="CM12">
            <v>1.17</v>
          </cell>
          <cell r="CN12">
            <v>1.18</v>
          </cell>
          <cell r="CO12">
            <v>1.19</v>
          </cell>
          <cell r="CP12">
            <v>1.2</v>
          </cell>
          <cell r="CQ12">
            <v>1.21</v>
          </cell>
          <cell r="CR12">
            <v>1.22</v>
          </cell>
          <cell r="CS12">
            <v>1.23</v>
          </cell>
          <cell r="CT12">
            <v>1.24</v>
          </cell>
          <cell r="CU12">
            <v>1.25</v>
          </cell>
          <cell r="CV12">
            <v>1.26</v>
          </cell>
          <cell r="CW12">
            <v>1.27</v>
          </cell>
          <cell r="CX12">
            <v>1.28</v>
          </cell>
          <cell r="CY12">
            <v>1.29</v>
          </cell>
          <cell r="CZ12">
            <v>1.3</v>
          </cell>
        </row>
        <row r="13">
          <cell r="AR13">
            <v>0.7</v>
          </cell>
          <cell r="AS13">
            <v>0.7</v>
          </cell>
          <cell r="AT13">
            <v>0.7</v>
          </cell>
          <cell r="AU13">
            <v>0.7</v>
          </cell>
          <cell r="AV13">
            <v>0.7</v>
          </cell>
          <cell r="AW13">
            <v>0.7</v>
          </cell>
          <cell r="AX13">
            <v>0.7</v>
          </cell>
          <cell r="AY13">
            <v>0.7</v>
          </cell>
          <cell r="AZ13">
            <v>0.85</v>
          </cell>
          <cell r="BA13">
            <v>0.85</v>
          </cell>
          <cell r="BB13">
            <v>0.85</v>
          </cell>
          <cell r="BC13">
            <v>0.85</v>
          </cell>
          <cell r="BD13">
            <v>0.85</v>
          </cell>
          <cell r="BE13">
            <v>0.85</v>
          </cell>
          <cell r="BF13">
            <v>0.85</v>
          </cell>
          <cell r="BG13">
            <v>0.85</v>
          </cell>
          <cell r="BH13">
            <v>0.85</v>
          </cell>
          <cell r="BI13">
            <v>0.85</v>
          </cell>
          <cell r="BJ13">
            <v>0.85</v>
          </cell>
          <cell r="BK13">
            <v>0.85</v>
          </cell>
          <cell r="BL13">
            <v>0.85</v>
          </cell>
          <cell r="BM13">
            <v>0.85</v>
          </cell>
          <cell r="BN13">
            <v>0.85</v>
          </cell>
          <cell r="BO13">
            <v>1</v>
          </cell>
          <cell r="BP13">
            <v>1</v>
          </cell>
          <cell r="BQ13">
            <v>1</v>
          </cell>
          <cell r="BR13">
            <v>1</v>
          </cell>
          <cell r="BS13">
            <v>1</v>
          </cell>
          <cell r="BT13">
            <v>1</v>
          </cell>
          <cell r="BU13">
            <v>1</v>
          </cell>
          <cell r="BV13">
            <v>1</v>
          </cell>
          <cell r="BW13">
            <v>1</v>
          </cell>
          <cell r="BX13">
            <v>1</v>
          </cell>
          <cell r="BY13">
            <v>1</v>
          </cell>
          <cell r="BZ13">
            <v>1</v>
          </cell>
          <cell r="CA13">
            <v>1</v>
          </cell>
          <cell r="CB13">
            <v>1</v>
          </cell>
          <cell r="CC13">
            <v>1</v>
          </cell>
          <cell r="CD13">
            <v>1.1499999999999999</v>
          </cell>
          <cell r="CE13">
            <v>1.1499999999999999</v>
          </cell>
          <cell r="CF13">
            <v>1.1499999999999999</v>
          </cell>
          <cell r="CG13">
            <v>1.1499999999999999</v>
          </cell>
          <cell r="CH13">
            <v>1.1499999999999999</v>
          </cell>
          <cell r="CI13">
            <v>1.1499999999999999</v>
          </cell>
          <cell r="CJ13">
            <v>1.1499999999999999</v>
          </cell>
          <cell r="CK13">
            <v>1.1499999999999999</v>
          </cell>
          <cell r="CL13">
            <v>1.1499999999999999</v>
          </cell>
          <cell r="CM13">
            <v>1.1499999999999999</v>
          </cell>
          <cell r="CN13">
            <v>1.1499999999999999</v>
          </cell>
          <cell r="CO13">
            <v>1.1499999999999999</v>
          </cell>
          <cell r="CP13">
            <v>1.1499999999999999</v>
          </cell>
          <cell r="CQ13">
            <v>1.1499999999999999</v>
          </cell>
          <cell r="CR13">
            <v>1.1499999999999999</v>
          </cell>
          <cell r="CS13">
            <v>1.1499999999999999</v>
          </cell>
          <cell r="CT13">
            <v>1.3</v>
          </cell>
          <cell r="CU13">
            <v>1.3</v>
          </cell>
          <cell r="CV13">
            <v>1.3</v>
          </cell>
          <cell r="CW13">
            <v>1.3</v>
          </cell>
          <cell r="CX13">
            <v>1.3</v>
          </cell>
          <cell r="CY13">
            <v>1.3</v>
          </cell>
          <cell r="CZ13">
            <v>1.3</v>
          </cell>
        </row>
        <row r="16">
          <cell r="AR16">
            <v>0.9</v>
          </cell>
          <cell r="AS16">
            <v>0.91</v>
          </cell>
          <cell r="AT16">
            <v>0.92</v>
          </cell>
          <cell r="AU16">
            <v>0.93</v>
          </cell>
          <cell r="AV16">
            <v>0.94</v>
          </cell>
          <cell r="AW16">
            <v>0.95</v>
          </cell>
          <cell r="AX16">
            <v>0.96</v>
          </cell>
          <cell r="AY16">
            <v>0.97</v>
          </cell>
          <cell r="AZ16">
            <v>0.98</v>
          </cell>
          <cell r="BA16">
            <v>0.99</v>
          </cell>
          <cell r="BB16">
            <v>1</v>
          </cell>
          <cell r="BC16">
            <v>1.01</v>
          </cell>
          <cell r="BD16">
            <v>1.02</v>
          </cell>
          <cell r="BE16">
            <v>1.03</v>
          </cell>
          <cell r="BF16">
            <v>1.04</v>
          </cell>
          <cell r="BG16">
            <v>1.05</v>
          </cell>
          <cell r="BH16">
            <v>1.06</v>
          </cell>
          <cell r="BI16">
            <v>1.07</v>
          </cell>
          <cell r="BJ16">
            <v>1.08</v>
          </cell>
          <cell r="BK16">
            <v>1.0900000000000001</v>
          </cell>
          <cell r="BL16">
            <v>1.1000000000000001</v>
          </cell>
        </row>
        <row r="17">
          <cell r="AR17">
            <v>0.9</v>
          </cell>
          <cell r="AS17">
            <v>0.9</v>
          </cell>
          <cell r="AT17">
            <v>0.9</v>
          </cell>
          <cell r="AU17">
            <v>0.9</v>
          </cell>
          <cell r="AV17">
            <v>0.9</v>
          </cell>
          <cell r="AW17">
            <v>1</v>
          </cell>
          <cell r="AX17">
            <v>1</v>
          </cell>
          <cell r="AY17">
            <v>1</v>
          </cell>
          <cell r="AZ17">
            <v>1</v>
          </cell>
          <cell r="BA17">
            <v>1</v>
          </cell>
          <cell r="BB17">
            <v>1</v>
          </cell>
          <cell r="BC17">
            <v>1</v>
          </cell>
          <cell r="BD17">
            <v>1</v>
          </cell>
          <cell r="BE17">
            <v>1</v>
          </cell>
          <cell r="BF17">
            <v>1</v>
          </cell>
          <cell r="BG17">
            <v>1.1000000000000001</v>
          </cell>
          <cell r="BH17">
            <v>1.1000000000000001</v>
          </cell>
          <cell r="BI17">
            <v>1.1000000000000001</v>
          </cell>
          <cell r="BJ17">
            <v>1.1000000000000001</v>
          </cell>
          <cell r="BK17">
            <v>1.1000000000000001</v>
          </cell>
          <cell r="BL17">
            <v>1.1000000000000001</v>
          </cell>
        </row>
        <row r="20">
          <cell r="AR20">
            <v>1</v>
          </cell>
          <cell r="AS20">
            <v>1.01</v>
          </cell>
          <cell r="AT20">
            <v>1.02</v>
          </cell>
          <cell r="AU20">
            <v>1.03</v>
          </cell>
          <cell r="AV20">
            <v>1.04</v>
          </cell>
          <cell r="AW20">
            <v>1.05</v>
          </cell>
          <cell r="AX20">
            <v>1.06</v>
          </cell>
          <cell r="AY20">
            <v>1.07</v>
          </cell>
          <cell r="AZ20">
            <v>1.08</v>
          </cell>
          <cell r="BA20">
            <v>1.0900000000000001</v>
          </cell>
          <cell r="BB20">
            <v>1.1000000000000001</v>
          </cell>
          <cell r="BC20">
            <v>1.1100000000000001</v>
          </cell>
          <cell r="BD20">
            <v>1.1200000000000001</v>
          </cell>
          <cell r="BE20">
            <v>1.1299999999999999</v>
          </cell>
          <cell r="BF20">
            <v>1.1399999999999999</v>
          </cell>
          <cell r="BG20">
            <v>1.1499999999999999</v>
          </cell>
        </row>
        <row r="21">
          <cell r="AR21">
            <v>1</v>
          </cell>
          <cell r="AS21">
            <v>1</v>
          </cell>
          <cell r="AT21">
            <v>1</v>
          </cell>
          <cell r="AU21">
            <v>1</v>
          </cell>
          <cell r="AV21">
            <v>1</v>
          </cell>
          <cell r="AW21">
            <v>1.1000000000000001</v>
          </cell>
          <cell r="AX21">
            <v>1.1000000000000001</v>
          </cell>
          <cell r="AY21">
            <v>1.1000000000000001</v>
          </cell>
          <cell r="AZ21">
            <v>1.1000000000000001</v>
          </cell>
          <cell r="BA21">
            <v>1.1000000000000001</v>
          </cell>
          <cell r="BB21">
            <v>1.1000000000000001</v>
          </cell>
          <cell r="BC21">
            <v>1.1000000000000001</v>
          </cell>
          <cell r="BD21">
            <v>1.1000000000000001</v>
          </cell>
          <cell r="BE21">
            <v>1.1499999999999999</v>
          </cell>
          <cell r="BF21">
            <v>1.1499999999999999</v>
          </cell>
          <cell r="BG21">
            <v>1.1499999999999999</v>
          </cell>
        </row>
        <row r="23">
          <cell r="AR23">
            <v>1</v>
          </cell>
          <cell r="AS23">
            <v>1.01</v>
          </cell>
          <cell r="AT23">
            <v>1.02</v>
          </cell>
          <cell r="AU23">
            <v>1.03</v>
          </cell>
          <cell r="AV23">
            <v>1.04</v>
          </cell>
          <cell r="AW23">
            <v>1.05</v>
          </cell>
          <cell r="AX23">
            <v>1.06</v>
          </cell>
          <cell r="AY23">
            <v>1.07</v>
          </cell>
          <cell r="AZ23">
            <v>1.08</v>
          </cell>
          <cell r="BA23">
            <v>1.0900000000000001</v>
          </cell>
          <cell r="BB23">
            <v>1.1000000000000001</v>
          </cell>
        </row>
        <row r="24">
          <cell r="AR24">
            <v>1</v>
          </cell>
          <cell r="AS24">
            <v>1</v>
          </cell>
          <cell r="AT24">
            <v>1</v>
          </cell>
          <cell r="AU24">
            <v>1.05</v>
          </cell>
          <cell r="AV24">
            <v>1.05</v>
          </cell>
          <cell r="AW24">
            <v>1.05</v>
          </cell>
          <cell r="AX24">
            <v>1.05</v>
          </cell>
          <cell r="AY24">
            <v>1.05</v>
          </cell>
          <cell r="AZ24">
            <v>1.1000000000000001</v>
          </cell>
          <cell r="BA24">
            <v>1.1000000000000001</v>
          </cell>
          <cell r="BB24">
            <v>1.1000000000000001</v>
          </cell>
        </row>
      </sheetData>
      <sheetData sheetId="10" refreshError="1"/>
      <sheetData sheetId="11"/>
      <sheetData sheetId="12"/>
      <sheetData sheetId="1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목차"/>
      <sheetName val="간지"/>
      <sheetName val="위치도"/>
      <sheetName val="현장사진"/>
      <sheetName val="예정공정표"/>
      <sheetName val="재료비내역서"/>
      <sheetName val="대운반단산"/>
      <sheetName val="소반별시방서(원본)"/>
      <sheetName val="단가산출서(원본)"/>
      <sheetName val="조사야장(원본)"/>
      <sheetName val="설계내역서(총괄)"/>
      <sheetName val="설계내역서(비료주기)"/>
      <sheetName val="설계내역서(표시봉)"/>
      <sheetName val="설계내역서(식재)"/>
      <sheetName val="설계내역서(정리작업)"/>
      <sheetName val="조사야장"/>
      <sheetName val="직경조사"/>
      <sheetName val="경사분포도"/>
      <sheetName val="적용근거"/>
      <sheetName val="필지별집계"/>
      <sheetName val="필지별내역서(춘천)"/>
      <sheetName val="묘목소요내역"/>
      <sheetName val="GPS좌표 "/>
      <sheetName val="경사분석간지"/>
      <sheetName val="단가참고자료"/>
      <sheetName val="적용자료명세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5">
          <cell r="AR5">
            <v>0.7</v>
          </cell>
          <cell r="AS5">
            <v>0.85</v>
          </cell>
          <cell r="AT5">
            <v>1</v>
          </cell>
          <cell r="AU5">
            <v>1.1499999999999999</v>
          </cell>
          <cell r="AV5">
            <v>1.3</v>
          </cell>
          <cell r="AX5">
            <v>0.9</v>
          </cell>
          <cell r="AY5">
            <v>1</v>
          </cell>
          <cell r="AZ5">
            <v>1.1000000000000001</v>
          </cell>
          <cell r="BB5">
            <v>0.9</v>
          </cell>
          <cell r="BC5">
            <v>1</v>
          </cell>
          <cell r="BD5">
            <v>1.1000000000000001</v>
          </cell>
          <cell r="BF5">
            <v>1</v>
          </cell>
          <cell r="BG5">
            <v>1.05</v>
          </cell>
          <cell r="BH5">
            <v>1.1000000000000001</v>
          </cell>
          <cell r="BJ5">
            <v>1</v>
          </cell>
          <cell r="BK5">
            <v>1.05</v>
          </cell>
          <cell r="BL5">
            <v>1.1000000000000001</v>
          </cell>
          <cell r="BN5">
            <v>1</v>
          </cell>
          <cell r="BO5">
            <v>1.1000000000000001</v>
          </cell>
          <cell r="BP5">
            <v>1.1499999999999999</v>
          </cell>
        </row>
        <row r="6">
          <cell r="AR6" t="str">
            <v>과소(400본 이하)</v>
          </cell>
          <cell r="AS6" t="str">
            <v>소(400~600본)</v>
          </cell>
          <cell r="AT6" t="str">
            <v>적정(600~800본)</v>
          </cell>
          <cell r="AU6" t="str">
            <v>밀(800~1,000본)</v>
          </cell>
          <cell r="AV6" t="str">
            <v>과밀(1,000본 이상)</v>
          </cell>
          <cell r="AX6" t="str">
            <v>활엽수림</v>
          </cell>
          <cell r="AY6" t="str">
            <v>혼 효 림</v>
          </cell>
          <cell r="AZ6" t="str">
            <v>침엽수림</v>
          </cell>
          <cell r="BB6" t="str">
            <v>완경사(35% 이하)</v>
          </cell>
          <cell r="BC6" t="str">
            <v>보통경사(35~65%)</v>
          </cell>
          <cell r="BD6" t="str">
            <v>급경사(65% 이상)</v>
          </cell>
          <cell r="BF6" t="str">
            <v>30분이내</v>
          </cell>
          <cell r="BG6" t="str">
            <v>30분 ~ 1시간</v>
          </cell>
          <cell r="BH6" t="str">
            <v>1시간 이상</v>
          </cell>
          <cell r="BJ6" t="str">
            <v>개벌지 크기가 3,000㎡이상</v>
          </cell>
          <cell r="BK6" t="str">
            <v>개벌지 크기가 3,000㎡ 이하</v>
          </cell>
          <cell r="BL6" t="str">
            <v>개벌지 크기가 700㎡ 이하</v>
          </cell>
          <cell r="BN6" t="str">
            <v>식혈시 장애물이 거의 없음</v>
          </cell>
          <cell r="BO6" t="str">
            <v>돌함량이 10~30%</v>
          </cell>
          <cell r="BP6" t="str">
            <v>돌함량이 30% 이상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목차"/>
      <sheetName val="간지"/>
      <sheetName val="위치도"/>
      <sheetName val="현장사진"/>
      <sheetName val="설계설명서"/>
      <sheetName val="예정공정표"/>
      <sheetName val="작업기간산출"/>
      <sheetName val="사업계획서"/>
      <sheetName val="소반별시방서(사암)"/>
      <sheetName val="원가계산서"/>
      <sheetName val="설계내역총괄표"/>
      <sheetName val="단가산출서(사암)"/>
      <sheetName val="대운반단산"/>
      <sheetName val="조사야장(사암)"/>
      <sheetName val="소반별시방서(원본)"/>
      <sheetName val="단가산출서(원본)"/>
      <sheetName val="조사야장(원본)"/>
      <sheetName val="설계내역서(총괄)"/>
      <sheetName val="설계내역서(비료주기)"/>
      <sheetName val="설계내역서(표시봉)"/>
      <sheetName val="설계내역서(식재)"/>
      <sheetName val="설계내역서(정리작업)"/>
      <sheetName val="직경조사"/>
      <sheetName val="경사분포도"/>
      <sheetName val="사암리(경사도)_최고차"/>
      <sheetName val="필지별집계"/>
      <sheetName val="필지별내역서(춘천)"/>
      <sheetName val="묘목소요내역"/>
      <sheetName val="GPS좌표 "/>
      <sheetName val="경사분석간지"/>
      <sheetName val="단가참고자료"/>
      <sheetName val="적용자료명세서"/>
      <sheetName val="설계인자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I2">
            <v>1.1000000000000001</v>
          </cell>
        </row>
      </sheetData>
      <sheetData sheetId="15"/>
      <sheetData sheetId="16"/>
      <sheetData sheetId="17">
        <row r="5">
          <cell r="AR5">
            <v>0.7</v>
          </cell>
          <cell r="AS5">
            <v>0.85</v>
          </cell>
          <cell r="AT5">
            <v>1</v>
          </cell>
          <cell r="AU5">
            <v>1.1499999999999999</v>
          </cell>
          <cell r="AV5">
            <v>1.3</v>
          </cell>
          <cell r="AX5">
            <v>0.9</v>
          </cell>
          <cell r="AY5">
            <v>1</v>
          </cell>
          <cell r="AZ5">
            <v>1.1000000000000001</v>
          </cell>
          <cell r="BB5">
            <v>0.9</v>
          </cell>
          <cell r="BC5">
            <v>1</v>
          </cell>
          <cell r="BD5">
            <v>1.1000000000000001</v>
          </cell>
          <cell r="BF5">
            <v>1</v>
          </cell>
          <cell r="BG5">
            <v>1.05</v>
          </cell>
          <cell r="BH5">
            <v>1.1000000000000001</v>
          </cell>
          <cell r="BJ5">
            <v>1</v>
          </cell>
          <cell r="BK5">
            <v>1.05</v>
          </cell>
          <cell r="BL5">
            <v>1.1000000000000001</v>
          </cell>
          <cell r="BN5">
            <v>1</v>
          </cell>
          <cell r="BO5">
            <v>1.1000000000000001</v>
          </cell>
          <cell r="BP5">
            <v>1.1499999999999999</v>
          </cell>
        </row>
        <row r="6">
          <cell r="AR6" t="str">
            <v>과소(400본 이하)</v>
          </cell>
          <cell r="AS6" t="str">
            <v>소(400~600본)</v>
          </cell>
          <cell r="AT6" t="str">
            <v>적정(600~800본)</v>
          </cell>
          <cell r="AU6" t="str">
            <v>밀(800~1,000본)</v>
          </cell>
          <cell r="AV6" t="str">
            <v>과밀(1,000본 이상)</v>
          </cell>
          <cell r="AX6" t="str">
            <v>활엽수림</v>
          </cell>
          <cell r="AY6" t="str">
            <v>혼 효 림</v>
          </cell>
          <cell r="AZ6" t="str">
            <v>침엽수림</v>
          </cell>
          <cell r="BB6" t="str">
            <v>완경사(35% 이하)</v>
          </cell>
          <cell r="BC6" t="str">
            <v>보통경사(35~65%)</v>
          </cell>
          <cell r="BD6" t="str">
            <v>급경사(65% 이상)</v>
          </cell>
          <cell r="BF6" t="str">
            <v>30분이내</v>
          </cell>
          <cell r="BG6" t="str">
            <v>30분 ~ 1시간</v>
          </cell>
          <cell r="BH6" t="str">
            <v>1시간 이상</v>
          </cell>
          <cell r="BJ6" t="str">
            <v>개벌지 크기가 3,000㎡이상</v>
          </cell>
          <cell r="BK6" t="str">
            <v>개벌지 크기가 3,000㎡ 이하</v>
          </cell>
          <cell r="BL6" t="str">
            <v>개벌지 크기가 700㎡ 이하</v>
          </cell>
          <cell r="BN6" t="str">
            <v>식혈시 장애물이 거의 없음</v>
          </cell>
          <cell r="BO6" t="str">
            <v>돌함량이 10~30%</v>
          </cell>
          <cell r="BP6" t="str">
            <v>돌함량이 30% 이상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2">
          <cell r="D12">
            <v>660000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 (일반)"/>
      <sheetName val="표지(산림조합)"/>
      <sheetName val="목차"/>
      <sheetName val="위치도"/>
      <sheetName val="설계설명서"/>
      <sheetName val="예정공정표"/>
      <sheetName val="GPS좌표 "/>
      <sheetName val="공종별소요인원산출내역서"/>
      <sheetName val="필지별집계"/>
      <sheetName val="임소반내역서"/>
      <sheetName val="묘목수급현황"/>
      <sheetName val="소반별시방서(1-0-1-0)"/>
      <sheetName val="소반별시방서(1-0-2-0)"/>
      <sheetName val="소반별시방서(원천1-0)"/>
      <sheetName val="소반별시방서(위라1-0)"/>
      <sheetName val="소반별시방서(위라2-0)"/>
      <sheetName val="소반별시방서(위라3-0)"/>
      <sheetName val="소반별시방서(구운1-0)"/>
      <sheetName val="소반별시방서(구운2-0)"/>
      <sheetName val="소반별시방서(명월1-0)"/>
      <sheetName val="사업원가(일반)"/>
      <sheetName val="사업원가(산림조합)"/>
      <sheetName val="설계내역총괄표"/>
      <sheetName val="06.설계내역서(관급자재대)"/>
      <sheetName val="설계내역서(예정지정리작업)"/>
      <sheetName val="설계내역서(식재작업)"/>
      <sheetName val="단가산출서(묘목가식작업)"/>
      <sheetName val="단가산출서(1-0-1-0)"/>
      <sheetName val="단가산출서(1-0-2-0)"/>
      <sheetName val="단가산출서(원천1-0)"/>
      <sheetName val="단가산출서(위라1-0)"/>
      <sheetName val="단가산출서(위라2-0)"/>
      <sheetName val="단가산출서(위라3-0)"/>
      <sheetName val="단가산출서(구운1-0)"/>
      <sheetName val="단가산출서(구운2-0)"/>
      <sheetName val="단가산출서(명월1-0)"/>
      <sheetName val="대운반단산(낙엽송(용,2-0)-철원)"/>
      <sheetName val="대운반단산(자작(용,1-0-원주)"/>
      <sheetName val="대운반단산(잣나무(용,2-2)-원주,강릉,삼척)"/>
      <sheetName val="대운반단산(전(대,2-3)-강릉)"/>
      <sheetName val="소운반단산"/>
      <sheetName val="경운기"/>
      <sheetName val="대운반단산(낙엽송(용)-홍천)"/>
      <sheetName val="대운반단산(소나무대묘)-홍천"/>
      <sheetName val="대운반단산(헛개나무(용)-정선)"/>
      <sheetName val="직경조사"/>
      <sheetName val="대운반단산(자작(용,1-0-정선)"/>
      <sheetName val="대운반단산(소나무(용,2-0-강릉)"/>
      <sheetName val="조사야장 (2)"/>
      <sheetName val="조사야장"/>
      <sheetName val="적용자료명세서"/>
      <sheetName val="설계인자"/>
      <sheetName val="조사야장(원본)"/>
      <sheetName val="현장사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>
        <row r="5">
          <cell r="BA5">
            <v>1</v>
          </cell>
          <cell r="BB5">
            <v>1.05</v>
          </cell>
          <cell r="BD5">
            <v>1.1000000000000001</v>
          </cell>
          <cell r="BG5">
            <v>0.9</v>
          </cell>
          <cell r="BH5">
            <v>1</v>
          </cell>
          <cell r="BI5">
            <v>1.1000000000000001</v>
          </cell>
          <cell r="BK5">
            <v>1</v>
          </cell>
          <cell r="BL5">
            <v>1.05</v>
          </cell>
          <cell r="BM5">
            <v>1.1000000000000001</v>
          </cell>
          <cell r="BO5">
            <v>1</v>
          </cell>
          <cell r="BP5">
            <v>1.05</v>
          </cell>
          <cell r="BQ5">
            <v>1.1000000000000001</v>
          </cell>
          <cell r="BS5">
            <v>1</v>
          </cell>
          <cell r="BT5">
            <v>1.05</v>
          </cell>
          <cell r="BU5">
            <v>1.1000000000000001</v>
          </cell>
          <cell r="BW5">
            <v>1</v>
          </cell>
          <cell r="BX5">
            <v>1.05</v>
          </cell>
          <cell r="BY5">
            <v>1.1000000000000001</v>
          </cell>
        </row>
        <row r="6">
          <cell r="BA6" t="str">
            <v>50㎥/ha 미만</v>
          </cell>
          <cell r="BB6" t="str">
            <v>50~100㎥/ha 미만</v>
          </cell>
          <cell r="BD6" t="str">
            <v>100㎥/ha 이상</v>
          </cell>
          <cell r="BG6" t="str">
            <v>활엽수림</v>
          </cell>
          <cell r="BH6" t="str">
            <v>혼 효 림</v>
          </cell>
          <cell r="BI6" t="str">
            <v>침엽수림</v>
          </cell>
          <cell r="BK6" t="str">
            <v>완경사(15˚ 미만)</v>
          </cell>
          <cell r="BL6" t="str">
            <v>중경사(15~30˚)</v>
          </cell>
          <cell r="BM6" t="str">
            <v>급경사(30˚ 초과)</v>
          </cell>
          <cell r="BO6" t="str">
            <v>30분이내</v>
          </cell>
          <cell r="BP6" t="str">
            <v>30분 ~ 1시간</v>
          </cell>
          <cell r="BQ6" t="str">
            <v>1시간 이상</v>
          </cell>
          <cell r="BS6" t="str">
            <v>개벌지 크기가 3,000㎡이상</v>
          </cell>
          <cell r="BT6" t="str">
            <v>개벌지 크기가 3,000㎡ 이하</v>
          </cell>
          <cell r="BU6" t="str">
            <v>개벌지 크기가 700㎡ 이하</v>
          </cell>
          <cell r="BW6" t="str">
            <v>식혈시 장애물이 거의 없음</v>
          </cell>
          <cell r="BX6" t="str">
            <v>돌함량이 10~30%</v>
          </cell>
          <cell r="BY6" t="str">
            <v>돌함량이 30% 이상</v>
          </cell>
        </row>
      </sheetData>
      <sheetData sheetId="50"/>
      <sheetData sheetId="51"/>
      <sheetData sheetId="52"/>
      <sheetData sheetId="5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앞표지"/>
      <sheetName val="중간표지(수의)"/>
      <sheetName val="예정공정표"/>
      <sheetName val="공사설명"/>
      <sheetName val="공사원가계산서"/>
      <sheetName val="총공사비"/>
      <sheetName val="토공집계표"/>
      <sheetName val="토적(심적)"/>
      <sheetName val="도,덤운반(심적)"/>
      <sheetName val="구조물총괄내역서"/>
      <sheetName val="자재수량집계표"/>
      <sheetName val="레미콘"/>
      <sheetName val="철근"/>
      <sheetName val="콘크리트소요자재"/>
      <sheetName val="구조물공소요자재집계표"/>
      <sheetName val="공종별수량집계"/>
      <sheetName val="편입용지조서"/>
      <sheetName val="거리이정표"/>
      <sheetName val="깬잡석1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조명시설"/>
      <sheetName val="공통가설"/>
      <sheetName val="단면가정"/>
      <sheetName val="hvac(제어동)"/>
      <sheetName val="danga"/>
      <sheetName val="ilch"/>
      <sheetName val="말뚝지지력산정"/>
      <sheetName val="1-1"/>
      <sheetName val="조사야장(원본)"/>
      <sheetName val="일위대가"/>
      <sheetName val="99노임기준"/>
      <sheetName val="대치판정"/>
      <sheetName val="토적표(1)"/>
      <sheetName val="1. 설계조건 2.단면가정 3. 하중계산"/>
      <sheetName val="DATA 입력란"/>
      <sheetName val="단락전류-A"/>
      <sheetName val="DATE"/>
      <sheetName val="토적"/>
      <sheetName val="자재집계표"/>
      <sheetName val="토공"/>
      <sheetName val="깨기집계"/>
      <sheetName val="COPING-1"/>
      <sheetName val="역T형교대-2수량"/>
      <sheetName val="흄관기초"/>
      <sheetName val="터파기및재료"/>
      <sheetName val="대로근거"/>
      <sheetName val="중로근거"/>
      <sheetName val="01"/>
      <sheetName val="SLAB&quot;1&quot;"/>
      <sheetName val="단재적표"/>
      <sheetName val="건축내역"/>
      <sheetName val="2000전체분"/>
      <sheetName val="2000년1차"/>
      <sheetName val="신당동집계표"/>
      <sheetName val="간지"/>
      <sheetName val="ABUT수량-A1"/>
      <sheetName val="#REF"/>
      <sheetName val="산출내역서집계표"/>
      <sheetName val="신우"/>
      <sheetName val="기별수량산출서"/>
      <sheetName val="교각계산"/>
      <sheetName val="계산서(곡선부)"/>
      <sheetName val="-치수표(곡선부)"/>
      <sheetName val="등록증"/>
      <sheetName val="목록"/>
      <sheetName val="교각1"/>
      <sheetName val="내역서"/>
      <sheetName val="입찰안"/>
    </sheetNames>
    <sheetDataSet>
      <sheetData sheetId="0" refreshError="1">
        <row r="5">
          <cell r="E5">
            <v>180</v>
          </cell>
          <cell r="G5">
            <v>180</v>
          </cell>
        </row>
        <row r="14">
          <cell r="E14">
            <v>9017</v>
          </cell>
          <cell r="G14">
            <v>9017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설계서"/>
      <sheetName val="공사원가계산서"/>
      <sheetName val="집계표"/>
      <sheetName val="일위대가"/>
      <sheetName val="시설물기초일위대가"/>
      <sheetName val="간지"/>
      <sheetName val="중기단가산출서"/>
      <sheetName val="단가비교표"/>
      <sheetName val="Sheet1"/>
      <sheetName val="Module4"/>
      <sheetName val="Module1"/>
      <sheetName val="조명시설"/>
      <sheetName val="기성 총괄내역"/>
      <sheetName val="기성부분내역서"/>
      <sheetName val="총괄내역서"/>
      <sheetName val="내역서"/>
      <sheetName val="공정별 시공 및 집행내역"/>
      <sheetName val="전기일위대가"/>
      <sheetName val="금액내역서"/>
      <sheetName val="깨기"/>
      <sheetName val="말뚝지지력산정"/>
      <sheetName val="갑지(추정)"/>
      <sheetName val="기초일위"/>
      <sheetName val="시설일위"/>
      <sheetName val="조명일위"/>
      <sheetName val="입찰안"/>
      <sheetName val="Sheet2"/>
      <sheetName val="Sheet3"/>
      <sheetName val="자재단가조사표-수목"/>
      <sheetName val="I.설계조건"/>
      <sheetName val="hvac(제어동)"/>
      <sheetName val="2002상반기노임기준"/>
      <sheetName val="공통가설"/>
      <sheetName val="노임단가"/>
      <sheetName val="조경"/>
      <sheetName val="danga"/>
      <sheetName val="ilch"/>
      <sheetName val="단면 (2)"/>
      <sheetName val="토공사"/>
      <sheetName val="담장산출"/>
      <sheetName val="기본단가표"/>
      <sheetName val="data"/>
      <sheetName val="CODE"/>
      <sheetName val="토공"/>
      <sheetName val="특색있는 녹화거리 조성공사(2월 10일)"/>
      <sheetName val="기계시공"/>
      <sheetName val="ETC"/>
      <sheetName val="골조시행"/>
      <sheetName val="장비"/>
      <sheetName val="노무"/>
      <sheetName val="자재"/>
      <sheetName val="1.설계기준"/>
      <sheetName val="TYPE-A"/>
      <sheetName val="기초자료"/>
      <sheetName val="진주방향"/>
      <sheetName val="Y-WORK"/>
      <sheetName val="woo(mac)"/>
      <sheetName val="기둥(원형)"/>
      <sheetName val="대비"/>
      <sheetName val=" ｹ-ﾌﾞﾙ"/>
      <sheetName val="데이타"/>
      <sheetName val="식재인부"/>
      <sheetName val="수량산출서"/>
      <sheetName val="지급자재"/>
      <sheetName val="빙장비사양"/>
      <sheetName val="장비사양"/>
      <sheetName val="밸브설치"/>
      <sheetName val="FORM-0"/>
      <sheetName val="품셈"/>
      <sheetName val="현장지지물물량"/>
      <sheetName val="1-1"/>
      <sheetName val="송라터널총괄"/>
      <sheetName val="Macro(전선)"/>
      <sheetName val="FB25JN"/>
      <sheetName val="BOQ건축"/>
      <sheetName val="#REF"/>
      <sheetName val="세부내역"/>
      <sheetName val="실행내역 "/>
      <sheetName val="AV시스템"/>
      <sheetName val="지수"/>
      <sheetName val="ITEM"/>
      <sheetName val="4안전율"/>
      <sheetName val="내역(전체)"/>
      <sheetName val="빌딩 안내"/>
      <sheetName val="간접"/>
      <sheetName val="98지급계획"/>
      <sheetName val="중기일위대가"/>
      <sheetName val="견적서"/>
      <sheetName val="내역"/>
      <sheetName val="DATA1"/>
      <sheetName val="설직재-1"/>
      <sheetName val="Sheet5"/>
      <sheetName val="기본일위"/>
      <sheetName val="표지 (2)"/>
      <sheetName val="품셈TABLE"/>
      <sheetName val="교각1"/>
      <sheetName val="1.우편집중내역서"/>
      <sheetName val="총괄표"/>
      <sheetName val="1.설계조건"/>
      <sheetName val="자재단가비교표"/>
      <sheetName val="기성_총괄내역"/>
      <sheetName val="공정별_시공_및_집행내역"/>
      <sheetName val="단면_(2)"/>
      <sheetName val="I_설계조건"/>
      <sheetName val="직공비"/>
      <sheetName val="UNSTEADY"/>
      <sheetName val="식재"/>
      <sheetName val="시설물"/>
      <sheetName val="식재출력용"/>
      <sheetName val="유지관리"/>
      <sheetName val="단가"/>
      <sheetName val="1차증가원가계산"/>
      <sheetName val="WORK"/>
      <sheetName val="내력서"/>
      <sheetName val="토사(PE)"/>
      <sheetName val="104동"/>
      <sheetName val="단위단가"/>
      <sheetName val="단면가정"/>
      <sheetName val="내역서중"/>
      <sheetName val="소비자가"/>
      <sheetName val="신우"/>
      <sheetName val="갑지"/>
      <sheetName val="수량산출"/>
      <sheetName val="내역서 "/>
      <sheetName val="코드표"/>
      <sheetName val="설계조건"/>
      <sheetName val=" 냉각수펌프"/>
      <sheetName val="설비내역서"/>
      <sheetName val="건축내역서"/>
      <sheetName val="전기내역서"/>
      <sheetName val="1공구산출내역서"/>
      <sheetName val="guard(mac)"/>
      <sheetName val="APT내역"/>
      <sheetName val="배수철근"/>
      <sheetName val="99노임기준"/>
      <sheetName val="토목"/>
      <sheetName val="설계개요"/>
      <sheetName val="MOTOR"/>
      <sheetName val="설계명세서"/>
      <sheetName val="제경비"/>
      <sheetName val="목록"/>
      <sheetName val="연습"/>
      <sheetName val="인건-측정"/>
      <sheetName val="일위대가표"/>
      <sheetName val="일위대가목록"/>
      <sheetName val="단"/>
      <sheetName val="SLAB&quot;1&quot;"/>
      <sheetName val="쌍송교"/>
      <sheetName val="crude.SLAB RE-bar"/>
      <sheetName val="예산변경원인분석"/>
      <sheetName val="DC-2303"/>
      <sheetName val="노임"/>
      <sheetName val="터파기및재료"/>
      <sheetName val="DATE"/>
      <sheetName val="청천내"/>
      <sheetName val="원형맨홀수량"/>
      <sheetName val="sub"/>
      <sheetName val="dtt0301"/>
      <sheetName val="Total"/>
      <sheetName val="부표총괄"/>
      <sheetName val="포장복구집계"/>
      <sheetName val="갑지1"/>
      <sheetName val="정부노임단가"/>
      <sheetName val="96노임기준"/>
      <sheetName val="지장물C"/>
      <sheetName val="퇴비산출근거"/>
      <sheetName val="_ｹ-ﾌﾞﾙ"/>
      <sheetName val="특색있는_녹화거리_조성공사(2월_10일)"/>
      <sheetName val="식재(1)"/>
      <sheetName val="식재부대(2)"/>
      <sheetName val="식재유지(3)"/>
      <sheetName val="조경시설(4)"/>
      <sheetName val="놀이시설(5)"/>
      <sheetName val="심사승인"/>
      <sheetName val="일위목록"/>
      <sheetName val="COPING-1"/>
      <sheetName val="역T형교대-2수량"/>
      <sheetName val="일위목록데이타"/>
      <sheetName val="대치판정"/>
      <sheetName val="공사내역서(을)실행"/>
      <sheetName val="11.자재단가"/>
      <sheetName val="전기"/>
      <sheetName val="분류작업"/>
      <sheetName val="단가대비"/>
      <sheetName val="철근단면적"/>
      <sheetName val="견적990322"/>
      <sheetName val="SORCE1"/>
      <sheetName val="금융비용"/>
      <sheetName val="지주목시비량산출서"/>
      <sheetName val="단가조사"/>
      <sheetName val="물량표S"/>
      <sheetName val="점수계산1-2"/>
      <sheetName val="COPING"/>
      <sheetName val="을"/>
      <sheetName val="분석"/>
      <sheetName val="Y_WORK"/>
      <sheetName val="계산서(곡선부)"/>
      <sheetName val="-치수표(곡선부)"/>
      <sheetName val="수목데이타 "/>
      <sheetName val="대가표(품셈)"/>
      <sheetName val="손익분석"/>
      <sheetName val="내역표지"/>
      <sheetName val="3BL공동구 수량"/>
      <sheetName val="수량BOQ"/>
      <sheetName val="주경기-오배수"/>
      <sheetName val="hvac내역서(제어동)"/>
      <sheetName val="대비내역"/>
      <sheetName val="물가자료"/>
      <sheetName val="을지"/>
      <sheetName val="전체"/>
      <sheetName val="DB"/>
      <sheetName val="약품공급2"/>
      <sheetName val="토공(우물통,기타) "/>
      <sheetName val="조작대(1연)"/>
      <sheetName val="plan&amp;section of foundation"/>
      <sheetName val="교각계산"/>
      <sheetName val="6PILE  (돌출)"/>
      <sheetName val="일위"/>
      <sheetName val="토 적 표"/>
      <sheetName val="감가상각"/>
      <sheetName val="1월"/>
      <sheetName val="표지"/>
      <sheetName val="직재"/>
      <sheetName val="3.하중산정4.지지력"/>
      <sheetName val="제수변수량"/>
      <sheetName val="유기공정"/>
      <sheetName val="심사계산"/>
      <sheetName val="심사물량"/>
      <sheetName val="견"/>
      <sheetName val="TEL"/>
      <sheetName val="계산근거"/>
      <sheetName val="제잡비계산서"/>
      <sheetName val="역T형"/>
      <sheetName val="시설물기초"/>
      <sheetName val="wall"/>
      <sheetName val="부대시설"/>
      <sheetName val="PAINT"/>
      <sheetName val="SUMMARY"/>
      <sheetName val="C.S.A"/>
      <sheetName val="전기일위목록"/>
      <sheetName val="산근1"/>
      <sheetName val="ABUT수량-A1"/>
      <sheetName val="물량표"/>
      <sheetName val="물량집계"/>
      <sheetName val="자료"/>
      <sheetName val="건축"/>
      <sheetName val="대로근거"/>
      <sheetName val="바.한일양산"/>
      <sheetName val="실행내역"/>
      <sheetName val="TB-내역서"/>
      <sheetName val="M_B"/>
      <sheetName val="Sheet10"/>
      <sheetName val="견적"/>
      <sheetName val="시설물일위"/>
      <sheetName val="가설공사"/>
      <sheetName val="단가결정"/>
      <sheetName val="내역아"/>
      <sheetName val="울타리"/>
      <sheetName val="4.전기"/>
      <sheetName val="부대공"/>
      <sheetName val="우배수"/>
      <sheetName val="CLAUSE"/>
      <sheetName val="CRUDE RE-bar"/>
      <sheetName val="design criteria"/>
      <sheetName val="97 사업추정(WEKI)"/>
      <sheetName val="직노"/>
      <sheetName val="제-노임"/>
      <sheetName val="제직재"/>
      <sheetName val="날개벽(시점좌측)"/>
      <sheetName val="제수"/>
      <sheetName val="공기"/>
      <sheetName val="일위대가(계측기설치)"/>
      <sheetName val="용소리교"/>
      <sheetName val="CPM챠트"/>
      <sheetName val="현장관리비"/>
      <sheetName val="공사개요"/>
      <sheetName val="공사현황"/>
      <sheetName val="유림총괄"/>
      <sheetName val="양천현"/>
      <sheetName val="INPUT"/>
      <sheetName val="H-pile(298x299)"/>
      <sheetName val="H-pile(250x250)"/>
      <sheetName val="ITB COST"/>
      <sheetName val="라멘수량"/>
      <sheetName val="설계변경원가계산총괄표"/>
      <sheetName val="냉천부속동"/>
      <sheetName val="화재 탐지 설비"/>
      <sheetName val="TABLE"/>
      <sheetName val="계약ITEM"/>
      <sheetName val="요율"/>
      <sheetName val="변화치수"/>
      <sheetName val="BSD (2)"/>
      <sheetName val="중기조종사 단위단가"/>
      <sheetName val="일집"/>
      <sheetName val="Sheet1 (2)"/>
      <sheetName val="단위중기"/>
      <sheetName val="간선계산"/>
      <sheetName val="총괄-1"/>
      <sheetName val="EKOG10건축"/>
      <sheetName val="산거각호표"/>
      <sheetName val="철거산출근거"/>
      <sheetName val="TOEC"/>
      <sheetName val="토공수량산출"/>
      <sheetName val="토적계산서"/>
      <sheetName val="암거공"/>
      <sheetName val="참고자료"/>
      <sheetName val="산출목록표"/>
      <sheetName val="입찰"/>
      <sheetName val="현경"/>
      <sheetName val="일반부표"/>
      <sheetName val="계화배수"/>
      <sheetName val="수도일위대가"/>
      <sheetName val="단가산출2"/>
      <sheetName val="단가 및 재료비"/>
      <sheetName val="건축내역"/>
      <sheetName val="토적표"/>
      <sheetName val="산출근거"/>
      <sheetName val="예방접종계획"/>
      <sheetName val="근태계획서"/>
      <sheetName val="명세서"/>
      <sheetName val="날개벽수량표"/>
      <sheetName val="gyun"/>
      <sheetName val="#1"/>
      <sheetName val="자재운반단가일람표"/>
      <sheetName val="확인서"/>
      <sheetName val="간접비내역-1"/>
      <sheetName val="COA-17"/>
      <sheetName val="C-18"/>
      <sheetName val="건축집계"/>
      <sheetName val="현황산출서"/>
      <sheetName val="시중노임단가"/>
      <sheetName val="내역총괄표"/>
      <sheetName val="산근(PE,300)"/>
      <sheetName val="특2호하천산근"/>
      <sheetName val="특2호부관하천산근"/>
      <sheetName val="수목표준대가"/>
      <sheetName val="횡배수관"/>
      <sheetName val="산근목록"/>
      <sheetName val="인건비 "/>
      <sheetName val="2공구산출내역"/>
      <sheetName val="단재적표"/>
      <sheetName val="원가계산서"/>
      <sheetName val="설계예산"/>
      <sheetName val="예산내역서"/>
      <sheetName val="설계예산서"/>
      <sheetName val="암거"/>
      <sheetName val="포장공"/>
      <sheetName val="9GNG운반"/>
      <sheetName val="작성"/>
      <sheetName val="건축공사실행"/>
      <sheetName val="성곽내역서"/>
      <sheetName val="공종별수량집계"/>
      <sheetName val="부대대비"/>
      <sheetName val="냉연집계"/>
      <sheetName val="2.대외공문"/>
      <sheetName val="내2"/>
      <sheetName val="T1"/>
      <sheetName val="N賃率-職"/>
      <sheetName val="DATABASE"/>
      <sheetName val="Dwg"/>
      <sheetName val="차액보증"/>
      <sheetName val="신길1동"/>
      <sheetName val="단위수량"/>
      <sheetName val="단면검토"/>
      <sheetName val="집수정(600-700)"/>
      <sheetName val="원형1호맨홀토공수량"/>
      <sheetName val="공내역"/>
      <sheetName val="도체종-상수표"/>
      <sheetName val="3.공통공사대비"/>
      <sheetName val="20관리비율"/>
      <sheetName val="6호기"/>
      <sheetName val="1호맨홀수량산출"/>
      <sheetName val="1-1평균터파기고(1)"/>
      <sheetName val="가시설(TYPE-A)"/>
      <sheetName val="1호맨홀가감수량"/>
      <sheetName val="매립"/>
      <sheetName val="단락전류-A"/>
      <sheetName val="산수배수"/>
      <sheetName val="횡배수관토공수량"/>
      <sheetName val="총계"/>
      <sheetName val="깨기수량"/>
      <sheetName val="조사야장(원본)"/>
      <sheetName val="중로근거"/>
      <sheetName val="INPUT(덕도방향-시점)"/>
      <sheetName val="200"/>
      <sheetName val="기계경비"/>
      <sheetName val="기성_총괄내역1"/>
      <sheetName val="공정별_시공_및_집행내역1"/>
      <sheetName val="특색있는_녹화거리_조성공사(2월_10일)1"/>
      <sheetName val="단면_(2)1"/>
      <sheetName val="I_설계조건1"/>
      <sheetName val="_ｹ-ﾌﾞﾙ1"/>
      <sheetName val="실행내역_"/>
      <sheetName val="1_설계기준"/>
      <sheetName val="빌딩_안내"/>
      <sheetName val="_냉각수펌프"/>
      <sheetName val="1_우편집중내역서"/>
      <sheetName val="1_설계조건"/>
      <sheetName val="표지_(2)"/>
      <sheetName val="내역서_"/>
      <sheetName val="11_자재단가"/>
      <sheetName val="수목데이타_"/>
      <sheetName val="6PILE__(돌출)"/>
      <sheetName val="3BL공동구_수량"/>
      <sheetName val="plan&amp;section_of_foundation"/>
      <sheetName val="3_하중산정4_지지력"/>
      <sheetName val="crude_SLAB_RE-bar"/>
      <sheetName val="CRUDE_RE-bar"/>
      <sheetName val="Sheet1_(2)"/>
      <sheetName val="C_S_A"/>
      <sheetName val="과천MAIN"/>
      <sheetName val="배수공 주요자재 집계표"/>
      <sheetName val="접지수량"/>
      <sheetName val="수문보고"/>
      <sheetName val="EQUIP-H"/>
      <sheetName val="중기사용료"/>
      <sheetName val="FRP내역서"/>
      <sheetName val="File_관급"/>
      <sheetName val="공정집계"/>
      <sheetName val="실행"/>
      <sheetName val="6월실적"/>
      <sheetName val="실행간접비용"/>
      <sheetName val="플랜트 설치"/>
      <sheetName val="A1"/>
      <sheetName val="자  재"/>
      <sheetName val="8.PILE  (돌출)"/>
      <sheetName val="건설기계"/>
      <sheetName val="단가산출"/>
      <sheetName val="사급자재"/>
      <sheetName val="도급"/>
      <sheetName val="#3_일위대가목록"/>
      <sheetName val="Macro(차단기)"/>
      <sheetName val="단가LIST(8.16)"/>
      <sheetName val="1995년 섹터별 매출"/>
      <sheetName val="FAB별"/>
      <sheetName val="경사수로"/>
      <sheetName val="이름정의"/>
      <sheetName val="초기화면"/>
      <sheetName val="공사비집계"/>
      <sheetName val="식재총괄"/>
      <sheetName val="마산방향"/>
      <sheetName val="마산방향철근집계"/>
      <sheetName val="C.배수관공"/>
      <sheetName val="설계명세"/>
      <sheetName val="총괄"/>
      <sheetName val="간접경상비"/>
      <sheetName val="매입세"/>
      <sheetName val="15100"/>
      <sheetName val="TB_내역서"/>
      <sheetName val="산출내역서집계표"/>
      <sheetName val="YES-T"/>
      <sheetName val="견적결정신청"/>
      <sheetName val="AP1"/>
      <sheetName val="1"/>
      <sheetName val="기초공"/>
      <sheetName val="원가계산서 "/>
      <sheetName val="예산변경사항"/>
      <sheetName val="_x0002__x0000_ヰC_x0000__x0000_"/>
      <sheetName val="_x0008_"/>
      <sheetName val="000000"/>
      <sheetName val="기성_총괄내역3"/>
      <sheetName val="공정별_시공_및_집행내역3"/>
      <sheetName val="단면_(2)3"/>
      <sheetName val="실행내역_2"/>
      <sheetName val="I_설계조건3"/>
      <sheetName val="특색있는_녹화거리_조성공사(2월_10일)3"/>
      <sheetName val="_ｹ-ﾌﾞﾙ3"/>
      <sheetName val="표지_(2)2"/>
      <sheetName val="1_설계기준2"/>
      <sheetName val="1_설계조건2"/>
      <sheetName val="빌딩_안내2"/>
      <sheetName val="1_우편집중내역서2"/>
      <sheetName val="내역서_2"/>
      <sheetName val="3BL공동구_수량2"/>
      <sheetName val="11_자재단가2"/>
      <sheetName val="수목데이타_2"/>
      <sheetName val="3_하중산정4_지지력2"/>
      <sheetName val="기성_총괄내역2"/>
      <sheetName val="공정별_시공_및_집행내역2"/>
      <sheetName val="단면_(2)2"/>
      <sheetName val="실행내역_1"/>
      <sheetName val="I_설계조건2"/>
      <sheetName val="특색있는_녹화거리_조성공사(2월_10일)2"/>
      <sheetName val="_ｹ-ﾌﾞﾙ2"/>
      <sheetName val="표지_(2)1"/>
      <sheetName val="1_설계기준1"/>
      <sheetName val="1_설계조건1"/>
      <sheetName val="빌딩_안내1"/>
      <sheetName val="1_우편집중내역서1"/>
      <sheetName val="내역서_1"/>
      <sheetName val="3BL공동구_수량1"/>
      <sheetName val="11_자재단가1"/>
      <sheetName val="수목데이타_1"/>
      <sheetName val="3_하중산정4_지지력1"/>
      <sheetName val="기성_총괄내역4"/>
      <sheetName val="공정별_시공_및_집행내역4"/>
      <sheetName val="단면_(2)4"/>
      <sheetName val="실행내역_3"/>
      <sheetName val="I_설계조건4"/>
      <sheetName val="특색있는_녹화거리_조성공사(2월_10일)4"/>
      <sheetName val="_ｹ-ﾌﾞﾙ4"/>
      <sheetName val="표지_(2)3"/>
      <sheetName val="1_설계기준3"/>
      <sheetName val="1_설계조건3"/>
      <sheetName val="빌딩_안내3"/>
      <sheetName val="1_우편집중내역서3"/>
      <sheetName val="내역서_3"/>
      <sheetName val="3BL공동구_수량3"/>
      <sheetName val="11_자재단가3"/>
      <sheetName val="수목데이타_3"/>
      <sheetName val="3_하중산정4_지지력3"/>
      <sheetName val="공작물조직표(용배수)"/>
      <sheetName val="주관사업"/>
      <sheetName val="design_criteria"/>
      <sheetName val="97_사업추정(WEKI)"/>
      <sheetName val="토공(우물통,기타)_"/>
      <sheetName val="바_한일양산"/>
      <sheetName val="4_전기"/>
      <sheetName val="토_적_표"/>
      <sheetName val="ITB_COST"/>
      <sheetName val="중기조종사_단위단가"/>
      <sheetName val="BSD_(2)"/>
      <sheetName val="화재_탐지_설비"/>
      <sheetName val="1차변경내역"/>
      <sheetName val="여과지동"/>
      <sheetName val="수로교총재료집계"/>
      <sheetName val="능률"/>
      <sheetName val="내역서(기계)"/>
      <sheetName val="남양내역"/>
      <sheetName val="노임이"/>
      <sheetName val="Resource summary"/>
      <sheetName val="labor"/>
      <sheetName val="sheeet2"/>
      <sheetName val="Quantity"/>
      <sheetName val="품셈1-"/>
      <sheetName val="PIPE"/>
      <sheetName val="VALVE"/>
      <sheetName val="PIPE(UG)내역"/>
      <sheetName val="NYS"/>
      <sheetName val="앉음벽 (2)"/>
      <sheetName val="실행(1)"/>
      <sheetName val="SG"/>
      <sheetName val="BID"/>
      <sheetName val="경비2내역"/>
      <sheetName val="직원수당"/>
      <sheetName val="주요공사"/>
      <sheetName val="수안보-MBR1"/>
      <sheetName val="대림경상68억"/>
      <sheetName val="부산4"/>
      <sheetName val="매출 비교"/>
      <sheetName val="9811"/>
      <sheetName val="납부서"/>
      <sheetName val="소일위대가코드표"/>
      <sheetName val="연결임시"/>
      <sheetName val="설치공사비"/>
      <sheetName val="관로부문"/>
      <sheetName val="관급_File"/>
      <sheetName val="관로공정"/>
      <sheetName val="계수시트"/>
      <sheetName val="01"/>
      <sheetName val="노무비"/>
      <sheetName val="생산직"/>
      <sheetName val="2호맨홀공제수량"/>
      <sheetName val="spiral"/>
      <sheetName val=" 상부공통집계(총괄)"/>
      <sheetName val="휴게시설수량산출"/>
      <sheetName val="노원열병합  건축공사기성내역서"/>
      <sheetName val="연령현황"/>
      <sheetName val="참조"/>
      <sheetName val="단가표"/>
      <sheetName val="Sheet12"/>
      <sheetName val="REINF."/>
      <sheetName val="LOADS"/>
      <sheetName val="CHECK1"/>
      <sheetName val="입력값"/>
      <sheetName val="설계기준 및 하중계산"/>
      <sheetName val="몰탈재료산출"/>
      <sheetName val="CABdata"/>
      <sheetName val="원가계산"/>
      <sheetName val="개별직종노임단가(2003.9)"/>
      <sheetName val="Sheet13"/>
      <sheetName val="Sheet14"/>
      <sheetName val="Sheet9"/>
      <sheetName val="계약내력"/>
      <sheetName val="ES조서출력하기"/>
      <sheetName val="DATA 입력란"/>
      <sheetName val="1. 설계조건 2.단면가정 3. 하중계산"/>
      <sheetName val="산출1"/>
      <sheetName val="예가표"/>
      <sheetName val="부대내역"/>
      <sheetName val="DIAPHRAGM"/>
      <sheetName val="공주-교대(A1)"/>
      <sheetName val="Equipment"/>
      <sheetName val="Piping"/>
      <sheetName val=""/>
      <sheetName val="설계"/>
      <sheetName val="토적"/>
      <sheetName val="자재집계표"/>
      <sheetName val="깨기집계"/>
      <sheetName val="내역서2안"/>
      <sheetName val="국내총괄"/>
      <sheetName val="CPM챠트 "/>
      <sheetName val="교대(A1)"/>
      <sheetName val="일위대가(가설)"/>
      <sheetName val="골막이(야매)"/>
      <sheetName val="설계내역(2001)"/>
      <sheetName val="자재목록"/>
      <sheetName val="입력"/>
      <sheetName val="단가산출1"/>
      <sheetName val="fursys"/>
      <sheetName val="Constants"/>
      <sheetName val="당진1,2호기전선관설치및접지4차공사내역서-을지"/>
      <sheetName val="별표 "/>
      <sheetName val="960318-1"/>
      <sheetName val="버스운행안내"/>
      <sheetName val="가설식당"/>
      <sheetName val="원계약서"/>
      <sheetName val="SLAB"/>
      <sheetName val="원가입력"/>
      <sheetName val="위치조서"/>
      <sheetName val="통합"/>
      <sheetName val="plan&amp;section_of_foundation1"/>
      <sheetName val="design_criteria1"/>
      <sheetName val="_냉각수펌프1"/>
      <sheetName val="crude_SLAB_RE-bar1"/>
      <sheetName val="CRUDE_RE-bar1"/>
      <sheetName val="97_사업추정(WEKI)1"/>
      <sheetName val="토공(우물통,기타)_1"/>
      <sheetName val="바_한일양산1"/>
      <sheetName val="C_S_A1"/>
      <sheetName val="6PILE__(돌출)1"/>
      <sheetName val="4_전기1"/>
      <sheetName val="토_적_표1"/>
      <sheetName val="ITB_COST1"/>
      <sheetName val="중기조종사_단위단가1"/>
      <sheetName val="Sheet1_(2)1"/>
      <sheetName val="BSD_(2)1"/>
      <sheetName val="화재_탐지_설비1"/>
      <sheetName val="3_공통공사대비"/>
      <sheetName val="인건비_"/>
      <sheetName val="정렬"/>
      <sheetName val="보건노"/>
      <sheetName val="dt0301"/>
      <sheetName val="MATERIAL"/>
      <sheetName val="토목공사"/>
      <sheetName val="design load"/>
      <sheetName val="working load at the btm ft."/>
      <sheetName val="stability check"/>
      <sheetName val="견적대비 견적서"/>
      <sheetName val="SKETCH"/>
      <sheetName val="IN"/>
      <sheetName val="대전21토목내역서"/>
      <sheetName val="SP-B1"/>
      <sheetName val="소요자재"/>
      <sheetName val="부하계산서"/>
      <sheetName val="1.2.1 마루높이결정"/>
      <sheetName val=" 견적서"/>
      <sheetName val="건축공사"/>
      <sheetName val="내역서 제출"/>
      <sheetName val="옹벽기초자료"/>
      <sheetName val="관급"/>
      <sheetName val="_x0002_"/>
      <sheetName val="수목데이타"/>
      <sheetName val="2003상반기노임기준"/>
      <sheetName val="CAPVC"/>
      <sheetName val="주현(해보)"/>
      <sheetName val="주현(영광)"/>
      <sheetName val="3. 지하차도 물량 집계표"/>
      <sheetName val="NOMUBI"/>
      <sheetName val="sw1"/>
      <sheetName val="TONG HOP VL-NC TT"/>
      <sheetName val="CHITIET VL-NC-TT -1p"/>
      <sheetName val="TDTKP1"/>
      <sheetName val="KPVC-BD "/>
      <sheetName val="안정검토"/>
      <sheetName val="단면설계"/>
      <sheetName val="반중력식옹벽"/>
      <sheetName val="File_관"/>
      <sheetName val="경비"/>
      <sheetName val="파이프류"/>
      <sheetName val="기본정보 입력"/>
      <sheetName val="단가DATA"/>
      <sheetName val="산출내역서"/>
      <sheetName val="산출및내역_전기"/>
      <sheetName val="공사비예산서(토목분)"/>
      <sheetName val="2.교량(신설)"/>
      <sheetName val="1,2공구원가계산서"/>
      <sheetName val="신당동집계표"/>
      <sheetName val="#2정산"/>
      <sheetName val="tggwan(mac)"/>
      <sheetName val="수량집계"/>
      <sheetName val="pile bearing capa &amp; arrenge"/>
      <sheetName val="본장"/>
      <sheetName val="투찰(하수)"/>
      <sheetName val="기성_총괄내역5"/>
      <sheetName val="공정별_시공_및_집행내역5"/>
      <sheetName val="_ｹ-ﾌﾞﾙ5"/>
      <sheetName val="I_설계조건5"/>
      <sheetName val="특색있는_녹화거리_조성공사(2월_10일)5"/>
      <sheetName val="단면_(2)5"/>
      <sheetName val="빌딩_안내4"/>
      <sheetName val="1_우편집중내역서4"/>
      <sheetName val="1_설계기준4"/>
      <sheetName val="실행내역_4"/>
      <sheetName val="표지_(2)4"/>
      <sheetName val="1_설계조건4"/>
      <sheetName val="내역서_4"/>
      <sheetName val="11_자재단가4"/>
      <sheetName val="교통대책내역"/>
      <sheetName val="부대공주요자재집계표"/>
      <sheetName val="calcul"/>
      <sheetName val="현황"/>
      <sheetName val="견적2"/>
      <sheetName val="6월출근"/>
      <sheetName val="Exec Summ"/>
      <sheetName val="Item Listings"/>
      <sheetName val="Wt Rpt"/>
      <sheetName val="담당부하시수"/>
      <sheetName val="PRICE DATA"/>
      <sheetName val="능률(기성)"/>
      <sheetName val="ASP"/>
      <sheetName val="단가대비표"/>
      <sheetName val="File_관Ć"/>
      <sheetName val="수문일1"/>
      <sheetName val="기본"/>
      <sheetName val="Front"/>
      <sheetName val="산근터빈"/>
      <sheetName val="견적대비표"/>
      <sheetName val="Baby일위대가"/>
      <sheetName val="사  업  비  수  지  예  산  서"/>
      <sheetName val="특색있_x0000_ 녹화거리 조성공사(2월 10일)"/>
      <sheetName val="특색있"/>
      <sheetName val="마감사양"/>
      <sheetName val="합의경상"/>
      <sheetName val="자판실행"/>
      <sheetName val="6동"/>
      <sheetName val="청소"/>
      <sheetName val="File_관鍰"/>
      <sheetName val="File_관嘉"/>
      <sheetName val="File_관_xde20_"/>
      <sheetName val="File_관짘"/>
      <sheetName val="File_관运"/>
      <sheetName val="File_관ﶘ"/>
      <sheetName val="File_관ၒ"/>
      <sheetName val="측구터파기공수량집계"/>
      <sheetName val="구조물터파기수량집계"/>
      <sheetName val="배수공 시멘트 및 골재량 산출"/>
      <sheetName val="현장관리비참조"/>
      <sheetName val="공기변수량"/>
      <sheetName val="기성집계표예시"/>
      <sheetName val="품셈1-17"/>
      <sheetName val="LinerWt"/>
      <sheetName val="원효펌프교체020812"/>
      <sheetName val="공사내역"/>
      <sheetName val="현장식당(1)"/>
      <sheetName val="목차"/>
      <sheetName val="P-산#1-1(WOWA1)"/>
      <sheetName val="예산서"/>
      <sheetName val="날개벽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 refreshError="1"/>
      <sheetData sheetId="478"/>
      <sheetData sheetId="479"/>
      <sheetData sheetId="480"/>
      <sheetData sheetId="481"/>
      <sheetData sheetId="482"/>
      <sheetData sheetId="483"/>
      <sheetData sheetId="484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 refreshError="1"/>
      <sheetData sheetId="524" refreshError="1"/>
      <sheetData sheetId="525"/>
      <sheetData sheetId="526" refreshError="1"/>
      <sheetData sheetId="527" refreshError="1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 refreshError="1"/>
      <sheetData sheetId="543"/>
      <sheetData sheetId="544"/>
      <sheetData sheetId="545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/>
      <sheetData sheetId="738"/>
      <sheetData sheetId="739"/>
      <sheetData sheetId="740"/>
      <sheetData sheetId="74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설계요소"/>
      <sheetName val="0.겉표지"/>
      <sheetName val="표지목차"/>
      <sheetName val="1"/>
      <sheetName val="1.위치도"/>
      <sheetName val="2"/>
      <sheetName val="사진1"/>
      <sheetName val="사진2"/>
      <sheetName val="사진3"/>
      <sheetName val="사진4"/>
      <sheetName val="사진5"/>
      <sheetName val="사진6"/>
      <sheetName val="3"/>
      <sheetName val="3.설계설명서"/>
      <sheetName val="자료"/>
      <sheetName val="4"/>
      <sheetName val="5.예정공정표"/>
      <sheetName val="5-1.공정별소요인력"/>
      <sheetName val="작업기간"/>
      <sheetName val="5"/>
      <sheetName val="5.대상지-제본용"/>
      <sheetName val="5.대상지어린"/>
      <sheetName val="5.대상지덩굴"/>
      <sheetName val="6"/>
      <sheetName val="6.1"/>
      <sheetName val="6.2"/>
      <sheetName val="6.3"/>
      <sheetName val="6.4"/>
      <sheetName val="안시"/>
      <sheetName val="MSDS1"/>
      <sheetName val="MSDS2"/>
      <sheetName val="7"/>
      <sheetName val="덩시2"/>
      <sheetName val="시1"/>
      <sheetName val="시2"/>
      <sheetName val="시3"/>
      <sheetName val="시4"/>
      <sheetName val="8"/>
      <sheetName val="6.원가"/>
      <sheetName val="9"/>
      <sheetName val="9.총괄설계내역서"/>
      <sheetName val="내역서-어린"/>
      <sheetName val="내역서-덩굴"/>
      <sheetName val="1212313123"/>
      <sheetName val="10"/>
      <sheetName val="덩단2"/>
      <sheetName val="단1"/>
      <sheetName val="단2"/>
      <sheetName val="단3"/>
      <sheetName val="단4"/>
      <sheetName val="11"/>
      <sheetName val="11.수량풀"/>
      <sheetName val="11.1수량산출서"/>
      <sheetName val="12"/>
      <sheetName val="12.GPS"/>
      <sheetName val="13"/>
      <sheetName val="13.1"/>
      <sheetName val="어매1"/>
      <sheetName val="표집6"/>
      <sheetName val="표집7"/>
      <sheetName val="표집8"/>
      <sheetName val="표집9"/>
      <sheetName val="표집10"/>
      <sheetName val="야6"/>
      <sheetName val="야7"/>
      <sheetName val="야8"/>
      <sheetName val="야9"/>
      <sheetName val="야10"/>
      <sheetName val="어매2"/>
      <sheetName val="어매3"/>
      <sheetName val="어매4"/>
      <sheetName val="14"/>
      <sheetName val="C1"/>
      <sheetName val="c덩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4">
          <cell r="A14" t="str">
            <v>보통인부</v>
          </cell>
          <cell r="B14">
            <v>157068</v>
          </cell>
        </row>
        <row r="15">
          <cell r="A15" t="str">
            <v>특별인부</v>
          </cell>
          <cell r="B15">
            <v>197450</v>
          </cell>
        </row>
        <row r="16">
          <cell r="A16" t="str">
            <v>휘발유</v>
          </cell>
          <cell r="B16">
            <v>1539</v>
          </cell>
        </row>
        <row r="17">
          <cell r="A17" t="str">
            <v>경유</v>
          </cell>
          <cell r="B17">
            <v>1471</v>
          </cell>
        </row>
        <row r="18">
          <cell r="A18" t="str">
            <v>생붕괴성필름+고무밴드</v>
          </cell>
          <cell r="B18">
            <v>35</v>
          </cell>
        </row>
        <row r="19">
          <cell r="A19" t="str">
            <v>예초기</v>
          </cell>
          <cell r="B19">
            <v>380000</v>
          </cell>
        </row>
        <row r="20">
          <cell r="A20" t="str">
            <v>체인톱</v>
          </cell>
          <cell r="B20">
            <v>840000</v>
          </cell>
        </row>
        <row r="21">
          <cell r="A21" t="str">
            <v>(보통+특별)/2</v>
          </cell>
          <cell r="B21">
            <v>177259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21">
          <cell r="K21">
            <v>0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>
        <row r="5">
          <cell r="F5" t="str">
            <v>142임반 2-1소반1</v>
          </cell>
          <cell r="G5">
            <v>276061</v>
          </cell>
          <cell r="H5">
            <v>606031</v>
          </cell>
        </row>
        <row r="6">
          <cell r="F6" t="str">
            <v>142임반 2-1소반2</v>
          </cell>
          <cell r="G6">
            <v>276193</v>
          </cell>
          <cell r="H6">
            <v>606146</v>
          </cell>
        </row>
        <row r="7">
          <cell r="F7" t="str">
            <v>142임반 2-1소반3</v>
          </cell>
          <cell r="G7">
            <v>276208</v>
          </cell>
          <cell r="H7">
            <v>606020</v>
          </cell>
        </row>
        <row r="8">
          <cell r="F8" t="str">
            <v>142임반 4-3소반1</v>
          </cell>
          <cell r="G8">
            <v>275963</v>
          </cell>
          <cell r="H8">
            <v>606535</v>
          </cell>
        </row>
        <row r="9">
          <cell r="F9" t="str">
            <v>142임반 4-3소반2</v>
          </cell>
          <cell r="G9">
            <v>275665</v>
          </cell>
          <cell r="H9">
            <v>606336</v>
          </cell>
        </row>
        <row r="10">
          <cell r="F10" t="str">
            <v>142임반 4-3소반3</v>
          </cell>
          <cell r="G10">
            <v>275780</v>
          </cell>
          <cell r="H10">
            <v>606259</v>
          </cell>
        </row>
        <row r="11">
          <cell r="F11" t="str">
            <v>142임반 15소반1</v>
          </cell>
          <cell r="G11">
            <v>274779</v>
          </cell>
          <cell r="H11">
            <v>606732</v>
          </cell>
        </row>
        <row r="12">
          <cell r="F12" t="str">
            <v>145임반 12소반1</v>
          </cell>
          <cell r="G12">
            <v>270236</v>
          </cell>
          <cell r="H12">
            <v>602161</v>
          </cell>
        </row>
        <row r="13">
          <cell r="F13" t="str">
            <v>145임반 12소반2</v>
          </cell>
          <cell r="G13">
            <v>270303</v>
          </cell>
          <cell r="H13">
            <v>602116</v>
          </cell>
        </row>
        <row r="14">
          <cell r="F14" t="str">
            <v/>
          </cell>
          <cell r="G14">
            <v>0</v>
          </cell>
          <cell r="H14">
            <v>0</v>
          </cell>
        </row>
        <row r="15">
          <cell r="F15" t="str">
            <v/>
          </cell>
          <cell r="G15">
            <v>0</v>
          </cell>
          <cell r="H15">
            <v>0</v>
          </cell>
        </row>
        <row r="16">
          <cell r="F16" t="str">
            <v/>
          </cell>
          <cell r="G16">
            <v>0</v>
          </cell>
          <cell r="H16">
            <v>0</v>
          </cell>
        </row>
        <row r="17">
          <cell r="F17" t="str">
            <v/>
          </cell>
          <cell r="G17">
            <v>0</v>
          </cell>
          <cell r="H17">
            <v>0</v>
          </cell>
        </row>
        <row r="18">
          <cell r="F18" t="str">
            <v/>
          </cell>
          <cell r="G18">
            <v>0</v>
          </cell>
          <cell r="H18">
            <v>0</v>
          </cell>
        </row>
        <row r="19">
          <cell r="F19" t="str">
            <v/>
          </cell>
          <cell r="G19">
            <v>0</v>
          </cell>
          <cell r="H19">
            <v>0</v>
          </cell>
        </row>
        <row r="20">
          <cell r="F20" t="str">
            <v/>
          </cell>
          <cell r="G20">
            <v>0</v>
          </cell>
          <cell r="H20">
            <v>0</v>
          </cell>
        </row>
        <row r="21">
          <cell r="F21" t="str">
            <v/>
          </cell>
          <cell r="G21">
            <v>0</v>
          </cell>
          <cell r="H21">
            <v>0</v>
          </cell>
        </row>
        <row r="22">
          <cell r="F22" t="str">
            <v/>
          </cell>
          <cell r="G22">
            <v>0</v>
          </cell>
          <cell r="H22">
            <v>0</v>
          </cell>
        </row>
      </sheetData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설계요소"/>
      <sheetName val="표지"/>
      <sheetName val="0.겉표지"/>
      <sheetName val="표지목차"/>
      <sheetName val="1.위치도"/>
      <sheetName val="2.현장사진"/>
      <sheetName val="2.현장사진 "/>
      <sheetName val="4.예정공정표"/>
      <sheetName val="원가"/>
      <sheetName val="총괄설계내역서"/>
      <sheetName val="내역서(풀베기)"/>
      <sheetName val="내역서(덩굴제거)"/>
      <sheetName val="단1"/>
      <sheetName val="단2"/>
      <sheetName val="단2(덩굴)"/>
      <sheetName val="단3"/>
      <sheetName val="단4"/>
      <sheetName val="단5"/>
      <sheetName val="단6"/>
      <sheetName val="단7"/>
      <sheetName val="단8"/>
      <sheetName val="자료"/>
      <sheetName val="작업기간산출내역서"/>
      <sheetName val="안전보건관리"/>
      <sheetName val="손해보상"/>
      <sheetName val="MSDS1"/>
      <sheetName val="MSDS2"/>
      <sheetName val="5.대상지"/>
      <sheetName val="5.대상지(덩굴)"/>
      <sheetName val="11.1수량산출서"/>
      <sheetName val="6.시방서간지"/>
      <sheetName val="14.설계도면간지(합본)"/>
      <sheetName val="6-가.일반시방서간지"/>
      <sheetName val="6-나.특별시방서간지"/>
      <sheetName val="6-다.전문시방서간지"/>
      <sheetName val="11.1수량산출서(덩굴)"/>
      <sheetName val="단9"/>
      <sheetName val="단10"/>
      <sheetName val="단11"/>
      <sheetName val="단12"/>
      <sheetName val="단13"/>
      <sheetName val="단14"/>
      <sheetName val="단15"/>
      <sheetName val="12.GPS좌표값-풀 (2)"/>
      <sheetName val="12.GPS좌표값-덩굴"/>
      <sheetName val="야1"/>
      <sheetName val="야2"/>
      <sheetName val="야2(덩굴)"/>
      <sheetName val="야3"/>
      <sheetName val="야4"/>
      <sheetName val="야5"/>
      <sheetName val="야6"/>
      <sheetName val="야7"/>
      <sheetName val="야8"/>
      <sheetName val="야9"/>
      <sheetName val="야10"/>
      <sheetName val="야11"/>
      <sheetName val="야12"/>
      <sheetName val="야13"/>
      <sheetName val="야14"/>
      <sheetName val="야15"/>
      <sheetName val="작업지시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4">
          <cell r="B14">
            <v>148510</v>
          </cell>
        </row>
        <row r="15">
          <cell r="B15">
            <v>187435</v>
          </cell>
        </row>
        <row r="19">
          <cell r="B19">
            <v>400000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원가"/>
      <sheetName val="설계요소"/>
      <sheetName val="표지"/>
      <sheetName val="0.겉표지"/>
      <sheetName val="표지목차"/>
      <sheetName val="1.위치도"/>
      <sheetName val="2.현장사진"/>
      <sheetName val="2.현장사진 "/>
      <sheetName val="2.현장사진 (2)"/>
      <sheetName val="4.예정공정표"/>
      <sheetName val="총괄설계내역서"/>
      <sheetName val="내역서(풀베기)"/>
      <sheetName val="내역서(덩굴제거)"/>
      <sheetName val="작업기간산출내역서"/>
      <sheetName val="6.시방서간지"/>
      <sheetName val="14.설계도면간지(합본)"/>
      <sheetName val="6-가.일반시방서간지"/>
      <sheetName val="6-나.특별시방서간지"/>
      <sheetName val="6-다.전문시방서간지"/>
      <sheetName val="단1"/>
      <sheetName val="단2"/>
      <sheetName val="단3"/>
      <sheetName val="단4"/>
      <sheetName val="단4(덩굴)"/>
      <sheetName val="단5"/>
      <sheetName val="단5(덩굴)"/>
      <sheetName val="단6"/>
      <sheetName val="단7"/>
      <sheetName val="단8"/>
      <sheetName val="단9"/>
      <sheetName val="단10"/>
      <sheetName val="단13"/>
      <sheetName val="단14"/>
      <sheetName val="단15"/>
      <sheetName val="단11"/>
      <sheetName val="단12"/>
      <sheetName val="단10(덩굴)"/>
      <sheetName val="자료"/>
      <sheetName val="안전보건관리"/>
      <sheetName val="대상지"/>
      <sheetName val="대상지(덩굴)"/>
      <sheetName val="수량산출서(풀베기)"/>
      <sheetName val="수량산출서(덩굴)"/>
      <sheetName val="12.GPS좌표값-풀"/>
      <sheetName val="12.GPS좌표값-덩굴"/>
      <sheetName val="야1"/>
      <sheetName val="야2"/>
      <sheetName val="야3"/>
      <sheetName val="야4"/>
      <sheetName val="야4(덩굴)"/>
      <sheetName val="야5"/>
      <sheetName val="야5(덩굴)"/>
      <sheetName val="야6"/>
      <sheetName val="야7"/>
      <sheetName val="야8"/>
      <sheetName val="야12"/>
      <sheetName val="야9"/>
      <sheetName val="야10"/>
      <sheetName val="야10(덩굴)"/>
      <sheetName val="야11"/>
      <sheetName val="야13"/>
      <sheetName val="야14"/>
      <sheetName val="야15"/>
      <sheetName val="작업지시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4">
          <cell r="B14">
            <v>148510</v>
          </cell>
        </row>
        <row r="18">
          <cell r="B18">
            <v>35</v>
          </cell>
        </row>
        <row r="19">
          <cell r="B19">
            <v>400000</v>
          </cell>
        </row>
      </sheetData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설계요소"/>
      <sheetName val="표지"/>
      <sheetName val="0.겉표지"/>
      <sheetName val="표지목차"/>
      <sheetName val="1.위치도"/>
      <sheetName val="2.현장사진"/>
      <sheetName val="4.예정공정표"/>
      <sheetName val="3.설명서"/>
      <sheetName val="5.대상지"/>
      <sheetName val="자료"/>
      <sheetName val="작업기간산출내역서"/>
      <sheetName val="일반"/>
      <sheetName val="특별"/>
      <sheetName val="전문"/>
      <sheetName val="안전보건관리"/>
      <sheetName val="MSDS1"/>
      <sheetName val="MSDS2"/>
      <sheetName val="시1"/>
      <sheetName val="시2"/>
      <sheetName val="시3"/>
      <sheetName val="시4"/>
      <sheetName val="시5"/>
      <sheetName val="시6"/>
      <sheetName val="시7"/>
      <sheetName val="시8"/>
      <sheetName val="시9"/>
      <sheetName val="시10"/>
      <sheetName val="시11"/>
      <sheetName val="시12"/>
      <sheetName val="시13"/>
      <sheetName val="시14"/>
      <sheetName val="6.원가"/>
      <sheetName val="9.총괄설계내역서"/>
      <sheetName val="9.1내역서(풀베기+덩굴제거)"/>
      <sheetName val="11.1수량산출서-풀"/>
      <sheetName val="11.1수량산출서-덩굴"/>
      <sheetName val="12.GPS좌표값-풀"/>
      <sheetName val="6.시방서간지"/>
      <sheetName val="14.설계도면간지(합본)"/>
      <sheetName val="6-가.일반시방서간지"/>
      <sheetName val="6-나.특별시방서간지"/>
      <sheetName val="6-다.전문시방서간지"/>
      <sheetName val="12.GPS좌표값-덩굴"/>
      <sheetName val="단1"/>
      <sheetName val="단2"/>
      <sheetName val="단3"/>
      <sheetName val="단4"/>
      <sheetName val="단5"/>
      <sheetName val="단6"/>
      <sheetName val="단7"/>
      <sheetName val="단8"/>
      <sheetName val="단9"/>
      <sheetName val="단10"/>
      <sheetName val="단11"/>
      <sheetName val="단12"/>
      <sheetName val="단13"/>
      <sheetName val="단14"/>
      <sheetName val="단15"/>
      <sheetName val="단1-지면긁기"/>
      <sheetName val="단1-덩굴"/>
      <sheetName val="단2-덩굴"/>
      <sheetName val="단3-덩굴"/>
      <sheetName val="단4-덩굴"/>
      <sheetName val="단5-덩굴"/>
      <sheetName val="단7-덩굴"/>
      <sheetName val="단6-덩굴"/>
      <sheetName val="야1"/>
      <sheetName val="야2"/>
      <sheetName val="야3"/>
      <sheetName val="야4"/>
      <sheetName val="야5"/>
      <sheetName val="야6"/>
      <sheetName val="야7"/>
      <sheetName val="야8"/>
      <sheetName val="야9"/>
      <sheetName val="야10"/>
      <sheetName val="야11"/>
      <sheetName val="야12"/>
      <sheetName val="야13"/>
      <sheetName val="야14"/>
      <sheetName val="야15"/>
      <sheetName val="덩굴표집1"/>
      <sheetName val="덩굴표집2"/>
      <sheetName val="덩굴표집3"/>
      <sheetName val="덩굴표집4"/>
      <sheetName val="덩굴표집5"/>
      <sheetName val="덩굴표집6"/>
      <sheetName val="덩굴표집7"/>
      <sheetName val="덩야1"/>
      <sheetName val="덩야2"/>
      <sheetName val="덩야3"/>
      <sheetName val="덩야4"/>
      <sheetName val="덩야5"/>
      <sheetName val="덩야6"/>
      <sheetName val="덩야7"/>
      <sheetName val="작업지시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4">
          <cell r="B14">
            <v>157068</v>
          </cell>
        </row>
        <row r="15">
          <cell r="B15">
            <v>197450</v>
          </cell>
        </row>
        <row r="19">
          <cell r="B19">
            <v>345454</v>
          </cell>
        </row>
      </sheetData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요소"/>
      <sheetName val="수종1"/>
      <sheetName val="수간재적표"/>
      <sheetName val="수종"/>
      <sheetName val="0.겉표지"/>
      <sheetName val="표지목차"/>
      <sheetName val="1.위치"/>
      <sheetName val="2.사진"/>
      <sheetName val="3.설명서"/>
      <sheetName val="자료"/>
      <sheetName val="4.예정공정표"/>
      <sheetName val="작업기간"/>
      <sheetName val="4-1.공정별소요인력"/>
      <sheetName val="5.대상지"/>
      <sheetName val="6.원가"/>
      <sheetName val="7.총괄내역서"/>
      <sheetName val="작업로내역"/>
      <sheetName val="소반별내역"/>
      <sheetName val="단1"/>
      <sheetName val="산1"/>
      <sheetName val="작업로단가"/>
      <sheetName val="작업로기초"/>
      <sheetName val="단2"/>
      <sheetName val="단3"/>
      <sheetName val="단4"/>
      <sheetName val="단5"/>
      <sheetName val="시1"/>
      <sheetName val="시2"/>
      <sheetName val="시3"/>
      <sheetName val="시4"/>
      <sheetName val="시5"/>
      <sheetName val="11.수량"/>
      <sheetName val="12.GPS"/>
      <sheetName val="집1"/>
      <sheetName val="매1"/>
      <sheetName val="어매1"/>
      <sheetName val="재선충"/>
      <sheetName val="어매2"/>
      <sheetName val="어매3"/>
      <sheetName val="어매4"/>
      <sheetName val="어매5"/>
      <sheetName val="일반"/>
      <sheetName val="특별"/>
      <sheetName val="전문"/>
      <sheetName val="c1"/>
    </sheetNames>
    <sheetDataSet>
      <sheetData sheetId="0">
        <row r="3">
          <cell r="D3" t="str">
            <v>2020년 제2차 숲가꾸기사업(어린나무가꾸기 - 기번 1)</v>
          </cell>
        </row>
      </sheetData>
      <sheetData sheetId="1" refreshError="1"/>
      <sheetData sheetId="2" refreshError="1"/>
      <sheetData sheetId="3" refreshError="1"/>
      <sheetData sheetId="4">
        <row r="6">
          <cell r="A6" t="str">
            <v>2020년 제2차 숲가꾸기사업(어린나무가꾸기 - 기번 1)</v>
          </cell>
        </row>
      </sheetData>
      <sheetData sheetId="5" refreshError="1"/>
      <sheetData sheetId="6" refreshError="1"/>
      <sheetData sheetId="7" refreshError="1"/>
      <sheetData sheetId="8" refreshError="1"/>
      <sheetData sheetId="9">
        <row r="14">
          <cell r="B14">
            <v>138290</v>
          </cell>
        </row>
        <row r="15">
          <cell r="B15">
            <v>166063</v>
          </cell>
        </row>
      </sheetData>
      <sheetData sheetId="10" refreshError="1"/>
      <sheetData sheetId="11" refreshError="1"/>
      <sheetData sheetId="12" refreshError="1"/>
      <sheetData sheetId="13">
        <row r="5">
          <cell r="M5">
            <v>13.2</v>
          </cell>
        </row>
      </sheetData>
      <sheetData sheetId="14" refreshError="1"/>
      <sheetData sheetId="15">
        <row r="18">
          <cell r="F18">
            <v>13455468</v>
          </cell>
        </row>
      </sheetData>
      <sheetData sheetId="16">
        <row r="15">
          <cell r="G15">
            <v>0</v>
          </cell>
        </row>
      </sheetData>
      <sheetData sheetId="17" refreshError="1"/>
      <sheetData sheetId="18" refreshError="1"/>
      <sheetData sheetId="19">
        <row r="76">
          <cell r="I76">
            <v>507238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요소"/>
      <sheetName val="0.겉표지"/>
      <sheetName val="표지목차"/>
      <sheetName val="1"/>
      <sheetName val="1.위치"/>
      <sheetName val="2"/>
      <sheetName val="2.사진"/>
      <sheetName val="3"/>
      <sheetName val="3.설명서"/>
      <sheetName val="자료"/>
      <sheetName val="4.예정공정표"/>
      <sheetName val="4-1.공정별소요인력"/>
      <sheetName val="4"/>
      <sheetName val="4.공정표"/>
      <sheetName val="4-1.인력"/>
      <sheetName val="5"/>
      <sheetName val="5.필지"/>
      <sheetName val="5-1.소반"/>
      <sheetName val="6"/>
      <sheetName val="6.원가"/>
      <sheetName val="6.원가정산"/>
      <sheetName val="7.총괄"/>
      <sheetName val="7"/>
      <sheetName val="소반별내역"/>
      <sheetName val="작업로내역"/>
      <sheetName val="8"/>
      <sheetName val="오일산출"/>
      <sheetName val="산1"/>
      <sheetName val="단1"/>
      <sheetName val="작업로단가"/>
      <sheetName val="작업로기초"/>
      <sheetName val="단2"/>
      <sheetName val="단3"/>
      <sheetName val="단4"/>
      <sheetName val="단5"/>
      <sheetName val="9"/>
      <sheetName val="9.1"/>
      <sheetName val="9.일반"/>
      <sheetName val="9.2"/>
      <sheetName val="특별"/>
      <sheetName val="9.3"/>
      <sheetName val="전문"/>
      <sheetName val="10"/>
      <sheetName val="어시1"/>
      <sheetName val="어시2"/>
      <sheetName val="어시3"/>
      <sheetName val="어시4"/>
      <sheetName val="어시5"/>
      <sheetName val="11"/>
      <sheetName val="11.1수량산출서"/>
      <sheetName val="12"/>
      <sheetName val="12.GPS"/>
      <sheetName val="13"/>
      <sheetName val="재선충"/>
      <sheetName val="14"/>
      <sheetName val="14.1"/>
      <sheetName val="어매1"/>
      <sheetName val="어매2"/>
      <sheetName val="어매3"/>
      <sheetName val="어매4"/>
      <sheetName val="어매5"/>
      <sheetName val="15."/>
      <sheetName val="어c1"/>
      <sheetName val="수간재적표"/>
      <sheetName val="수종"/>
      <sheetName val="c1"/>
    </sheetNames>
    <sheetDataSet>
      <sheetData sheetId="0">
        <row r="6">
          <cell r="L6" t="str">
            <v>구운리 임1171번지외 9필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4">
          <cell r="B14">
            <v>144481</v>
          </cell>
        </row>
        <row r="16">
          <cell r="B16">
            <v>215834</v>
          </cell>
        </row>
        <row r="21">
          <cell r="B21">
            <v>2972</v>
          </cell>
        </row>
        <row r="22">
          <cell r="B22">
            <v>2972</v>
          </cell>
        </row>
        <row r="23">
          <cell r="B23">
            <v>2972</v>
          </cell>
        </row>
        <row r="24">
          <cell r="B24">
            <v>2623</v>
          </cell>
        </row>
        <row r="40">
          <cell r="C40">
            <v>11.52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>
        <row r="8">
          <cell r="AX8" t="str">
            <v>상서구운산55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76">
          <cell r="I76">
            <v>541608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원가계산서"/>
      <sheetName val="내역"/>
      <sheetName val="001"/>
      <sheetName val="1-1"/>
      <sheetName val="중기조종사 단위단가"/>
      <sheetName val="원"/>
      <sheetName val="1"/>
      <sheetName val="기본단가표"/>
      <sheetName val="실행철강하도"/>
      <sheetName val="자재단가"/>
      <sheetName val="관급"/>
      <sheetName val="신고조서"/>
      <sheetName val="대치판정"/>
      <sheetName val="원가계산(2)"/>
      <sheetName val="목록"/>
      <sheetName val="내역서"/>
      <sheetName val="MOTOR"/>
      <sheetName val="설비"/>
      <sheetName val="배수관연장조서"/>
      <sheetName val="일위대가"/>
      <sheetName val="내역서(직영비)"/>
      <sheetName val="총괄내역"/>
      <sheetName val="일위대가목록"/>
      <sheetName val="단재적표"/>
      <sheetName val="직재"/>
      <sheetName val="수목데이타"/>
      <sheetName val="공사대장"/>
      <sheetName val="TOTAL_BOQ"/>
      <sheetName val="덕전리"/>
      <sheetName val="ITEM"/>
      <sheetName val="06 일위대가목록"/>
      <sheetName val="총괄내역서"/>
      <sheetName val="sh1"/>
      <sheetName val="원내역"/>
      <sheetName val="대가표(품셈)"/>
      <sheetName val="건축내역"/>
      <sheetName val="DANGA"/>
      <sheetName val="토공사"/>
      <sheetName val="바닥막이1.5"/>
      <sheetName val="일위산출"/>
      <sheetName val="#REF"/>
      <sheetName val="골막이(야매)"/>
      <sheetName val="터파기및재료"/>
      <sheetName val="산출근거"/>
      <sheetName val="1단계"/>
      <sheetName val="목차"/>
      <sheetName val="Sheet3"/>
      <sheetName val="단가"/>
      <sheetName val="청천내"/>
      <sheetName val="CODE"/>
      <sheetName val="설계조건"/>
      <sheetName val="DATE"/>
      <sheetName val="단청공사"/>
      <sheetName val="변화치수"/>
      <sheetName val="원하대비"/>
      <sheetName val="원도급"/>
      <sheetName val="하도급"/>
      <sheetName val="습지도저"/>
      <sheetName val="기타기기"/>
      <sheetName val="XL4Poppy"/>
      <sheetName val="견적(갑지)"/>
      <sheetName val="날개벽수량표"/>
      <sheetName val="수량산출"/>
      <sheetName val="단가조사서"/>
      <sheetName val="노무비 근거"/>
      <sheetName val="data"/>
      <sheetName val="토사(PE)"/>
      <sheetName val="1차네트공정"/>
      <sheetName val="여과지동"/>
      <sheetName val="인건비"/>
      <sheetName val="type-F"/>
      <sheetName val="일반수량총괄집계"/>
      <sheetName val="선급금신청서"/>
      <sheetName val="중기사용료산출근거"/>
      <sheetName val="시화점실행"/>
      <sheetName val="BOX"/>
      <sheetName val="산수배수"/>
      <sheetName val="공사비집계"/>
      <sheetName val="집계표"/>
      <sheetName val="노무비단가"/>
      <sheetName val="기초자료"/>
      <sheetName val="일위대가(1)"/>
      <sheetName val="물가자료"/>
      <sheetName val="2월분"/>
      <sheetName val="내역서2안"/>
      <sheetName val="공통(20-91)"/>
      <sheetName val="명세서"/>
      <sheetName val="광주운남을"/>
      <sheetName val="정부노임단가"/>
      <sheetName val="unitpric"/>
      <sheetName val="공종단가"/>
      <sheetName val="______C_work______________My__2"/>
      <sheetName val="근로자명단2008"/>
      <sheetName val="근로자명단"/>
      <sheetName val="경산"/>
      <sheetName val="우석문틀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단위중량"/>
      <sheetName val="일위대가"/>
      <sheetName val="설계조건"/>
      <sheetName val="안정계산"/>
      <sheetName val="단면검토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교각계산"/>
      <sheetName val="구조물철거타공정이월"/>
      <sheetName val="DATA"/>
      <sheetName val="투찰"/>
      <sheetName val="설계조건"/>
      <sheetName val="3.하중산정4.지지력"/>
      <sheetName val="ABUT수량-A1"/>
      <sheetName val="Sheet1 (2)"/>
      <sheetName val="원형1호맨홀토공수량"/>
      <sheetName val="우각부보강"/>
      <sheetName val="1. 설계조건 2.단면가정 3. 하중계산"/>
      <sheetName val="DATA 입력란"/>
      <sheetName val="날개벽수량표"/>
      <sheetName val="방음벽기초"/>
      <sheetName val="DATE"/>
      <sheetName val="현장관리비 산출내역"/>
      <sheetName val="토공"/>
      <sheetName val="BLOCK(1)"/>
      <sheetName val="맨홀수량산출"/>
      <sheetName val="제출내역 (2)"/>
      <sheetName val="날개벽"/>
      <sheetName val="1.설계조건"/>
      <sheetName val="6PILE  (돌출)"/>
      <sheetName val="집수정(600-700)"/>
      <sheetName val="우수받이연결관토공집계표"/>
      <sheetName val="공사비"/>
      <sheetName val="우수공"/>
      <sheetName val="토공총괄표"/>
      <sheetName val="제-노임"/>
      <sheetName val="제직재"/>
      <sheetName val="예정(3)"/>
      <sheetName val="9GNG운반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001"/>
      <sheetName val="일위대가"/>
      <sheetName val="ⴭⴭⴭⴭ"/>
      <sheetName val="단면가정"/>
      <sheetName val="덕전리"/>
      <sheetName val="암거"/>
      <sheetName val="포장공"/>
      <sheetName val="배수공"/>
      <sheetName val="일반공사"/>
      <sheetName val="차액보증"/>
      <sheetName val="안정계산"/>
      <sheetName val="단면검토"/>
      <sheetName val="3련 BOX"/>
      <sheetName val="토공A"/>
      <sheetName val="ilch"/>
      <sheetName val="보집계표"/>
      <sheetName val="조명시설"/>
      <sheetName val="#REF"/>
      <sheetName val="6PILE  (돌출)"/>
      <sheetName val="내역"/>
      <sheetName val="ABUT수량-A1"/>
      <sheetName val="RPF"/>
      <sheetName val="일반맨홀수량집계"/>
      <sheetName val="1.설계조건"/>
      <sheetName val="설계조건"/>
      <sheetName val="말뚝물량"/>
      <sheetName val="단위중량"/>
      <sheetName val="MOTOR"/>
      <sheetName val="단위수량"/>
      <sheetName val="일위대가목차"/>
      <sheetName val="보차도경계석"/>
      <sheetName val="버스운행안내"/>
      <sheetName val="예방접종계획"/>
      <sheetName val="근태계획서"/>
      <sheetName val="변화치수"/>
      <sheetName val="일반맨홀수량집계(A-7 LINE)"/>
      <sheetName val="토적표"/>
      <sheetName val="횡배위치"/>
      <sheetName val="입찰안"/>
      <sheetName val="토사(PE)"/>
      <sheetName val="소업1교"/>
      <sheetName val="노임단가"/>
      <sheetName val="편입토지조서"/>
      <sheetName val="교각1"/>
      <sheetName val="정부노임단가"/>
      <sheetName val="5지구단위"/>
      <sheetName val="표지 (2)"/>
      <sheetName val="DATE"/>
      <sheetName val="토공집계"/>
      <sheetName val="골재집계"/>
      <sheetName val="중기일위대가"/>
      <sheetName val="ITEM"/>
      <sheetName val="집수정단"/>
      <sheetName val="COVER"/>
      <sheetName val="8.PILE  (돌출)"/>
      <sheetName val="Total"/>
      <sheetName val="1062-X방향 "/>
      <sheetName val="가시설수량"/>
      <sheetName val="바닥판"/>
      <sheetName val="입력DATA"/>
      <sheetName val="Sheet1"/>
      <sheetName val="지주목시비량산출서"/>
      <sheetName val="N賃率-職"/>
      <sheetName val="3BL공동구 수량"/>
      <sheetName val="단가"/>
      <sheetName val="시설물일위"/>
      <sheetName val="산#2-1 (2)"/>
      <sheetName val="입력시트"/>
      <sheetName val="98수문일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D"/>
      <sheetName val="투찰"/>
      <sheetName val="1공구(토)"/>
      <sheetName val="1공구(구)"/>
      <sheetName val="1공구(구) (2)"/>
      <sheetName val="2공구(토)"/>
      <sheetName val="2공구(구)"/>
      <sheetName val="3공구(토)"/>
      <sheetName val="3공구(구)"/>
      <sheetName val="하도급사항"/>
      <sheetName val="1공구자재"/>
      <sheetName val="2공구자재"/>
      <sheetName val="3공구자재"/>
      <sheetName val="금액내역서"/>
      <sheetName val="토공사"/>
      <sheetName val="부대공Ⅱ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D"/>
      <sheetName val="토공"/>
      <sheetName val="철근콘크리트공"/>
      <sheetName val="지급자재"/>
      <sheetName val="낙찰표"/>
      <sheetName val="001"/>
      <sheetName val="ⴭⴭⴭⴭ"/>
      <sheetName val="일위대가"/>
      <sheetName val="날개벽수량표"/>
      <sheetName val="대포2교접속"/>
      <sheetName val="천방교접속"/>
      <sheetName val="전라부대"/>
      <sheetName val="토적기초"/>
      <sheetName val="가격조사서"/>
      <sheetName val="토공사"/>
      <sheetName val="MOTOR"/>
      <sheetName val="INPUT"/>
      <sheetName val="1.설계기준"/>
      <sheetName val="대비"/>
      <sheetName val="견적시담(송포2공구)"/>
      <sheetName val="70%"/>
      <sheetName val="일반공사"/>
      <sheetName val="노임단가"/>
      <sheetName val="단가조사"/>
      <sheetName val="공사용침사지집계"/>
      <sheetName val="부대공"/>
      <sheetName val="포장공"/>
      <sheetName val="정부노임단가"/>
      <sheetName val="내역(원안-대안)"/>
      <sheetName val="DATA"/>
      <sheetName val="품의서"/>
      <sheetName val="3련 BOX"/>
      <sheetName val="2000년1차"/>
      <sheetName val="Sheet2"/>
      <sheetName val="안정검토"/>
      <sheetName val="설계조건"/>
      <sheetName val="대치판정"/>
      <sheetName val="금액내역서"/>
      <sheetName val="별표집계"/>
      <sheetName val="물량산출근거"/>
      <sheetName val="VXXXXXXX"/>
      <sheetName val="#REF"/>
      <sheetName val="tggwan(mac)"/>
      <sheetName val="ABUT수량-A1"/>
      <sheetName val="조도계산서 (도서)"/>
      <sheetName val="가로등내역서"/>
      <sheetName val="안정계산"/>
      <sheetName val="단면검토"/>
      <sheetName val="일반60"/>
      <sheetName val="타공종이기"/>
      <sheetName val="ilch"/>
      <sheetName val="BSD (2)"/>
      <sheetName val="공사비증감"/>
      <sheetName val="현장지지물물량"/>
      <sheetName val="토공A"/>
      <sheetName val="출근부"/>
      <sheetName val="단가"/>
      <sheetName val="내역서"/>
      <sheetName val="내역서 (06년치)"/>
      <sheetName val="입찰안"/>
      <sheetName val="TYPE-B 평균H"/>
      <sheetName val="역T형"/>
      <sheetName val="단가표 "/>
      <sheetName val="JUCK"/>
      <sheetName val="2000.11월설계내역"/>
      <sheetName val="COVER"/>
      <sheetName val="차액보증"/>
      <sheetName val="단위중량"/>
      <sheetName val="BJJIN"/>
      <sheetName val="실행철강하도"/>
      <sheetName val="말뚝지지력산정"/>
      <sheetName val="토사(PE)"/>
      <sheetName val="경비"/>
      <sheetName val="자료입력"/>
      <sheetName val="내역표지"/>
      <sheetName val="내역서(총)"/>
      <sheetName val="내역"/>
      <sheetName val="코드표"/>
      <sheetName val="수목표준대가"/>
      <sheetName val="예산서"/>
      <sheetName val="ITEM"/>
      <sheetName val="Requirement(Work Crew)"/>
      <sheetName val="A-4"/>
      <sheetName val="간접비"/>
      <sheetName val="Total"/>
      <sheetName val="갑지(추정)"/>
      <sheetName val="좌석배치도"/>
      <sheetName val="giathanh1"/>
      <sheetName val="청천내"/>
      <sheetName val="관리사무소"/>
      <sheetName val="20관리비율"/>
      <sheetName val="단면 (2)"/>
      <sheetName val="준검 내역서"/>
      <sheetName val="설비"/>
      <sheetName val="철거폐쇄현황"/>
      <sheetName val="L_RPTA05_목록"/>
      <sheetName val="J01"/>
      <sheetName val="CODE"/>
      <sheetName val="전등"/>
      <sheetName val="원형1호맨홀토공수량"/>
      <sheetName val="교각1"/>
      <sheetName val="물량표"/>
      <sheetName val="일위대가목차"/>
      <sheetName val="인원계획-미화"/>
      <sheetName val="wall"/>
      <sheetName val="P.M 별"/>
      <sheetName val="본체"/>
      <sheetName val="부대내역"/>
      <sheetName val="공통부대비"/>
      <sheetName val="몰탈재료산출"/>
      <sheetName val="공사비예산서(토목분)"/>
      <sheetName val="조명시설"/>
      <sheetName val="전기일위대가"/>
      <sheetName val="법면"/>
      <sheetName val="구조물공"/>
      <sheetName val="중기일위대가"/>
      <sheetName val="배수공1"/>
      <sheetName val="STORAGE"/>
      <sheetName val="조정금액결과표 (차수별)"/>
      <sheetName val="기자재비"/>
      <sheetName val="월별수입"/>
      <sheetName val="TEL"/>
      <sheetName val="중기손료"/>
      <sheetName val="기초단가"/>
      <sheetName val="bearing"/>
      <sheetName val="TYPE1"/>
      <sheetName val="지진시"/>
      <sheetName val="WBS98"/>
      <sheetName val="선적일정"/>
      <sheetName val="IMP(MAIN)"/>
      <sheetName val="IMP (REACTOR)"/>
      <sheetName val="예산변경사항"/>
      <sheetName val="Sheet1"/>
      <sheetName val="c_balju"/>
      <sheetName val="설산1.나"/>
      <sheetName val="본사S"/>
      <sheetName val="부표총괄"/>
      <sheetName val="품셈1-17"/>
      <sheetName val="연결임시"/>
      <sheetName val="일위대가목록"/>
      <sheetName val="품목납기"/>
      <sheetName val="건축공사"/>
      <sheetName val="기계내역"/>
      <sheetName val="을"/>
      <sheetName val="Sheet5"/>
      <sheetName val="안정검토(온1)"/>
      <sheetName val="금액집계"/>
      <sheetName val="평균환율-USD"/>
      <sheetName val="직원동원SCH"/>
      <sheetName val="3BL공동구 수량"/>
      <sheetName val="SCH"/>
      <sheetName val="투찰"/>
      <sheetName val=" 견적서"/>
      <sheetName val="DATE"/>
      <sheetName val="집수정"/>
      <sheetName val="토목주소"/>
      <sheetName val="프랜트면허"/>
      <sheetName val="1월"/>
      <sheetName val="전신환매도율"/>
      <sheetName val="표지 (2)"/>
      <sheetName val="수량집계"/>
      <sheetName val="총괄집계표"/>
      <sheetName val="9GNG운반"/>
      <sheetName val="CFLOW"/>
    </sheetNames>
    <sheetDataSet>
      <sheetData sheetId="0" refreshError="1">
        <row r="3">
          <cell r="A3" t="str">
            <v>전라선(신리∼순천)제6공구 노반개량공사</v>
          </cell>
          <cell r="C3">
            <v>0</v>
          </cell>
          <cell r="E3">
            <v>0</v>
          </cell>
          <cell r="F3">
            <v>76000000000</v>
          </cell>
        </row>
        <row r="4">
          <cell r="A4" t="str">
            <v>Ⅰ.순 공 사 비</v>
          </cell>
          <cell r="C4">
            <v>0</v>
          </cell>
          <cell r="E4">
            <v>0</v>
          </cell>
          <cell r="F4">
            <v>61958160850</v>
          </cell>
        </row>
        <row r="5">
          <cell r="A5" t="str">
            <v>가.공 사 비</v>
          </cell>
          <cell r="C5">
            <v>0</v>
          </cell>
          <cell r="E5">
            <v>0</v>
          </cell>
          <cell r="F5">
            <v>61958160850</v>
          </cell>
        </row>
        <row r="6">
          <cell r="A6" t="str">
            <v>1.토    공</v>
          </cell>
          <cell r="C6">
            <v>0</v>
          </cell>
          <cell r="E6">
            <v>0</v>
          </cell>
          <cell r="F6">
            <v>4202909920</v>
          </cell>
        </row>
        <row r="7">
          <cell r="A7" t="str">
            <v>가) 본 선 토 공</v>
          </cell>
          <cell r="C7">
            <v>0</v>
          </cell>
          <cell r="E7">
            <v>0</v>
          </cell>
          <cell r="F7">
            <v>2478343120</v>
          </cell>
        </row>
        <row r="8">
          <cell r="A8" t="str">
            <v>깍    기</v>
          </cell>
          <cell r="B8" t="str">
            <v>토사</v>
          </cell>
          <cell r="C8">
            <v>108815</v>
          </cell>
          <cell r="D8" t="str">
            <v>㎥</v>
          </cell>
          <cell r="E8">
            <v>680</v>
          </cell>
          <cell r="F8">
            <v>73994200</v>
          </cell>
        </row>
        <row r="9">
          <cell r="A9" t="str">
            <v>깍    기</v>
          </cell>
          <cell r="B9" t="str">
            <v>풍화암</v>
          </cell>
          <cell r="C9">
            <v>50534</v>
          </cell>
          <cell r="D9" t="str">
            <v>㎥</v>
          </cell>
          <cell r="E9">
            <v>1400</v>
          </cell>
          <cell r="F9">
            <v>70747600</v>
          </cell>
        </row>
        <row r="10">
          <cell r="A10" t="str">
            <v>깍    기</v>
          </cell>
          <cell r="B10" t="str">
            <v>연암</v>
          </cell>
          <cell r="C10">
            <v>2507</v>
          </cell>
          <cell r="D10" t="str">
            <v>㎥</v>
          </cell>
          <cell r="E10">
            <v>10000</v>
          </cell>
          <cell r="F10">
            <v>25070000</v>
          </cell>
        </row>
        <row r="11">
          <cell r="A11" t="str">
            <v>돋    기</v>
          </cell>
          <cell r="B11" t="str">
            <v>유용토,L=1,470m</v>
          </cell>
          <cell r="C11">
            <v>147558</v>
          </cell>
          <cell r="D11" t="str">
            <v>㎥</v>
          </cell>
          <cell r="E11">
            <v>2000</v>
          </cell>
          <cell r="F11">
            <v>295116000</v>
          </cell>
        </row>
        <row r="12">
          <cell r="A12" t="str">
            <v>잔토처리</v>
          </cell>
          <cell r="B12" t="str">
            <v>자연상태,L=30,000m</v>
          </cell>
          <cell r="C12">
            <v>249819</v>
          </cell>
          <cell r="D12" t="str">
            <v>㎥</v>
          </cell>
          <cell r="E12">
            <v>7000</v>
          </cell>
          <cell r="F12">
            <v>1748733000</v>
          </cell>
        </row>
        <row r="13">
          <cell r="A13" t="str">
            <v>층 따 기</v>
          </cell>
          <cell r="B13" t="str">
            <v>H=50cm</v>
          </cell>
          <cell r="C13">
            <v>441</v>
          </cell>
          <cell r="D13" t="str">
            <v>㎥</v>
          </cell>
          <cell r="E13">
            <v>420</v>
          </cell>
          <cell r="F13">
            <v>185220</v>
          </cell>
        </row>
        <row r="14">
          <cell r="A14" t="str">
            <v>떼 입히기</v>
          </cell>
          <cell r="B14" t="str">
            <v>평떼</v>
          </cell>
          <cell r="C14">
            <v>7876</v>
          </cell>
          <cell r="D14" t="str">
            <v>㎡</v>
          </cell>
          <cell r="E14">
            <v>6800</v>
          </cell>
          <cell r="F14">
            <v>53556800</v>
          </cell>
        </row>
        <row r="15">
          <cell r="A15" t="str">
            <v>떼 입히기</v>
          </cell>
          <cell r="B15" t="str">
            <v>줄떼</v>
          </cell>
          <cell r="C15">
            <v>6204</v>
          </cell>
          <cell r="D15" t="str">
            <v>㎡</v>
          </cell>
          <cell r="E15">
            <v>4700</v>
          </cell>
          <cell r="F15">
            <v>29158800</v>
          </cell>
        </row>
        <row r="16">
          <cell r="A16" t="str">
            <v>비탈면 녹화공</v>
          </cell>
          <cell r="B16" t="str">
            <v>암절개면, t=4cm</v>
          </cell>
          <cell r="C16">
            <v>2167</v>
          </cell>
          <cell r="D16" t="str">
            <v>㎡</v>
          </cell>
          <cell r="E16">
            <v>25000</v>
          </cell>
          <cell r="F16">
            <v>54175000</v>
          </cell>
        </row>
        <row r="17">
          <cell r="A17" t="str">
            <v>비탈면 녹화공</v>
          </cell>
          <cell r="B17" t="str">
            <v>암절개면, t=8cm</v>
          </cell>
          <cell r="C17">
            <v>2861</v>
          </cell>
          <cell r="D17" t="str">
            <v>㎡</v>
          </cell>
          <cell r="E17">
            <v>30000</v>
          </cell>
          <cell r="F17">
            <v>85830000</v>
          </cell>
        </row>
        <row r="18">
          <cell r="A18" t="str">
            <v>측구 터파기</v>
          </cell>
          <cell r="B18" t="str">
            <v>토사,인력</v>
          </cell>
          <cell r="C18">
            <v>699</v>
          </cell>
          <cell r="D18" t="str">
            <v>㎥</v>
          </cell>
          <cell r="E18">
            <v>6000</v>
          </cell>
          <cell r="F18">
            <v>4194000</v>
          </cell>
        </row>
        <row r="19">
          <cell r="A19" t="str">
            <v>측구 둑쌓기</v>
          </cell>
          <cell r="B19" t="str">
            <v>토사,인력</v>
          </cell>
          <cell r="C19">
            <v>145</v>
          </cell>
          <cell r="D19" t="str">
            <v>㎥</v>
          </cell>
          <cell r="E19">
            <v>6000</v>
          </cell>
          <cell r="F19">
            <v>870000</v>
          </cell>
        </row>
        <row r="20">
          <cell r="A20" t="str">
            <v>깎기비탈면 고르기</v>
          </cell>
          <cell r="B20" t="str">
            <v>풍 화 암</v>
          </cell>
          <cell r="C20">
            <v>1957</v>
          </cell>
          <cell r="D20" t="str">
            <v>㎡</v>
          </cell>
          <cell r="E20">
            <v>1500</v>
          </cell>
          <cell r="F20">
            <v>2935500</v>
          </cell>
        </row>
        <row r="21">
          <cell r="A21" t="str">
            <v>깎기비탈면 고르기</v>
          </cell>
          <cell r="B21" t="str">
            <v>연    암</v>
          </cell>
          <cell r="C21">
            <v>252</v>
          </cell>
          <cell r="D21" t="str">
            <v>㎡</v>
          </cell>
          <cell r="E21">
            <v>2000</v>
          </cell>
          <cell r="F21">
            <v>504000</v>
          </cell>
        </row>
        <row r="22">
          <cell r="A22" t="str">
            <v>노면 고르기</v>
          </cell>
          <cell r="C22">
            <v>6708</v>
          </cell>
          <cell r="D22" t="str">
            <v>㎡</v>
          </cell>
          <cell r="E22">
            <v>1500</v>
          </cell>
          <cell r="F22">
            <v>10062000</v>
          </cell>
        </row>
        <row r="23">
          <cell r="A23" t="str">
            <v>돋기비탈면 돌붙임</v>
          </cell>
          <cell r="B23" t="str">
            <v>버럭유용,t=35cm</v>
          </cell>
          <cell r="C23">
            <v>709</v>
          </cell>
          <cell r="D23" t="str">
            <v>㎡</v>
          </cell>
          <cell r="E23">
            <v>20000</v>
          </cell>
          <cell r="F23">
            <v>14180000</v>
          </cell>
        </row>
        <row r="24">
          <cell r="A24" t="str">
            <v>표 토 제 거</v>
          </cell>
          <cell r="B24" t="str">
            <v>답구간,t=50cm</v>
          </cell>
          <cell r="C24">
            <v>22066</v>
          </cell>
          <cell r="D24" t="str">
            <v>㎡</v>
          </cell>
          <cell r="E24">
            <v>300</v>
          </cell>
          <cell r="F24">
            <v>6619800</v>
          </cell>
        </row>
        <row r="25">
          <cell r="A25" t="str">
            <v>표 토 제 거</v>
          </cell>
          <cell r="B25" t="str">
            <v>답외구간,t=15cm</v>
          </cell>
          <cell r="C25">
            <v>12056</v>
          </cell>
          <cell r="D25" t="str">
            <v>㎡</v>
          </cell>
          <cell r="E25">
            <v>200</v>
          </cell>
          <cell r="F25">
            <v>2411200</v>
          </cell>
        </row>
        <row r="26">
          <cell r="A26" t="str">
            <v>나) 본 선 부 속</v>
          </cell>
          <cell r="C26">
            <v>0</v>
          </cell>
          <cell r="E26">
            <v>0</v>
          </cell>
          <cell r="F26">
            <v>415217680</v>
          </cell>
        </row>
        <row r="27">
          <cell r="A27" t="str">
            <v>터 파 기</v>
          </cell>
          <cell r="B27" t="str">
            <v>토사</v>
          </cell>
          <cell r="C27">
            <v>2292</v>
          </cell>
          <cell r="D27" t="str">
            <v>㎥</v>
          </cell>
          <cell r="E27">
            <v>740</v>
          </cell>
          <cell r="F27">
            <v>1696080</v>
          </cell>
        </row>
        <row r="28">
          <cell r="A28" t="str">
            <v>터 파 기</v>
          </cell>
          <cell r="B28" t="str">
            <v>풍화암</v>
          </cell>
          <cell r="C28">
            <v>3133</v>
          </cell>
          <cell r="D28" t="str">
            <v>㎥</v>
          </cell>
          <cell r="E28">
            <v>22000</v>
          </cell>
          <cell r="F28">
            <v>68926000</v>
          </cell>
        </row>
        <row r="29">
          <cell r="A29" t="str">
            <v>터 파 기</v>
          </cell>
          <cell r="B29" t="str">
            <v>연암</v>
          </cell>
          <cell r="C29">
            <v>479</v>
          </cell>
          <cell r="D29" t="str">
            <v>㎥</v>
          </cell>
          <cell r="E29">
            <v>27000</v>
          </cell>
          <cell r="F29">
            <v>12933000</v>
          </cell>
        </row>
        <row r="30">
          <cell r="A30" t="str">
            <v>되메우기</v>
          </cell>
          <cell r="C30">
            <v>1354</v>
          </cell>
          <cell r="D30" t="str">
            <v>㎥</v>
          </cell>
          <cell r="E30">
            <v>900</v>
          </cell>
          <cell r="F30">
            <v>1218600</v>
          </cell>
        </row>
        <row r="31">
          <cell r="A31" t="str">
            <v>바닥 콘크리트</v>
          </cell>
          <cell r="B31" t="str">
            <v>σck=135kg/㎠</v>
          </cell>
          <cell r="C31">
            <v>31</v>
          </cell>
          <cell r="D31" t="str">
            <v>㎥</v>
          </cell>
          <cell r="E31">
            <v>54000</v>
          </cell>
          <cell r="F31">
            <v>1674000</v>
          </cell>
        </row>
        <row r="32">
          <cell r="A32" t="str">
            <v>수로 콘크리트</v>
          </cell>
          <cell r="B32" t="str">
            <v>σck=180kg/㎠</v>
          </cell>
          <cell r="C32">
            <v>2677</v>
          </cell>
          <cell r="D32" t="str">
            <v>㎥</v>
          </cell>
          <cell r="E32">
            <v>100000</v>
          </cell>
          <cell r="F32">
            <v>267700000</v>
          </cell>
        </row>
        <row r="33">
          <cell r="A33" t="str">
            <v>방음벽 기초 철근콘크리트</v>
          </cell>
          <cell r="B33" t="str">
            <v>σck=240kg/㎠</v>
          </cell>
          <cell r="C33">
            <v>237</v>
          </cell>
          <cell r="D33" t="str">
            <v>㎥</v>
          </cell>
          <cell r="E33">
            <v>110000</v>
          </cell>
          <cell r="F33">
            <v>26070000</v>
          </cell>
        </row>
        <row r="34">
          <cell r="A34" t="str">
            <v>방음벽 설치</v>
          </cell>
          <cell r="B34" t="str">
            <v>토공부,칼라,흡음형,H=3.0m,W=4.0m</v>
          </cell>
          <cell r="C34">
            <v>140</v>
          </cell>
          <cell r="D34" t="str">
            <v>m</v>
          </cell>
          <cell r="E34">
            <v>250000</v>
          </cell>
          <cell r="F34">
            <v>35000000</v>
          </cell>
        </row>
        <row r="35">
          <cell r="A35" t="str">
            <v>다) 개 천 내 기</v>
          </cell>
          <cell r="C35">
            <v>0</v>
          </cell>
          <cell r="E35">
            <v>0</v>
          </cell>
          <cell r="F35">
            <v>139780440</v>
          </cell>
        </row>
        <row r="36">
          <cell r="A36" t="str">
            <v>터 파 기</v>
          </cell>
          <cell r="B36" t="str">
            <v>육상,토사</v>
          </cell>
          <cell r="C36">
            <v>6861</v>
          </cell>
          <cell r="D36" t="str">
            <v>㎥</v>
          </cell>
          <cell r="E36">
            <v>740</v>
          </cell>
          <cell r="F36">
            <v>5077140</v>
          </cell>
        </row>
        <row r="37">
          <cell r="A37" t="str">
            <v>터 파 기</v>
          </cell>
          <cell r="B37" t="str">
            <v>육상,풍화암</v>
          </cell>
          <cell r="C37">
            <v>642</v>
          </cell>
          <cell r="D37" t="str">
            <v>㎥</v>
          </cell>
          <cell r="E37">
            <v>22000</v>
          </cell>
          <cell r="F37">
            <v>14124000</v>
          </cell>
        </row>
        <row r="38">
          <cell r="A38" t="str">
            <v>되메우기</v>
          </cell>
          <cell r="C38">
            <v>3002</v>
          </cell>
          <cell r="D38" t="str">
            <v>㎥</v>
          </cell>
          <cell r="E38">
            <v>900</v>
          </cell>
          <cell r="F38">
            <v>2701800</v>
          </cell>
        </row>
        <row r="39">
          <cell r="A39" t="str">
            <v>떼 입히기</v>
          </cell>
          <cell r="B39" t="str">
            <v>줄떼</v>
          </cell>
          <cell r="C39">
            <v>83</v>
          </cell>
          <cell r="D39" t="str">
            <v>㎡</v>
          </cell>
          <cell r="E39">
            <v>4700</v>
          </cell>
          <cell r="F39">
            <v>390100</v>
          </cell>
        </row>
        <row r="40">
          <cell r="A40" t="str">
            <v>떼 입히기</v>
          </cell>
          <cell r="B40" t="str">
            <v>평떼</v>
          </cell>
          <cell r="C40">
            <v>1288</v>
          </cell>
          <cell r="D40" t="str">
            <v>㎡</v>
          </cell>
          <cell r="E40">
            <v>6800</v>
          </cell>
          <cell r="F40">
            <v>8758400</v>
          </cell>
        </row>
        <row r="41">
          <cell r="A41" t="str">
            <v>측구 둑쌓기</v>
          </cell>
          <cell r="B41" t="str">
            <v>토사,인력</v>
          </cell>
          <cell r="C41">
            <v>34</v>
          </cell>
          <cell r="D41" t="str">
            <v>㎥</v>
          </cell>
          <cell r="E41">
            <v>6000</v>
          </cell>
          <cell r="F41">
            <v>204000</v>
          </cell>
        </row>
        <row r="42">
          <cell r="A42" t="str">
            <v>바닥 콘크리트</v>
          </cell>
          <cell r="B42" t="str">
            <v>σck=135kg/㎠</v>
          </cell>
          <cell r="C42">
            <v>239</v>
          </cell>
          <cell r="D42" t="str">
            <v>㎥</v>
          </cell>
          <cell r="E42">
            <v>19000</v>
          </cell>
          <cell r="F42">
            <v>4541000</v>
          </cell>
        </row>
        <row r="43">
          <cell r="A43" t="str">
            <v>수로 철근콘크리트</v>
          </cell>
          <cell r="B43" t="str">
            <v>σck=240kg/㎠</v>
          </cell>
          <cell r="C43">
            <v>1552</v>
          </cell>
          <cell r="D43" t="str">
            <v>㎥</v>
          </cell>
          <cell r="E43">
            <v>67000</v>
          </cell>
          <cell r="F43">
            <v>103984000</v>
          </cell>
        </row>
        <row r="44">
          <cell r="A44" t="str">
            <v>라) 길 내 기</v>
          </cell>
          <cell r="C44">
            <v>0</v>
          </cell>
          <cell r="E44">
            <v>0</v>
          </cell>
          <cell r="F44">
            <v>387494880</v>
          </cell>
        </row>
        <row r="45">
          <cell r="A45" t="str">
            <v>깍    기</v>
          </cell>
          <cell r="B45" t="str">
            <v>토사</v>
          </cell>
          <cell r="C45">
            <v>15936</v>
          </cell>
          <cell r="D45" t="str">
            <v>㎥</v>
          </cell>
          <cell r="E45">
            <v>680</v>
          </cell>
          <cell r="F45">
            <v>10836480</v>
          </cell>
        </row>
        <row r="46">
          <cell r="A46" t="str">
            <v>깍    기</v>
          </cell>
          <cell r="B46" t="str">
            <v>풍화암</v>
          </cell>
          <cell r="C46">
            <v>130</v>
          </cell>
          <cell r="D46" t="str">
            <v>㎥</v>
          </cell>
          <cell r="E46">
            <v>1400</v>
          </cell>
          <cell r="F46">
            <v>182000</v>
          </cell>
        </row>
        <row r="47">
          <cell r="A47" t="str">
            <v>돋    기</v>
          </cell>
          <cell r="B47" t="str">
            <v>유용토,L=1,470m</v>
          </cell>
          <cell r="C47">
            <v>13804</v>
          </cell>
          <cell r="D47" t="str">
            <v>㎥</v>
          </cell>
          <cell r="E47">
            <v>2000</v>
          </cell>
          <cell r="F47">
            <v>27608000</v>
          </cell>
        </row>
        <row r="48">
          <cell r="A48" t="str">
            <v>측구 터파기</v>
          </cell>
          <cell r="B48" t="str">
            <v>인력</v>
          </cell>
          <cell r="C48">
            <v>1447</v>
          </cell>
          <cell r="D48" t="str">
            <v>㎥</v>
          </cell>
          <cell r="E48">
            <v>6000</v>
          </cell>
          <cell r="F48">
            <v>8682000</v>
          </cell>
        </row>
        <row r="49">
          <cell r="A49" t="str">
            <v>측구 둑쌓기</v>
          </cell>
          <cell r="B49" t="str">
            <v>인력</v>
          </cell>
          <cell r="C49">
            <v>167</v>
          </cell>
          <cell r="D49" t="str">
            <v>㎥</v>
          </cell>
          <cell r="E49">
            <v>6000</v>
          </cell>
          <cell r="F49">
            <v>1002000</v>
          </cell>
        </row>
        <row r="50">
          <cell r="A50" t="str">
            <v>떼 입히기</v>
          </cell>
          <cell r="B50" t="str">
            <v>평떼</v>
          </cell>
          <cell r="C50">
            <v>5351</v>
          </cell>
          <cell r="D50" t="str">
            <v>㎡</v>
          </cell>
          <cell r="E50">
            <v>6800</v>
          </cell>
          <cell r="F50">
            <v>36386800</v>
          </cell>
        </row>
        <row r="51">
          <cell r="A51" t="str">
            <v>떼 입히기</v>
          </cell>
          <cell r="B51" t="str">
            <v>줄떼</v>
          </cell>
          <cell r="C51">
            <v>5708</v>
          </cell>
          <cell r="D51" t="str">
            <v>㎡</v>
          </cell>
          <cell r="E51">
            <v>4700</v>
          </cell>
          <cell r="F51">
            <v>26827600</v>
          </cell>
        </row>
        <row r="52">
          <cell r="A52" t="str">
            <v>비탈면 보호 녹화공</v>
          </cell>
          <cell r="B52" t="str">
            <v>암절개면,t=4cm</v>
          </cell>
          <cell r="C52">
            <v>336</v>
          </cell>
          <cell r="D52" t="str">
            <v>㎡</v>
          </cell>
          <cell r="E52">
            <v>25000</v>
          </cell>
          <cell r="F52">
            <v>8400000</v>
          </cell>
        </row>
        <row r="53">
          <cell r="A53" t="str">
            <v>포장 콘크리트</v>
          </cell>
          <cell r="B53" t="str">
            <v>t=20cm,σbk=40kg/㎠</v>
          </cell>
          <cell r="C53">
            <v>1512</v>
          </cell>
          <cell r="D53" t="str">
            <v>㎥</v>
          </cell>
          <cell r="E53">
            <v>140000</v>
          </cell>
          <cell r="F53">
            <v>211680000</v>
          </cell>
        </row>
        <row r="54">
          <cell r="A54" t="str">
            <v>흄관 부설</v>
          </cell>
          <cell r="B54" t="str">
            <v>φ=100cm,칼라식</v>
          </cell>
          <cell r="C54">
            <v>96</v>
          </cell>
          <cell r="D54" t="str">
            <v>m</v>
          </cell>
          <cell r="E54">
            <v>210000</v>
          </cell>
          <cell r="F54">
            <v>20160000</v>
          </cell>
        </row>
        <row r="55">
          <cell r="A55" t="str">
            <v>울타리설치</v>
          </cell>
          <cell r="B55" t="str">
            <v>H=1.80m,용융아연도망</v>
          </cell>
          <cell r="C55">
            <v>397</v>
          </cell>
          <cell r="D55" t="str">
            <v>m</v>
          </cell>
          <cell r="E55">
            <v>90000</v>
          </cell>
          <cell r="F55">
            <v>35730000</v>
          </cell>
        </row>
        <row r="56">
          <cell r="A56" t="str">
            <v>마) 지    축</v>
          </cell>
          <cell r="C56">
            <v>0</v>
          </cell>
          <cell r="E56">
            <v>0</v>
          </cell>
          <cell r="F56">
            <v>782073800</v>
          </cell>
        </row>
        <row r="57">
          <cell r="A57" t="str">
            <v>깍    기</v>
          </cell>
          <cell r="B57" t="str">
            <v>토사</v>
          </cell>
          <cell r="C57">
            <v>34556</v>
          </cell>
          <cell r="D57" t="str">
            <v>㎥</v>
          </cell>
          <cell r="E57">
            <v>680</v>
          </cell>
          <cell r="F57">
            <v>23498080</v>
          </cell>
        </row>
        <row r="58">
          <cell r="A58" t="str">
            <v>깍    기</v>
          </cell>
          <cell r="B58" t="str">
            <v>풍화암</v>
          </cell>
          <cell r="C58">
            <v>10710</v>
          </cell>
          <cell r="D58" t="str">
            <v>㎥</v>
          </cell>
          <cell r="E58">
            <v>1400</v>
          </cell>
          <cell r="F58">
            <v>14994000</v>
          </cell>
        </row>
        <row r="59">
          <cell r="A59" t="str">
            <v>터 파 기</v>
          </cell>
          <cell r="B59" t="str">
            <v>토사</v>
          </cell>
          <cell r="C59">
            <v>2191</v>
          </cell>
          <cell r="D59" t="str">
            <v>㎥</v>
          </cell>
          <cell r="E59">
            <v>740</v>
          </cell>
          <cell r="F59">
            <v>1621340</v>
          </cell>
        </row>
        <row r="60">
          <cell r="A60" t="str">
            <v>터 파 기</v>
          </cell>
          <cell r="B60" t="str">
            <v>풍화암</v>
          </cell>
          <cell r="C60">
            <v>423</v>
          </cell>
          <cell r="D60" t="str">
            <v>㎥</v>
          </cell>
          <cell r="E60">
            <v>22000</v>
          </cell>
          <cell r="F60">
            <v>9306000</v>
          </cell>
        </row>
        <row r="61">
          <cell r="A61" t="str">
            <v>되메우기</v>
          </cell>
          <cell r="B61" t="str">
            <v>토사</v>
          </cell>
          <cell r="C61">
            <v>591</v>
          </cell>
          <cell r="D61" t="str">
            <v>㎥</v>
          </cell>
          <cell r="E61">
            <v>900</v>
          </cell>
          <cell r="F61">
            <v>531900</v>
          </cell>
        </row>
        <row r="62">
          <cell r="A62" t="str">
            <v>돋    기</v>
          </cell>
          <cell r="B62" t="str">
            <v>유용토,L=1470m</v>
          </cell>
          <cell r="C62">
            <v>210598</v>
          </cell>
          <cell r="D62" t="str">
            <v>㎥</v>
          </cell>
          <cell r="E62">
            <v>2000</v>
          </cell>
          <cell r="F62">
            <v>421196000</v>
          </cell>
        </row>
        <row r="63">
          <cell r="A63" t="str">
            <v>층 따 기</v>
          </cell>
          <cell r="B63" t="str">
            <v>H=50cm</v>
          </cell>
          <cell r="C63">
            <v>259</v>
          </cell>
          <cell r="D63" t="str">
            <v>㎥</v>
          </cell>
          <cell r="E63">
            <v>420</v>
          </cell>
          <cell r="F63">
            <v>108780</v>
          </cell>
        </row>
        <row r="64">
          <cell r="A64" t="str">
            <v>떼 입히기</v>
          </cell>
          <cell r="B64" t="str">
            <v>줄떼</v>
          </cell>
          <cell r="C64">
            <v>11678</v>
          </cell>
          <cell r="D64" t="str">
            <v>㎡</v>
          </cell>
          <cell r="E64">
            <v>4700</v>
          </cell>
          <cell r="F64">
            <v>54886600</v>
          </cell>
        </row>
        <row r="65">
          <cell r="A65" t="str">
            <v>떼 입히기</v>
          </cell>
          <cell r="B65" t="str">
            <v>평떼</v>
          </cell>
          <cell r="C65">
            <v>1213</v>
          </cell>
          <cell r="D65" t="str">
            <v>㎡</v>
          </cell>
          <cell r="E65">
            <v>6800</v>
          </cell>
          <cell r="F65">
            <v>8248400</v>
          </cell>
        </row>
        <row r="66">
          <cell r="A66" t="str">
            <v>측구 터파기</v>
          </cell>
          <cell r="B66" t="str">
            <v>토사,인력</v>
          </cell>
          <cell r="C66">
            <v>1491</v>
          </cell>
          <cell r="D66" t="str">
            <v>㎥</v>
          </cell>
          <cell r="E66">
            <v>6000</v>
          </cell>
          <cell r="F66">
            <v>8946000</v>
          </cell>
        </row>
        <row r="67">
          <cell r="A67" t="str">
            <v>측구 둑쌓기</v>
          </cell>
          <cell r="B67" t="str">
            <v>토사,인력</v>
          </cell>
          <cell r="C67">
            <v>214</v>
          </cell>
          <cell r="D67" t="str">
            <v>㎥</v>
          </cell>
          <cell r="E67">
            <v>6000</v>
          </cell>
          <cell r="F67">
            <v>1284000</v>
          </cell>
        </row>
        <row r="68">
          <cell r="A68" t="str">
            <v>깎기비탈면 고르기</v>
          </cell>
          <cell r="B68" t="str">
            <v>풍화암</v>
          </cell>
          <cell r="C68">
            <v>495</v>
          </cell>
          <cell r="D68" t="str">
            <v>㎡</v>
          </cell>
          <cell r="E68">
            <v>1500</v>
          </cell>
          <cell r="F68">
            <v>742500</v>
          </cell>
        </row>
        <row r="69">
          <cell r="A69" t="str">
            <v>노면 고르기</v>
          </cell>
          <cell r="C69">
            <v>3845</v>
          </cell>
          <cell r="D69" t="str">
            <v>㎡</v>
          </cell>
          <cell r="E69">
            <v>1500</v>
          </cell>
          <cell r="F69">
            <v>5767500</v>
          </cell>
        </row>
        <row r="70">
          <cell r="A70" t="str">
            <v>돋기비탈면 돌붙임</v>
          </cell>
          <cell r="B70" t="str">
            <v>버럭유용,t=35cm</v>
          </cell>
          <cell r="C70">
            <v>4791</v>
          </cell>
          <cell r="D70" t="str">
            <v>㎡</v>
          </cell>
          <cell r="E70">
            <v>20000</v>
          </cell>
          <cell r="F70">
            <v>95820000</v>
          </cell>
        </row>
        <row r="71">
          <cell r="A71" t="str">
            <v>표 토 제 거</v>
          </cell>
          <cell r="B71" t="str">
            <v>답구간,t=50cm</v>
          </cell>
          <cell r="C71">
            <v>20225</v>
          </cell>
          <cell r="D71" t="str">
            <v>㎡</v>
          </cell>
          <cell r="E71">
            <v>300</v>
          </cell>
          <cell r="F71">
            <v>6067500</v>
          </cell>
        </row>
        <row r="72">
          <cell r="A72" t="str">
            <v>표 토 제 거</v>
          </cell>
          <cell r="B72" t="str">
            <v>답외구간,t=15cm</v>
          </cell>
          <cell r="C72">
            <v>28396</v>
          </cell>
          <cell r="D72" t="str">
            <v>㎡</v>
          </cell>
          <cell r="E72">
            <v>200</v>
          </cell>
          <cell r="F72">
            <v>5679200</v>
          </cell>
        </row>
        <row r="73">
          <cell r="A73" t="str">
            <v>수로 콘크리트</v>
          </cell>
          <cell r="B73" t="str">
            <v>σck=180kg/㎠</v>
          </cell>
          <cell r="C73">
            <v>1402</v>
          </cell>
          <cell r="D73" t="str">
            <v>㎥</v>
          </cell>
          <cell r="E73">
            <v>88000</v>
          </cell>
          <cell r="F73">
            <v>123376000</v>
          </cell>
        </row>
        <row r="74">
          <cell r="A74" t="str">
            <v>2.교    량</v>
          </cell>
          <cell r="C74">
            <v>0</v>
          </cell>
          <cell r="E74">
            <v>0</v>
          </cell>
          <cell r="F74">
            <v>525399920</v>
          </cell>
        </row>
        <row r="75">
          <cell r="A75" t="str">
            <v>터 파 기</v>
          </cell>
          <cell r="B75" t="str">
            <v>육상,토사</v>
          </cell>
          <cell r="C75">
            <v>3628</v>
          </cell>
          <cell r="D75" t="str">
            <v>㎥</v>
          </cell>
          <cell r="E75">
            <v>740</v>
          </cell>
          <cell r="F75">
            <v>2684720</v>
          </cell>
        </row>
        <row r="76">
          <cell r="A76" t="str">
            <v>터 파 기</v>
          </cell>
          <cell r="B76" t="str">
            <v>수중,토사</v>
          </cell>
          <cell r="C76">
            <v>1199</v>
          </cell>
          <cell r="D76" t="str">
            <v>㎥</v>
          </cell>
          <cell r="E76">
            <v>1000</v>
          </cell>
          <cell r="F76">
            <v>1199000</v>
          </cell>
        </row>
        <row r="77">
          <cell r="A77" t="str">
            <v>되메우기</v>
          </cell>
          <cell r="B77" t="str">
            <v>토사</v>
          </cell>
          <cell r="C77">
            <v>990</v>
          </cell>
          <cell r="D77" t="str">
            <v>㎥</v>
          </cell>
          <cell r="E77">
            <v>900</v>
          </cell>
          <cell r="F77">
            <v>891000</v>
          </cell>
        </row>
        <row r="78">
          <cell r="A78" t="str">
            <v>기초 막돌 다짐</v>
          </cell>
          <cell r="B78" t="str">
            <v>버럭유용</v>
          </cell>
          <cell r="C78">
            <v>1786</v>
          </cell>
          <cell r="D78" t="str">
            <v>㎥</v>
          </cell>
          <cell r="E78">
            <v>20000</v>
          </cell>
          <cell r="F78">
            <v>35720000</v>
          </cell>
        </row>
        <row r="79">
          <cell r="A79" t="str">
            <v>구조물 뒷채움</v>
          </cell>
          <cell r="B79" t="str">
            <v>버럭유용</v>
          </cell>
          <cell r="C79">
            <v>1260</v>
          </cell>
          <cell r="D79" t="str">
            <v>㎥</v>
          </cell>
          <cell r="E79">
            <v>20000</v>
          </cell>
          <cell r="F79">
            <v>25200000</v>
          </cell>
        </row>
        <row r="80">
          <cell r="A80" t="str">
            <v>P.H.C 파일박기</v>
          </cell>
          <cell r="B80" t="str">
            <v>φ300mm,L=6m 직항</v>
          </cell>
          <cell r="C80">
            <v>68</v>
          </cell>
          <cell r="D80" t="str">
            <v>본</v>
          </cell>
          <cell r="E80">
            <v>200000</v>
          </cell>
          <cell r="F80">
            <v>13600000</v>
          </cell>
        </row>
        <row r="81">
          <cell r="A81" t="str">
            <v>P.H.C 파일박기</v>
          </cell>
          <cell r="B81" t="str">
            <v>φ400mm,L=6m 직항</v>
          </cell>
          <cell r="C81">
            <v>141</v>
          </cell>
          <cell r="D81" t="str">
            <v>본</v>
          </cell>
          <cell r="E81">
            <v>230000</v>
          </cell>
          <cell r="F81">
            <v>32430000</v>
          </cell>
        </row>
        <row r="82">
          <cell r="A82" t="str">
            <v>바닥 콘크리트</v>
          </cell>
          <cell r="B82" t="str">
            <v>σck=135kg/㎠</v>
          </cell>
          <cell r="C82">
            <v>68</v>
          </cell>
          <cell r="D82" t="str">
            <v>㎥</v>
          </cell>
          <cell r="E82">
            <v>19000</v>
          </cell>
          <cell r="F82">
            <v>1292000</v>
          </cell>
        </row>
        <row r="83">
          <cell r="A83" t="str">
            <v>교대 기초 철근콘크리트</v>
          </cell>
          <cell r="B83" t="str">
            <v>σck=240kg/㎠</v>
          </cell>
          <cell r="C83">
            <v>95</v>
          </cell>
          <cell r="D83" t="str">
            <v>㎥</v>
          </cell>
          <cell r="E83">
            <v>58000</v>
          </cell>
          <cell r="F83">
            <v>5510000</v>
          </cell>
        </row>
        <row r="84">
          <cell r="A84" t="str">
            <v>교대 구체 철근콘크리트</v>
          </cell>
          <cell r="B84" t="str">
            <v>σck=240kg/㎠</v>
          </cell>
          <cell r="C84">
            <v>161</v>
          </cell>
          <cell r="D84" t="str">
            <v>㎥</v>
          </cell>
          <cell r="E84">
            <v>147000</v>
          </cell>
          <cell r="F84">
            <v>23667000</v>
          </cell>
        </row>
        <row r="85">
          <cell r="A85" t="str">
            <v>교각 기초 철근콘크리트</v>
          </cell>
          <cell r="B85" t="str">
            <v>σck=240kg/㎠</v>
          </cell>
          <cell r="C85">
            <v>69</v>
          </cell>
          <cell r="D85" t="str">
            <v>㎥</v>
          </cell>
          <cell r="E85">
            <v>70000</v>
          </cell>
          <cell r="F85">
            <v>4830000</v>
          </cell>
        </row>
        <row r="86">
          <cell r="A86" t="str">
            <v>교각 구체 철근콘크리트</v>
          </cell>
          <cell r="B86" t="str">
            <v>σck=240kg/㎠</v>
          </cell>
          <cell r="C86">
            <v>99</v>
          </cell>
          <cell r="D86" t="str">
            <v>㎥</v>
          </cell>
          <cell r="E86">
            <v>250000</v>
          </cell>
          <cell r="F86">
            <v>24750000</v>
          </cell>
        </row>
        <row r="87">
          <cell r="A87" t="str">
            <v>네오프랜패드설치</v>
          </cell>
          <cell r="B87" t="str">
            <v>1620x450x16mm</v>
          </cell>
          <cell r="C87">
            <v>6</v>
          </cell>
          <cell r="D87" t="str">
            <v>개</v>
          </cell>
          <cell r="E87">
            <v>30000</v>
          </cell>
          <cell r="F87">
            <v>180000</v>
          </cell>
        </row>
        <row r="88">
          <cell r="A88" t="str">
            <v>R.C슬래브 철근콘크리트</v>
          </cell>
          <cell r="B88" t="str">
            <v>σck=240kg/㎠</v>
          </cell>
          <cell r="C88">
            <v>139</v>
          </cell>
          <cell r="D88" t="str">
            <v>㎥</v>
          </cell>
          <cell r="E88">
            <v>140000</v>
          </cell>
          <cell r="F88">
            <v>19460000</v>
          </cell>
        </row>
        <row r="89">
          <cell r="A89" t="str">
            <v>교면방수</v>
          </cell>
          <cell r="B89" t="str">
            <v>침투식액체,2회</v>
          </cell>
          <cell r="C89">
            <v>271</v>
          </cell>
          <cell r="D89" t="str">
            <v>㎡</v>
          </cell>
          <cell r="E89">
            <v>4200</v>
          </cell>
          <cell r="F89">
            <v>1138200</v>
          </cell>
        </row>
        <row r="90">
          <cell r="A90" t="str">
            <v>난간설치</v>
          </cell>
          <cell r="B90" t="str">
            <v>STS PIPE,H=1.0m</v>
          </cell>
          <cell r="C90">
            <v>30</v>
          </cell>
          <cell r="D90" t="str">
            <v>m</v>
          </cell>
          <cell r="E90">
            <v>85000</v>
          </cell>
          <cell r="F90">
            <v>2550000</v>
          </cell>
        </row>
        <row r="91">
          <cell r="A91" t="str">
            <v>함형 철근콘크리트</v>
          </cell>
          <cell r="B91" t="str">
            <v>σck=240kg/㎠</v>
          </cell>
          <cell r="C91">
            <v>535</v>
          </cell>
          <cell r="D91" t="str">
            <v>㎥</v>
          </cell>
          <cell r="E91">
            <v>140000</v>
          </cell>
          <cell r="F91">
            <v>74900000</v>
          </cell>
        </row>
        <row r="92">
          <cell r="A92" t="str">
            <v>램프 철근콘크리트</v>
          </cell>
          <cell r="B92" t="str">
            <v>σck=240kg/㎠</v>
          </cell>
          <cell r="C92">
            <v>290</v>
          </cell>
          <cell r="D92" t="str">
            <v>㎥</v>
          </cell>
          <cell r="E92">
            <v>54000</v>
          </cell>
          <cell r="F92">
            <v>15660000</v>
          </cell>
        </row>
        <row r="93">
          <cell r="A93" t="str">
            <v>집수정 철근콘크리트</v>
          </cell>
          <cell r="B93" t="str">
            <v>σck=240kg/㎠</v>
          </cell>
          <cell r="C93">
            <v>8</v>
          </cell>
          <cell r="D93" t="str">
            <v>㎥</v>
          </cell>
          <cell r="E93">
            <v>115000</v>
          </cell>
          <cell r="F93">
            <v>920000</v>
          </cell>
        </row>
        <row r="94">
          <cell r="A94" t="str">
            <v>중력식 옹벽 콘크리트</v>
          </cell>
          <cell r="B94" t="str">
            <v>σck=180kg/㎠</v>
          </cell>
          <cell r="C94">
            <v>211</v>
          </cell>
          <cell r="D94" t="str">
            <v>㎥</v>
          </cell>
          <cell r="E94">
            <v>60000</v>
          </cell>
          <cell r="F94">
            <v>12660000</v>
          </cell>
        </row>
        <row r="95">
          <cell r="A95" t="str">
            <v>철근콘크리트 깨기</v>
          </cell>
          <cell r="B95" t="str">
            <v>인력+기계</v>
          </cell>
          <cell r="C95">
            <v>1551</v>
          </cell>
          <cell r="D95" t="str">
            <v>㎥</v>
          </cell>
          <cell r="E95">
            <v>100000</v>
          </cell>
          <cell r="F95">
            <v>155100000</v>
          </cell>
        </row>
        <row r="96">
          <cell r="A96" t="str">
            <v>무근콘크리트 깨기</v>
          </cell>
          <cell r="B96" t="str">
            <v>T=30CM미만</v>
          </cell>
          <cell r="C96">
            <v>937</v>
          </cell>
          <cell r="D96" t="str">
            <v>㎥</v>
          </cell>
          <cell r="E96">
            <v>20000</v>
          </cell>
          <cell r="F96">
            <v>18740000</v>
          </cell>
        </row>
        <row r="97">
          <cell r="A97" t="str">
            <v>흄관 부설</v>
          </cell>
          <cell r="B97" t="str">
            <v>φ=60cm,칼라식</v>
          </cell>
          <cell r="C97">
            <v>596</v>
          </cell>
          <cell r="D97" t="str">
            <v>m</v>
          </cell>
          <cell r="E97">
            <v>87000</v>
          </cell>
          <cell r="F97">
            <v>51852000</v>
          </cell>
        </row>
        <row r="98">
          <cell r="A98" t="str">
            <v>물 푸 기</v>
          </cell>
          <cell r="B98" t="str">
            <v>φ100mm</v>
          </cell>
          <cell r="C98">
            <v>466</v>
          </cell>
          <cell r="D98" t="str">
            <v>시간</v>
          </cell>
          <cell r="E98">
            <v>1000</v>
          </cell>
          <cell r="F98">
            <v>466000</v>
          </cell>
        </row>
        <row r="99">
          <cell r="A99" t="str">
            <v>3.구    교</v>
          </cell>
          <cell r="C99">
            <v>0</v>
          </cell>
          <cell r="E99">
            <v>0</v>
          </cell>
          <cell r="F99">
            <v>419263120</v>
          </cell>
        </row>
        <row r="100">
          <cell r="A100" t="str">
            <v>터 파 기</v>
          </cell>
          <cell r="B100" t="str">
            <v>육상,토사</v>
          </cell>
          <cell r="C100">
            <v>7773</v>
          </cell>
          <cell r="D100" t="str">
            <v>㎥</v>
          </cell>
          <cell r="E100">
            <v>740</v>
          </cell>
          <cell r="F100">
            <v>5752020</v>
          </cell>
        </row>
        <row r="101">
          <cell r="A101" t="str">
            <v>되메우기</v>
          </cell>
          <cell r="B101" t="str">
            <v>토사</v>
          </cell>
          <cell r="C101">
            <v>539</v>
          </cell>
          <cell r="D101" t="str">
            <v>㎥</v>
          </cell>
          <cell r="E101">
            <v>900</v>
          </cell>
          <cell r="F101">
            <v>485100</v>
          </cell>
        </row>
        <row r="102">
          <cell r="A102" t="str">
            <v>기초 막돌 다짐</v>
          </cell>
          <cell r="B102" t="str">
            <v>버럭유용</v>
          </cell>
          <cell r="C102">
            <v>1216</v>
          </cell>
          <cell r="D102" t="str">
            <v>㎥</v>
          </cell>
          <cell r="E102">
            <v>20000</v>
          </cell>
          <cell r="F102">
            <v>24320000</v>
          </cell>
        </row>
        <row r="103">
          <cell r="A103" t="str">
            <v>구조물 뒷채움</v>
          </cell>
          <cell r="B103" t="str">
            <v>버럭유용</v>
          </cell>
          <cell r="C103">
            <v>4647</v>
          </cell>
          <cell r="D103" t="str">
            <v>㎥</v>
          </cell>
          <cell r="E103">
            <v>20000</v>
          </cell>
          <cell r="F103">
            <v>92940000</v>
          </cell>
        </row>
        <row r="104">
          <cell r="A104" t="str">
            <v>바닥 콘크리트</v>
          </cell>
          <cell r="B104" t="str">
            <v>σck=135kg/㎠</v>
          </cell>
          <cell r="C104">
            <v>124</v>
          </cell>
          <cell r="D104" t="str">
            <v>㎥</v>
          </cell>
          <cell r="E104">
            <v>28000</v>
          </cell>
          <cell r="F104">
            <v>3472000</v>
          </cell>
        </row>
        <row r="105">
          <cell r="A105" t="str">
            <v>함형 철근콘크리트</v>
          </cell>
          <cell r="B105" t="str">
            <v>σck=240kg/㎠</v>
          </cell>
          <cell r="C105">
            <v>1495</v>
          </cell>
          <cell r="D105" t="str">
            <v>㎥</v>
          </cell>
          <cell r="E105">
            <v>176000</v>
          </cell>
          <cell r="F105">
            <v>263120000</v>
          </cell>
        </row>
        <row r="106">
          <cell r="A106" t="str">
            <v>램프 철근콘크리트</v>
          </cell>
          <cell r="B106" t="str">
            <v>σck=240kg/㎠</v>
          </cell>
          <cell r="C106">
            <v>226</v>
          </cell>
          <cell r="D106" t="str">
            <v>㎥</v>
          </cell>
          <cell r="E106">
            <v>54000</v>
          </cell>
          <cell r="F106">
            <v>12204000</v>
          </cell>
        </row>
        <row r="107">
          <cell r="A107" t="str">
            <v>집수정 철근콘크리트</v>
          </cell>
          <cell r="B107" t="str">
            <v>σck=240kg/㎠</v>
          </cell>
          <cell r="C107">
            <v>138</v>
          </cell>
          <cell r="D107" t="str">
            <v>㎥</v>
          </cell>
          <cell r="E107">
            <v>115000</v>
          </cell>
          <cell r="F107">
            <v>15870000</v>
          </cell>
        </row>
        <row r="108">
          <cell r="A108" t="str">
            <v>집수정 뚜껑제작설치</v>
          </cell>
          <cell r="B108" t="str">
            <v>스틸그레팅</v>
          </cell>
          <cell r="C108">
            <v>8</v>
          </cell>
          <cell r="D108" t="str">
            <v>개</v>
          </cell>
          <cell r="E108">
            <v>100000</v>
          </cell>
          <cell r="F108">
            <v>800000</v>
          </cell>
        </row>
        <row r="109">
          <cell r="A109" t="str">
            <v>무근콘크리트 깨기</v>
          </cell>
          <cell r="B109" t="str">
            <v>t=30cm미만</v>
          </cell>
          <cell r="C109">
            <v>15</v>
          </cell>
          <cell r="D109" t="str">
            <v>㎥</v>
          </cell>
          <cell r="E109">
            <v>20000</v>
          </cell>
          <cell r="F109">
            <v>300000</v>
          </cell>
        </row>
        <row r="110">
          <cell r="A110" t="str">
            <v>4. 터    널</v>
          </cell>
          <cell r="C110">
            <v>0</v>
          </cell>
          <cell r="E110">
            <v>0</v>
          </cell>
          <cell r="F110">
            <v>33642335560</v>
          </cell>
        </row>
        <row r="111">
          <cell r="A111" t="str">
            <v>가)개 착 식 터 널</v>
          </cell>
          <cell r="C111">
            <v>0</v>
          </cell>
          <cell r="E111">
            <v>0</v>
          </cell>
          <cell r="F111">
            <v>11291935400</v>
          </cell>
        </row>
        <row r="112">
          <cell r="A112" t="str">
            <v>깍    기</v>
          </cell>
          <cell r="B112" t="str">
            <v>토사</v>
          </cell>
          <cell r="C112">
            <v>145185</v>
          </cell>
          <cell r="D112" t="str">
            <v>㎥</v>
          </cell>
          <cell r="E112">
            <v>680</v>
          </cell>
          <cell r="F112">
            <v>98725800</v>
          </cell>
        </row>
        <row r="113">
          <cell r="A113" t="str">
            <v>깍    기</v>
          </cell>
          <cell r="B113" t="str">
            <v>풍화암</v>
          </cell>
          <cell r="C113">
            <v>240495</v>
          </cell>
          <cell r="D113" t="str">
            <v>㎥</v>
          </cell>
          <cell r="E113">
            <v>1400</v>
          </cell>
          <cell r="F113">
            <v>336693000</v>
          </cell>
        </row>
        <row r="114">
          <cell r="A114" t="str">
            <v>깍    기</v>
          </cell>
          <cell r="B114" t="str">
            <v>연암</v>
          </cell>
          <cell r="C114">
            <v>41003</v>
          </cell>
          <cell r="D114" t="str">
            <v>㎥</v>
          </cell>
          <cell r="E114">
            <v>10000</v>
          </cell>
          <cell r="F114">
            <v>410030000</v>
          </cell>
        </row>
        <row r="115">
          <cell r="A115" t="str">
            <v>깍    기</v>
          </cell>
          <cell r="B115" t="str">
            <v>경암</v>
          </cell>
          <cell r="C115">
            <v>24641</v>
          </cell>
          <cell r="D115" t="str">
            <v>㎥</v>
          </cell>
          <cell r="E115">
            <v>18000</v>
          </cell>
          <cell r="F115">
            <v>443538000</v>
          </cell>
        </row>
        <row r="116">
          <cell r="A116" t="str">
            <v>되메우기</v>
          </cell>
          <cell r="C116">
            <v>294749</v>
          </cell>
          <cell r="D116" t="str">
            <v>㎥</v>
          </cell>
          <cell r="E116">
            <v>900</v>
          </cell>
          <cell r="F116">
            <v>265274100</v>
          </cell>
        </row>
        <row r="117">
          <cell r="A117" t="str">
            <v>돋    기</v>
          </cell>
          <cell r="B117" t="str">
            <v>유용토,L=1,470m</v>
          </cell>
          <cell r="C117">
            <v>10707</v>
          </cell>
          <cell r="D117" t="str">
            <v>㎥</v>
          </cell>
          <cell r="E117">
            <v>2000</v>
          </cell>
          <cell r="F117">
            <v>21414000</v>
          </cell>
        </row>
        <row r="118">
          <cell r="A118" t="str">
            <v>노면 고르기</v>
          </cell>
          <cell r="C118">
            <v>14017</v>
          </cell>
          <cell r="D118" t="str">
            <v>㎡</v>
          </cell>
          <cell r="E118">
            <v>1500</v>
          </cell>
          <cell r="F118">
            <v>21025500</v>
          </cell>
        </row>
        <row r="119">
          <cell r="A119" t="str">
            <v>산마루측구 터파기</v>
          </cell>
          <cell r="C119">
            <v>136</v>
          </cell>
          <cell r="D119" t="str">
            <v>㎥</v>
          </cell>
          <cell r="E119">
            <v>6000</v>
          </cell>
          <cell r="F119">
            <v>816000</v>
          </cell>
        </row>
        <row r="120">
          <cell r="A120" t="str">
            <v>무근 콘크리트채움</v>
          </cell>
          <cell r="B120" t="str">
            <v>σck=150Kg/㎠</v>
          </cell>
          <cell r="C120">
            <v>604</v>
          </cell>
          <cell r="D120" t="str">
            <v>㎥</v>
          </cell>
          <cell r="E120">
            <v>19000</v>
          </cell>
          <cell r="F120">
            <v>11476000</v>
          </cell>
        </row>
        <row r="121">
          <cell r="A121" t="str">
            <v>바닥 콘크리트</v>
          </cell>
          <cell r="B121" t="str">
            <v>σck=135Kg/㎠</v>
          </cell>
          <cell r="C121">
            <v>3082</v>
          </cell>
          <cell r="D121" t="str">
            <v>㎥</v>
          </cell>
          <cell r="E121">
            <v>19000</v>
          </cell>
          <cell r="F121">
            <v>58558000</v>
          </cell>
        </row>
        <row r="122">
          <cell r="A122" t="str">
            <v>라이닝철근콘크리트</v>
          </cell>
          <cell r="B122" t="str">
            <v>σck=240Kg/㎠</v>
          </cell>
          <cell r="C122">
            <v>23363</v>
          </cell>
          <cell r="D122" t="str">
            <v>㎥</v>
          </cell>
          <cell r="E122">
            <v>100000</v>
          </cell>
          <cell r="F122">
            <v>2336300000</v>
          </cell>
        </row>
        <row r="123">
          <cell r="A123" t="str">
            <v>라멘 철근콘크리트</v>
          </cell>
          <cell r="B123" t="str">
            <v>σck=240kg/㎠</v>
          </cell>
          <cell r="C123">
            <v>33412</v>
          </cell>
          <cell r="D123" t="str">
            <v>㎥</v>
          </cell>
          <cell r="E123">
            <v>170000</v>
          </cell>
          <cell r="F123">
            <v>5680040000</v>
          </cell>
        </row>
        <row r="124">
          <cell r="A124" t="str">
            <v>익벽 기초콘크리트</v>
          </cell>
          <cell r="B124" t="str">
            <v>σck=180Kg/㎠</v>
          </cell>
          <cell r="C124">
            <v>23</v>
          </cell>
          <cell r="D124" t="str">
            <v>㎥</v>
          </cell>
          <cell r="E124">
            <v>20000</v>
          </cell>
          <cell r="F124">
            <v>460000</v>
          </cell>
        </row>
        <row r="125">
          <cell r="A125" t="str">
            <v>익벽 구체철근콘크리트</v>
          </cell>
          <cell r="B125" t="str">
            <v>σck=240Kg/㎠</v>
          </cell>
          <cell r="C125">
            <v>313</v>
          </cell>
          <cell r="D125" t="str">
            <v>㎥</v>
          </cell>
          <cell r="E125">
            <v>190000</v>
          </cell>
          <cell r="F125">
            <v>59470000</v>
          </cell>
        </row>
        <row r="126">
          <cell r="A126" t="str">
            <v>접합부 철근콘크리트</v>
          </cell>
          <cell r="B126" t="str">
            <v>σck=240kg/㎠</v>
          </cell>
          <cell r="C126">
            <v>175</v>
          </cell>
          <cell r="D126" t="str">
            <v>㎥</v>
          </cell>
          <cell r="E126">
            <v>200000</v>
          </cell>
          <cell r="F126">
            <v>35000000</v>
          </cell>
        </row>
        <row r="127">
          <cell r="A127" t="str">
            <v>방  수  공</v>
          </cell>
          <cell r="B127" t="str">
            <v>쉬트방수,t=2mm 함형부</v>
          </cell>
          <cell r="C127">
            <v>34732</v>
          </cell>
          <cell r="D127" t="str">
            <v>㎡</v>
          </cell>
          <cell r="E127">
            <v>20000</v>
          </cell>
          <cell r="F127">
            <v>694640000</v>
          </cell>
        </row>
        <row r="128">
          <cell r="A128" t="str">
            <v>방  수  공</v>
          </cell>
          <cell r="B128" t="str">
            <v>쉬트방수,t=2mm 아치부</v>
          </cell>
          <cell r="C128">
            <v>18118</v>
          </cell>
          <cell r="D128" t="str">
            <v>㎡</v>
          </cell>
          <cell r="E128">
            <v>20000</v>
          </cell>
          <cell r="F128">
            <v>362360000</v>
          </cell>
        </row>
        <row r="129">
          <cell r="A129" t="str">
            <v>배수관 부설</v>
          </cell>
          <cell r="B129" t="str">
            <v>THP유공관,φ100mm</v>
          </cell>
          <cell r="C129">
            <v>1524</v>
          </cell>
          <cell r="D129" t="str">
            <v>m</v>
          </cell>
          <cell r="E129">
            <v>20000</v>
          </cell>
          <cell r="F129">
            <v>30480000</v>
          </cell>
        </row>
        <row r="130">
          <cell r="A130" t="str">
            <v>배수로뚜껑제작 설치</v>
          </cell>
          <cell r="B130" t="str">
            <v>50cmX49.5cmX10cm</v>
          </cell>
          <cell r="C130">
            <v>6203</v>
          </cell>
          <cell r="D130" t="str">
            <v>개</v>
          </cell>
          <cell r="E130">
            <v>15000</v>
          </cell>
          <cell r="F130">
            <v>93045000</v>
          </cell>
        </row>
        <row r="131">
          <cell r="A131" t="str">
            <v>열차대피손잡이</v>
          </cell>
          <cell r="B131" t="str">
            <v>스텐레스, φ50.8mmx3mm</v>
          </cell>
          <cell r="C131">
            <v>153</v>
          </cell>
          <cell r="D131" t="str">
            <v>m</v>
          </cell>
          <cell r="E131">
            <v>30000</v>
          </cell>
          <cell r="F131">
            <v>4590000</v>
          </cell>
        </row>
        <row r="132">
          <cell r="A132" t="str">
            <v>공사용 갱문설치</v>
          </cell>
          <cell r="C132">
            <v>8</v>
          </cell>
          <cell r="D132" t="str">
            <v>개소</v>
          </cell>
          <cell r="E132">
            <v>10000000</v>
          </cell>
          <cell r="F132">
            <v>80000000</v>
          </cell>
        </row>
        <row r="133">
          <cell r="A133" t="str">
            <v>공사용 갱문철거</v>
          </cell>
          <cell r="C133">
            <v>8</v>
          </cell>
          <cell r="D133" t="str">
            <v>개소</v>
          </cell>
          <cell r="E133">
            <v>8000000</v>
          </cell>
          <cell r="F133">
            <v>64000000</v>
          </cell>
        </row>
        <row r="134">
          <cell r="A134" t="str">
            <v>갱구부보강</v>
          </cell>
          <cell r="C134">
            <v>8</v>
          </cell>
          <cell r="D134" t="str">
            <v>개소</v>
          </cell>
          <cell r="E134">
            <v>5000000</v>
          </cell>
          <cell r="F134">
            <v>40000000</v>
          </cell>
        </row>
        <row r="135">
          <cell r="A135" t="str">
            <v>갱문부임시방음막설치</v>
          </cell>
          <cell r="C135">
            <v>8</v>
          </cell>
          <cell r="D135" t="str">
            <v>개소</v>
          </cell>
          <cell r="E135">
            <v>10000000</v>
          </cell>
          <cell r="F135">
            <v>80000000</v>
          </cell>
        </row>
        <row r="136">
          <cell r="A136" t="str">
            <v>갱문부임시방음막철거</v>
          </cell>
          <cell r="C136">
            <v>8</v>
          </cell>
          <cell r="D136" t="str">
            <v>개소</v>
          </cell>
          <cell r="E136">
            <v>8000000</v>
          </cell>
          <cell r="F136">
            <v>64000000</v>
          </cell>
        </row>
        <row r="137">
          <cell r="A137" t="str">
            <v>나) NATM 부</v>
          </cell>
          <cell r="C137">
            <v>0</v>
          </cell>
          <cell r="E137">
            <v>0</v>
          </cell>
          <cell r="F137">
            <v>21703780000</v>
          </cell>
        </row>
        <row r="138">
          <cell r="A138" t="str">
            <v>상 반 굴 착</v>
          </cell>
          <cell r="B138" t="str">
            <v>PD-1</v>
          </cell>
          <cell r="C138">
            <v>25029</v>
          </cell>
          <cell r="D138" t="str">
            <v>㎥</v>
          </cell>
          <cell r="E138">
            <v>45000</v>
          </cell>
          <cell r="F138">
            <v>1126305000</v>
          </cell>
        </row>
        <row r="139">
          <cell r="A139" t="str">
            <v>상 반 굴 착</v>
          </cell>
          <cell r="B139" t="str">
            <v>PD-2</v>
          </cell>
          <cell r="C139">
            <v>23740</v>
          </cell>
          <cell r="D139" t="str">
            <v>㎥</v>
          </cell>
          <cell r="E139">
            <v>50000</v>
          </cell>
          <cell r="F139">
            <v>1187000000</v>
          </cell>
        </row>
        <row r="140">
          <cell r="A140" t="str">
            <v>상 반 굴 착</v>
          </cell>
          <cell r="B140" t="str">
            <v>PD-3</v>
          </cell>
          <cell r="C140">
            <v>42613</v>
          </cell>
          <cell r="D140" t="str">
            <v>㎥</v>
          </cell>
          <cell r="E140">
            <v>60000</v>
          </cell>
          <cell r="F140">
            <v>2556780000</v>
          </cell>
        </row>
        <row r="141">
          <cell r="A141" t="str">
            <v>상 반 굴 착</v>
          </cell>
          <cell r="B141" t="str">
            <v>PD-4</v>
          </cell>
          <cell r="C141">
            <v>18635</v>
          </cell>
          <cell r="D141" t="str">
            <v>㎥</v>
          </cell>
          <cell r="E141">
            <v>60000</v>
          </cell>
          <cell r="F141">
            <v>1118100000</v>
          </cell>
        </row>
        <row r="142">
          <cell r="A142" t="str">
            <v>상 반 굴 착</v>
          </cell>
          <cell r="B142" t="str">
            <v>PD-5</v>
          </cell>
          <cell r="C142">
            <v>14958</v>
          </cell>
          <cell r="D142" t="str">
            <v>㎥</v>
          </cell>
          <cell r="E142">
            <v>45000</v>
          </cell>
          <cell r="F142">
            <v>673110000</v>
          </cell>
        </row>
        <row r="143">
          <cell r="A143" t="str">
            <v>하 반 굴 착</v>
          </cell>
          <cell r="B143" t="str">
            <v>PD-1</v>
          </cell>
          <cell r="C143">
            <v>19305</v>
          </cell>
          <cell r="D143" t="str">
            <v>㎥</v>
          </cell>
          <cell r="E143">
            <v>25000</v>
          </cell>
          <cell r="F143">
            <v>482625000</v>
          </cell>
        </row>
        <row r="144">
          <cell r="A144" t="str">
            <v>하 반 굴 착</v>
          </cell>
          <cell r="B144" t="str">
            <v>PD-2</v>
          </cell>
          <cell r="C144">
            <v>18474</v>
          </cell>
          <cell r="D144" t="str">
            <v>㎥</v>
          </cell>
          <cell r="E144">
            <v>30000</v>
          </cell>
          <cell r="F144">
            <v>554220000</v>
          </cell>
        </row>
        <row r="145">
          <cell r="A145" t="str">
            <v>하 반 굴 착</v>
          </cell>
          <cell r="B145" t="str">
            <v>PD-3</v>
          </cell>
          <cell r="C145">
            <v>32466</v>
          </cell>
          <cell r="D145" t="str">
            <v>㎥</v>
          </cell>
          <cell r="E145">
            <v>40000</v>
          </cell>
          <cell r="F145">
            <v>1298640000</v>
          </cell>
        </row>
        <row r="146">
          <cell r="A146" t="str">
            <v>하 반 굴 착</v>
          </cell>
          <cell r="B146" t="str">
            <v>PD-4</v>
          </cell>
          <cell r="C146">
            <v>14112</v>
          </cell>
          <cell r="D146" t="str">
            <v>㎥</v>
          </cell>
          <cell r="E146">
            <v>40000</v>
          </cell>
          <cell r="F146">
            <v>564480000</v>
          </cell>
        </row>
        <row r="147">
          <cell r="A147" t="str">
            <v>하 반 굴 착</v>
          </cell>
          <cell r="B147" t="str">
            <v>PD-5</v>
          </cell>
          <cell r="C147">
            <v>11218</v>
          </cell>
          <cell r="D147" t="str">
            <v>㎥</v>
          </cell>
          <cell r="E147">
            <v>30000</v>
          </cell>
          <cell r="F147">
            <v>336540000</v>
          </cell>
        </row>
        <row r="148">
          <cell r="A148" t="str">
            <v>버 럭 처 리</v>
          </cell>
          <cell r="B148" t="str">
            <v>모암상태,경암</v>
          </cell>
          <cell r="C148">
            <v>169759</v>
          </cell>
          <cell r="D148" t="str">
            <v>㎥</v>
          </cell>
          <cell r="E148">
            <v>5000</v>
          </cell>
          <cell r="F148">
            <v>848795000</v>
          </cell>
        </row>
        <row r="149">
          <cell r="A149" t="str">
            <v>버 럭 처 리</v>
          </cell>
          <cell r="B149" t="str">
            <v>모암상태,연암</v>
          </cell>
          <cell r="C149">
            <v>34271</v>
          </cell>
          <cell r="D149" t="str">
            <v>㎥</v>
          </cell>
          <cell r="E149">
            <v>5000</v>
          </cell>
          <cell r="F149">
            <v>171355000</v>
          </cell>
        </row>
        <row r="150">
          <cell r="A150" t="str">
            <v>버 럭 처 리</v>
          </cell>
          <cell r="B150" t="str">
            <v>모암상태,풍화암</v>
          </cell>
          <cell r="C150">
            <v>27449</v>
          </cell>
          <cell r="D150" t="str">
            <v>㎥</v>
          </cell>
          <cell r="E150">
            <v>5000</v>
          </cell>
          <cell r="F150">
            <v>137245000</v>
          </cell>
        </row>
        <row r="151">
          <cell r="A151" t="str">
            <v>강섬유보강 숏크리트</v>
          </cell>
          <cell r="B151" t="str">
            <v>PD-1</v>
          </cell>
          <cell r="C151">
            <v>2113</v>
          </cell>
          <cell r="D151" t="str">
            <v>㎥</v>
          </cell>
          <cell r="E151">
            <v>200000</v>
          </cell>
          <cell r="F151">
            <v>422600000</v>
          </cell>
        </row>
        <row r="152">
          <cell r="A152" t="str">
            <v>강섬유보강 숏크리트</v>
          </cell>
          <cell r="B152" t="str">
            <v>PD-2</v>
          </cell>
          <cell r="C152">
            <v>2269</v>
          </cell>
          <cell r="D152" t="str">
            <v>㎥</v>
          </cell>
          <cell r="E152">
            <v>200000</v>
          </cell>
          <cell r="F152">
            <v>453800000</v>
          </cell>
        </row>
        <row r="153">
          <cell r="A153" t="str">
            <v>강섬유보강 숏크리트</v>
          </cell>
          <cell r="B153" t="str">
            <v>PD-3</v>
          </cell>
          <cell r="C153">
            <v>5453</v>
          </cell>
          <cell r="D153" t="str">
            <v>㎥</v>
          </cell>
          <cell r="E153">
            <v>200000</v>
          </cell>
          <cell r="F153">
            <v>1090600000</v>
          </cell>
        </row>
        <row r="154">
          <cell r="A154" t="str">
            <v>강섬유보강 숏크리트</v>
          </cell>
          <cell r="B154" t="str">
            <v>PD-4</v>
          </cell>
          <cell r="C154">
            <v>2456</v>
          </cell>
          <cell r="D154" t="str">
            <v>㎥</v>
          </cell>
          <cell r="E154">
            <v>200000</v>
          </cell>
          <cell r="F154">
            <v>491200000</v>
          </cell>
        </row>
        <row r="155">
          <cell r="A155" t="str">
            <v>강섬유보강 숏크리트</v>
          </cell>
          <cell r="B155" t="str">
            <v>PD-5</v>
          </cell>
          <cell r="C155">
            <v>2250</v>
          </cell>
          <cell r="D155" t="str">
            <v>㎥</v>
          </cell>
          <cell r="E155">
            <v>200000</v>
          </cell>
          <cell r="F155">
            <v>450000000</v>
          </cell>
        </row>
        <row r="156">
          <cell r="A156" t="str">
            <v>숏크리트 반발재처리</v>
          </cell>
          <cell r="C156">
            <v>1653</v>
          </cell>
          <cell r="D156" t="str">
            <v>㎥</v>
          </cell>
          <cell r="E156">
            <v>5000</v>
          </cell>
          <cell r="F156">
            <v>8265000</v>
          </cell>
        </row>
        <row r="157">
          <cell r="A157" t="str">
            <v>격자지보 설치</v>
          </cell>
          <cell r="B157" t="str">
            <v>PD-3,상반,50mmX20mmX30mm</v>
          </cell>
          <cell r="C157">
            <v>690</v>
          </cell>
          <cell r="D157" t="str">
            <v>기</v>
          </cell>
          <cell r="E157">
            <v>500000</v>
          </cell>
          <cell r="F157">
            <v>345000000</v>
          </cell>
        </row>
        <row r="158">
          <cell r="A158" t="str">
            <v>격자지보 설치</v>
          </cell>
          <cell r="B158" t="str">
            <v>PD-3,하반,50mmX30mmX30mm</v>
          </cell>
          <cell r="C158">
            <v>690</v>
          </cell>
          <cell r="D158" t="str">
            <v>기</v>
          </cell>
          <cell r="E158">
            <v>500000</v>
          </cell>
          <cell r="F158">
            <v>345000000</v>
          </cell>
        </row>
        <row r="159">
          <cell r="A159" t="str">
            <v>격자지보 설치</v>
          </cell>
          <cell r="B159" t="str">
            <v>PD-4,상반,70mmX20mmX30mm</v>
          </cell>
          <cell r="C159">
            <v>367</v>
          </cell>
          <cell r="D159" t="str">
            <v>기</v>
          </cell>
          <cell r="E159">
            <v>500000</v>
          </cell>
          <cell r="F159">
            <v>183500000</v>
          </cell>
        </row>
        <row r="160">
          <cell r="A160" t="str">
            <v>격자지보 설치</v>
          </cell>
          <cell r="B160" t="str">
            <v>PD-4,하반,70mmX20mmX30mm</v>
          </cell>
          <cell r="C160">
            <v>367</v>
          </cell>
          <cell r="D160" t="str">
            <v>기</v>
          </cell>
          <cell r="E160">
            <v>500000</v>
          </cell>
          <cell r="F160">
            <v>183500000</v>
          </cell>
        </row>
        <row r="161">
          <cell r="A161" t="str">
            <v>격자지보 설치</v>
          </cell>
          <cell r="B161" t="str">
            <v>PD-5,상반,95mmX22mmX32mm</v>
          </cell>
          <cell r="C161">
            <v>350</v>
          </cell>
          <cell r="D161" t="str">
            <v>기</v>
          </cell>
          <cell r="E161">
            <v>550000</v>
          </cell>
          <cell r="F161">
            <v>192500000</v>
          </cell>
        </row>
        <row r="162">
          <cell r="A162" t="str">
            <v>격자지보 설치</v>
          </cell>
          <cell r="B162" t="str">
            <v>PD-5,하반,95mmX22mmX32mm</v>
          </cell>
          <cell r="C162">
            <v>350</v>
          </cell>
          <cell r="D162" t="str">
            <v>기</v>
          </cell>
          <cell r="E162">
            <v>550000</v>
          </cell>
          <cell r="F162">
            <v>192500000</v>
          </cell>
        </row>
        <row r="163">
          <cell r="A163" t="str">
            <v>격자지보 설치</v>
          </cell>
          <cell r="B163" t="str">
            <v>대형대피소 ,70mmX20mmX20mm</v>
          </cell>
          <cell r="C163">
            <v>20</v>
          </cell>
          <cell r="D163" t="str">
            <v>개</v>
          </cell>
          <cell r="E163">
            <v>550000</v>
          </cell>
          <cell r="F163">
            <v>11000000</v>
          </cell>
        </row>
        <row r="164">
          <cell r="A164" t="str">
            <v>락 볼 트</v>
          </cell>
          <cell r="B164" t="str">
            <v>PD-2 φ25x3.0m</v>
          </cell>
          <cell r="C164">
            <v>2070</v>
          </cell>
          <cell r="D164" t="str">
            <v>개</v>
          </cell>
          <cell r="E164">
            <v>40000</v>
          </cell>
          <cell r="F164">
            <v>82800000</v>
          </cell>
        </row>
        <row r="165">
          <cell r="A165" t="str">
            <v>락 볼 트</v>
          </cell>
          <cell r="B165" t="str">
            <v>PD-3 φ25x3.0m</v>
          </cell>
          <cell r="C165">
            <v>7572</v>
          </cell>
          <cell r="D165" t="str">
            <v>개</v>
          </cell>
          <cell r="E165">
            <v>40000</v>
          </cell>
          <cell r="F165">
            <v>302880000</v>
          </cell>
        </row>
        <row r="166">
          <cell r="A166" t="str">
            <v>락 볼 트</v>
          </cell>
          <cell r="B166" t="str">
            <v>PD-4 φ25x4.0m</v>
          </cell>
          <cell r="C166">
            <v>5500</v>
          </cell>
          <cell r="D166" t="str">
            <v>개</v>
          </cell>
          <cell r="E166">
            <v>40000</v>
          </cell>
          <cell r="F166">
            <v>220000000</v>
          </cell>
        </row>
        <row r="167">
          <cell r="A167" t="str">
            <v>락 볼 트</v>
          </cell>
          <cell r="B167" t="str">
            <v>PD-5 φ25x4.0m</v>
          </cell>
          <cell r="C167">
            <v>6650</v>
          </cell>
          <cell r="D167" t="str">
            <v>개</v>
          </cell>
          <cell r="E167">
            <v>32000</v>
          </cell>
          <cell r="F167">
            <v>212800000</v>
          </cell>
        </row>
        <row r="168">
          <cell r="A168" t="str">
            <v>락 볼 트</v>
          </cell>
          <cell r="B168" t="str">
            <v>대피소,φ25x2.0m</v>
          </cell>
          <cell r="C168">
            <v>211</v>
          </cell>
          <cell r="D168" t="str">
            <v>개</v>
          </cell>
          <cell r="E168">
            <v>32000</v>
          </cell>
          <cell r="F168">
            <v>6752000</v>
          </cell>
        </row>
        <row r="169">
          <cell r="A169" t="str">
            <v>락 볼 트</v>
          </cell>
          <cell r="B169" t="str">
            <v>대피소,φ25x3.0m</v>
          </cell>
          <cell r="C169">
            <v>30</v>
          </cell>
          <cell r="D169" t="str">
            <v>개</v>
          </cell>
          <cell r="E169">
            <v>32000</v>
          </cell>
          <cell r="F169">
            <v>960000</v>
          </cell>
        </row>
        <row r="170">
          <cell r="A170" t="str">
            <v>퍼플링 설치</v>
          </cell>
          <cell r="B170" t="str">
            <v>φ25x3.0m</v>
          </cell>
          <cell r="C170">
            <v>17856</v>
          </cell>
          <cell r="D170" t="str">
            <v>개</v>
          </cell>
          <cell r="E170">
            <v>31000</v>
          </cell>
          <cell r="F170">
            <v>553536000</v>
          </cell>
        </row>
        <row r="171">
          <cell r="A171" t="str">
            <v>면고르기</v>
          </cell>
          <cell r="B171" t="str">
            <v>NATM부</v>
          </cell>
          <cell r="C171">
            <v>37972</v>
          </cell>
          <cell r="D171" t="str">
            <v>㎡</v>
          </cell>
          <cell r="E171">
            <v>1000</v>
          </cell>
          <cell r="F171">
            <v>37972000</v>
          </cell>
        </row>
        <row r="172">
          <cell r="A172" t="str">
            <v>라이닝 콘크리트</v>
          </cell>
          <cell r="B172" t="str">
            <v>δck=240Kg/㎠</v>
          </cell>
          <cell r="C172">
            <v>21580</v>
          </cell>
          <cell r="D172" t="str">
            <v>㎥</v>
          </cell>
          <cell r="E172">
            <v>70000</v>
          </cell>
          <cell r="F172">
            <v>1510600000</v>
          </cell>
        </row>
        <row r="173">
          <cell r="A173" t="str">
            <v>라이닝 철근콘크리트</v>
          </cell>
          <cell r="B173" t="str">
            <v>δck=240Kg/㎠</v>
          </cell>
          <cell r="C173">
            <v>3439</v>
          </cell>
          <cell r="D173" t="str">
            <v>㎥</v>
          </cell>
          <cell r="E173">
            <v>70000</v>
          </cell>
          <cell r="F173">
            <v>240730000</v>
          </cell>
        </row>
        <row r="174">
          <cell r="A174" t="str">
            <v>방  수   공</v>
          </cell>
          <cell r="B174" t="str">
            <v>쉬트방수,t=2mm</v>
          </cell>
          <cell r="C174">
            <v>48702</v>
          </cell>
          <cell r="D174" t="str">
            <v>㎡</v>
          </cell>
          <cell r="E174">
            <v>20000</v>
          </cell>
          <cell r="F174">
            <v>974040000</v>
          </cell>
        </row>
        <row r="175">
          <cell r="A175" t="str">
            <v>배수 콘크리트</v>
          </cell>
          <cell r="B175" t="str">
            <v>δck=240Kg/㎠</v>
          </cell>
          <cell r="C175">
            <v>2553</v>
          </cell>
          <cell r="D175" t="str">
            <v>㎥</v>
          </cell>
          <cell r="E175">
            <v>60000</v>
          </cell>
          <cell r="F175">
            <v>153180000</v>
          </cell>
        </row>
        <row r="176">
          <cell r="A176" t="str">
            <v>배수로뚜껑제작 설치</v>
          </cell>
          <cell r="B176" t="str">
            <v>50cmX49.5cmX10cm</v>
          </cell>
          <cell r="C176">
            <v>12060</v>
          </cell>
          <cell r="D176" t="str">
            <v>개</v>
          </cell>
          <cell r="E176">
            <v>15000</v>
          </cell>
          <cell r="F176">
            <v>180900000</v>
          </cell>
        </row>
        <row r="177">
          <cell r="A177" t="str">
            <v>열차대피손잡이</v>
          </cell>
          <cell r="B177" t="str">
            <v>스텐레스 φ50.8mmx1.2mm</v>
          </cell>
          <cell r="C177">
            <v>3039</v>
          </cell>
          <cell r="D177" t="str">
            <v>m</v>
          </cell>
          <cell r="E177">
            <v>30000</v>
          </cell>
          <cell r="F177">
            <v>91170000</v>
          </cell>
        </row>
        <row r="178">
          <cell r="A178" t="str">
            <v>강관다단 그라우팅</v>
          </cell>
          <cell r="B178" t="str">
            <v>φ60.5mm'L=16 m</v>
          </cell>
          <cell r="C178">
            <v>435</v>
          </cell>
          <cell r="D178" t="str">
            <v>공</v>
          </cell>
          <cell r="E178">
            <v>800000</v>
          </cell>
          <cell r="F178">
            <v>348000000</v>
          </cell>
        </row>
        <row r="179">
          <cell r="A179" t="str">
            <v>프리 그라우팅</v>
          </cell>
          <cell r="B179" t="str">
            <v>L.W약액</v>
          </cell>
          <cell r="C179">
            <v>3110</v>
          </cell>
          <cell r="D179" t="str">
            <v>㎥</v>
          </cell>
          <cell r="E179">
            <v>280000</v>
          </cell>
          <cell r="F179">
            <v>870800000</v>
          </cell>
        </row>
        <row r="180">
          <cell r="A180" t="str">
            <v>수전설비 설치</v>
          </cell>
          <cell r="B180" t="str">
            <v>수전길이 L = 0.5km</v>
          </cell>
          <cell r="C180">
            <v>8</v>
          </cell>
          <cell r="D180" t="str">
            <v>개소</v>
          </cell>
          <cell r="E180">
            <v>20000000</v>
          </cell>
          <cell r="F180">
            <v>160000000</v>
          </cell>
        </row>
        <row r="181">
          <cell r="A181" t="str">
            <v>수전설비 철거</v>
          </cell>
          <cell r="B181" t="str">
            <v>수전길이 L = 0.5km</v>
          </cell>
          <cell r="C181">
            <v>8</v>
          </cell>
          <cell r="D181" t="str">
            <v>개소</v>
          </cell>
          <cell r="E181">
            <v>5000000</v>
          </cell>
          <cell r="F181">
            <v>40000000</v>
          </cell>
        </row>
        <row r="182">
          <cell r="A182" t="str">
            <v>배 수 설 비</v>
          </cell>
          <cell r="B182" t="str">
            <v>갱  내</v>
          </cell>
          <cell r="C182">
            <v>1</v>
          </cell>
          <cell r="D182" t="str">
            <v>식</v>
          </cell>
          <cell r="E182">
            <v>30000000</v>
          </cell>
          <cell r="F182">
            <v>30000000</v>
          </cell>
        </row>
        <row r="183">
          <cell r="A183" t="str">
            <v>환 기 설 비</v>
          </cell>
          <cell r="C183">
            <v>1</v>
          </cell>
          <cell r="D183" t="str">
            <v>식</v>
          </cell>
          <cell r="E183">
            <v>30000000</v>
          </cell>
          <cell r="F183">
            <v>30000000</v>
          </cell>
        </row>
        <row r="184">
          <cell r="A184" t="str">
            <v>폐수처리시설 설치</v>
          </cell>
          <cell r="C184">
            <v>6</v>
          </cell>
          <cell r="D184" t="str">
            <v>개소</v>
          </cell>
          <cell r="E184">
            <v>20000000</v>
          </cell>
          <cell r="F184">
            <v>120000000</v>
          </cell>
        </row>
        <row r="185">
          <cell r="A185" t="str">
            <v>폐수처리시설 철거</v>
          </cell>
          <cell r="C185">
            <v>6</v>
          </cell>
          <cell r="D185" t="str">
            <v>개소</v>
          </cell>
          <cell r="E185">
            <v>5000000</v>
          </cell>
          <cell r="F185">
            <v>30000000</v>
          </cell>
        </row>
        <row r="186">
          <cell r="A186" t="str">
            <v>폐수처리시설 유지관리</v>
          </cell>
          <cell r="C186">
            <v>54</v>
          </cell>
          <cell r="D186" t="str">
            <v>개월</v>
          </cell>
          <cell r="E186">
            <v>500000</v>
          </cell>
          <cell r="F186">
            <v>27000000</v>
          </cell>
        </row>
        <row r="187">
          <cell r="A187" t="str">
            <v>계    측</v>
          </cell>
          <cell r="C187">
            <v>1</v>
          </cell>
          <cell r="D187" t="str">
            <v>식</v>
          </cell>
          <cell r="E187">
            <v>50000000</v>
          </cell>
          <cell r="F187">
            <v>50000000</v>
          </cell>
        </row>
        <row r="188">
          <cell r="A188" t="str">
            <v>식 재 공</v>
          </cell>
          <cell r="B188" t="str">
            <v>개착터널부</v>
          </cell>
          <cell r="C188">
            <v>1</v>
          </cell>
          <cell r="D188" t="str">
            <v>식</v>
          </cell>
          <cell r="E188">
            <v>5000000</v>
          </cell>
          <cell r="F188">
            <v>5000000</v>
          </cell>
        </row>
        <row r="189">
          <cell r="A189" t="str">
            <v>다) 공사용 가도로</v>
          </cell>
          <cell r="C189">
            <v>0</v>
          </cell>
          <cell r="E189">
            <v>0</v>
          </cell>
          <cell r="F189">
            <v>646620160</v>
          </cell>
        </row>
        <row r="190">
          <cell r="A190" t="str">
            <v>깍    기</v>
          </cell>
          <cell r="B190" t="str">
            <v>토사</v>
          </cell>
          <cell r="C190">
            <v>9174</v>
          </cell>
          <cell r="D190" t="str">
            <v>㎥</v>
          </cell>
          <cell r="E190">
            <v>680</v>
          </cell>
          <cell r="F190">
            <v>6238320</v>
          </cell>
        </row>
        <row r="191">
          <cell r="A191" t="str">
            <v>돋    기</v>
          </cell>
          <cell r="B191" t="str">
            <v>유용토</v>
          </cell>
          <cell r="C191">
            <v>47258</v>
          </cell>
          <cell r="D191" t="str">
            <v>㎥</v>
          </cell>
          <cell r="E191">
            <v>2000</v>
          </cell>
          <cell r="F191">
            <v>94516000</v>
          </cell>
        </row>
        <row r="192">
          <cell r="A192" t="str">
            <v>터 파 기</v>
          </cell>
          <cell r="B192" t="str">
            <v>토사</v>
          </cell>
          <cell r="C192">
            <v>122</v>
          </cell>
          <cell r="D192" t="str">
            <v>㎥</v>
          </cell>
          <cell r="E192">
            <v>740</v>
          </cell>
          <cell r="F192">
            <v>90280</v>
          </cell>
        </row>
        <row r="193">
          <cell r="A193" t="str">
            <v>되메우기</v>
          </cell>
          <cell r="C193">
            <v>180</v>
          </cell>
          <cell r="D193" t="str">
            <v>㎥</v>
          </cell>
          <cell r="E193">
            <v>900</v>
          </cell>
          <cell r="F193">
            <v>162000</v>
          </cell>
        </row>
        <row r="194">
          <cell r="A194" t="str">
            <v>떼 입히기</v>
          </cell>
          <cell r="B194" t="str">
            <v>줄떼</v>
          </cell>
          <cell r="C194">
            <v>5860</v>
          </cell>
          <cell r="D194" t="str">
            <v>㎡</v>
          </cell>
          <cell r="E194">
            <v>4700</v>
          </cell>
          <cell r="F194">
            <v>27542000</v>
          </cell>
        </row>
        <row r="195">
          <cell r="A195" t="str">
            <v>떼 입히기</v>
          </cell>
          <cell r="B195" t="str">
            <v>평떼</v>
          </cell>
          <cell r="C195">
            <v>1523</v>
          </cell>
          <cell r="D195" t="str">
            <v>㎡</v>
          </cell>
          <cell r="E195">
            <v>6800</v>
          </cell>
          <cell r="F195">
            <v>10356400</v>
          </cell>
        </row>
        <row r="196">
          <cell r="A196" t="str">
            <v>층 따 기</v>
          </cell>
          <cell r="B196" t="str">
            <v>H=50cm</v>
          </cell>
          <cell r="C196">
            <v>1093</v>
          </cell>
          <cell r="D196" t="str">
            <v>㎥</v>
          </cell>
          <cell r="E196">
            <v>420</v>
          </cell>
          <cell r="F196">
            <v>459060</v>
          </cell>
        </row>
        <row r="197">
          <cell r="A197" t="str">
            <v>마대 쌓기</v>
          </cell>
          <cell r="B197" t="str">
            <v>PP,45cm×70cm</v>
          </cell>
          <cell r="C197">
            <v>1262</v>
          </cell>
          <cell r="D197" t="str">
            <v>㎡</v>
          </cell>
          <cell r="E197">
            <v>25000</v>
          </cell>
          <cell r="F197">
            <v>31550000</v>
          </cell>
        </row>
        <row r="198">
          <cell r="A198" t="str">
            <v>아스팔트 포장</v>
          </cell>
          <cell r="B198" t="str">
            <v>T=65cm</v>
          </cell>
          <cell r="C198">
            <v>5720</v>
          </cell>
          <cell r="D198" t="str">
            <v>㎡</v>
          </cell>
          <cell r="E198">
            <v>21000</v>
          </cell>
          <cell r="F198">
            <v>120120000</v>
          </cell>
        </row>
        <row r="199">
          <cell r="A199" t="str">
            <v>L 형측구 콘크리트</v>
          </cell>
          <cell r="B199" t="str">
            <v>σck=180kg/㎠</v>
          </cell>
          <cell r="C199">
            <v>233</v>
          </cell>
          <cell r="D199" t="str">
            <v>㎥</v>
          </cell>
          <cell r="E199">
            <v>65000</v>
          </cell>
          <cell r="F199">
            <v>15145000</v>
          </cell>
        </row>
        <row r="200">
          <cell r="A200" t="str">
            <v>아스팔트 복구포장</v>
          </cell>
          <cell r="B200" t="str">
            <v>T=65cm</v>
          </cell>
          <cell r="C200">
            <v>3620</v>
          </cell>
          <cell r="D200" t="str">
            <v>㎡</v>
          </cell>
          <cell r="E200">
            <v>21000</v>
          </cell>
          <cell r="F200">
            <v>76020000</v>
          </cell>
        </row>
        <row r="201">
          <cell r="A201" t="str">
            <v>포장 콘크리트깨기</v>
          </cell>
          <cell r="B201" t="str">
            <v>T=30cm</v>
          </cell>
          <cell r="C201">
            <v>1143</v>
          </cell>
          <cell r="D201" t="str">
            <v>㎥</v>
          </cell>
          <cell r="E201">
            <v>20000</v>
          </cell>
          <cell r="F201">
            <v>22860000</v>
          </cell>
        </row>
        <row r="202">
          <cell r="A202" t="str">
            <v>가도로 철거</v>
          </cell>
          <cell r="C202">
            <v>37984</v>
          </cell>
          <cell r="D202" t="str">
            <v>㎥</v>
          </cell>
          <cell r="E202">
            <v>2000</v>
          </cell>
          <cell r="F202">
            <v>75968000</v>
          </cell>
        </row>
        <row r="203">
          <cell r="A203" t="str">
            <v>천 공(토사)</v>
          </cell>
          <cell r="B203" t="str">
            <v>φ400mm (16")</v>
          </cell>
          <cell r="C203">
            <v>207</v>
          </cell>
          <cell r="D203" t="str">
            <v>m</v>
          </cell>
          <cell r="E203">
            <v>20000</v>
          </cell>
          <cell r="F203">
            <v>4140000</v>
          </cell>
        </row>
        <row r="204">
          <cell r="A204" t="str">
            <v>천 공(풍화암)</v>
          </cell>
          <cell r="B204" t="str">
            <v>φ400mm (16")</v>
          </cell>
          <cell r="C204">
            <v>504</v>
          </cell>
          <cell r="D204" t="str">
            <v>m</v>
          </cell>
          <cell r="E204">
            <v>45000</v>
          </cell>
          <cell r="F204">
            <v>22680000</v>
          </cell>
        </row>
        <row r="205">
          <cell r="A205" t="str">
            <v>H - PILE박기</v>
          </cell>
          <cell r="B205" t="str">
            <v>H-298X299X9X14mm</v>
          </cell>
          <cell r="C205">
            <v>735</v>
          </cell>
          <cell r="D205" t="str">
            <v>m</v>
          </cell>
          <cell r="E205">
            <v>5400</v>
          </cell>
          <cell r="F205">
            <v>3969000</v>
          </cell>
        </row>
        <row r="206">
          <cell r="A206" t="str">
            <v>H - PILE뽑기</v>
          </cell>
          <cell r="B206" t="str">
            <v>H-298X299X9X14mm</v>
          </cell>
          <cell r="C206">
            <v>735</v>
          </cell>
          <cell r="D206" t="str">
            <v>m</v>
          </cell>
          <cell r="E206">
            <v>3500</v>
          </cell>
          <cell r="F206">
            <v>2572500</v>
          </cell>
        </row>
        <row r="207">
          <cell r="A207" t="str">
            <v>띠장 설치</v>
          </cell>
          <cell r="B207" t="str">
            <v>H-298X298X9X14mm</v>
          </cell>
          <cell r="C207">
            <v>426</v>
          </cell>
          <cell r="D207" t="str">
            <v>m</v>
          </cell>
          <cell r="E207">
            <v>9700</v>
          </cell>
          <cell r="F207">
            <v>4132200</v>
          </cell>
        </row>
        <row r="208">
          <cell r="A208" t="str">
            <v>띠장 철거</v>
          </cell>
          <cell r="B208" t="str">
            <v>H-298X298X9X14mm</v>
          </cell>
          <cell r="C208">
            <v>426</v>
          </cell>
          <cell r="D208" t="str">
            <v>m</v>
          </cell>
          <cell r="E208">
            <v>6900</v>
          </cell>
          <cell r="F208">
            <v>2939400</v>
          </cell>
        </row>
        <row r="209">
          <cell r="A209" t="str">
            <v>토류판 설치</v>
          </cell>
          <cell r="B209" t="str">
            <v>T=10cm</v>
          </cell>
          <cell r="C209">
            <v>846</v>
          </cell>
          <cell r="D209" t="str">
            <v>㎡</v>
          </cell>
          <cell r="E209">
            <v>20000</v>
          </cell>
          <cell r="F209">
            <v>16920000</v>
          </cell>
        </row>
        <row r="210">
          <cell r="A210" t="str">
            <v>토류판 철거</v>
          </cell>
          <cell r="B210" t="str">
            <v>T=10cm</v>
          </cell>
          <cell r="C210">
            <v>846</v>
          </cell>
          <cell r="D210" t="str">
            <v>㎡</v>
          </cell>
          <cell r="E210">
            <v>15000</v>
          </cell>
          <cell r="F210">
            <v>12690000</v>
          </cell>
        </row>
        <row r="211">
          <cell r="A211" t="str">
            <v>어스 앵카공</v>
          </cell>
          <cell r="B211" t="str">
            <v>7연선 Φ12.7mm</v>
          </cell>
          <cell r="C211">
            <v>147</v>
          </cell>
          <cell r="D211" t="str">
            <v>공</v>
          </cell>
          <cell r="E211">
            <v>650000</v>
          </cell>
          <cell r="F211">
            <v>95550000</v>
          </cell>
        </row>
        <row r="212">
          <cell r="A212" t="str">
            <v>5.정 거 장</v>
          </cell>
          <cell r="C212">
            <v>0</v>
          </cell>
          <cell r="E212">
            <v>0</v>
          </cell>
          <cell r="F212">
            <v>2143288040</v>
          </cell>
        </row>
        <row r="213">
          <cell r="A213" t="str">
            <v>돋    기</v>
          </cell>
          <cell r="B213" t="str">
            <v>유용토,L=1,470m</v>
          </cell>
          <cell r="C213">
            <v>4598</v>
          </cell>
          <cell r="D213" t="str">
            <v>㎥</v>
          </cell>
          <cell r="E213">
            <v>2000</v>
          </cell>
          <cell r="F213">
            <v>9196000</v>
          </cell>
        </row>
        <row r="214">
          <cell r="A214" t="str">
            <v>터 파 기</v>
          </cell>
          <cell r="B214" t="str">
            <v>토사,육상</v>
          </cell>
          <cell r="C214">
            <v>10421</v>
          </cell>
          <cell r="D214" t="str">
            <v>㎥</v>
          </cell>
          <cell r="E214">
            <v>740</v>
          </cell>
          <cell r="F214">
            <v>7711540</v>
          </cell>
        </row>
        <row r="215">
          <cell r="A215" t="str">
            <v>되메우기</v>
          </cell>
          <cell r="C215">
            <v>5735</v>
          </cell>
          <cell r="D215" t="str">
            <v>㎥</v>
          </cell>
          <cell r="E215">
            <v>900</v>
          </cell>
          <cell r="F215">
            <v>5161500</v>
          </cell>
        </row>
        <row r="216">
          <cell r="A216" t="str">
            <v>구조물 뒷채움</v>
          </cell>
          <cell r="B216" t="str">
            <v>버럭유용</v>
          </cell>
          <cell r="C216">
            <v>1640</v>
          </cell>
          <cell r="D216" t="str">
            <v>㎥</v>
          </cell>
          <cell r="E216">
            <v>20000</v>
          </cell>
          <cell r="F216">
            <v>32800000</v>
          </cell>
        </row>
        <row r="217">
          <cell r="A217" t="str">
            <v>바닥 콘크리트</v>
          </cell>
          <cell r="B217" t="str">
            <v>σck=135kg/㎠</v>
          </cell>
          <cell r="C217">
            <v>1271</v>
          </cell>
          <cell r="D217" t="str">
            <v>㎥</v>
          </cell>
          <cell r="E217">
            <v>38000</v>
          </cell>
          <cell r="F217">
            <v>48298000</v>
          </cell>
        </row>
        <row r="218">
          <cell r="A218" t="str">
            <v>승강장 콘크리트</v>
          </cell>
          <cell r="B218" t="str">
            <v>σck=210kg/㎠</v>
          </cell>
          <cell r="C218">
            <v>1288</v>
          </cell>
          <cell r="D218" t="str">
            <v>㎥</v>
          </cell>
          <cell r="E218">
            <v>200000</v>
          </cell>
          <cell r="F218">
            <v>257600000</v>
          </cell>
        </row>
        <row r="219">
          <cell r="A219" t="str">
            <v>소형고압블럭설치</v>
          </cell>
          <cell r="B219" t="str">
            <v>199mmX99mmX60mm</v>
          </cell>
          <cell r="C219">
            <v>4221</v>
          </cell>
          <cell r="D219" t="str">
            <v>㎡</v>
          </cell>
          <cell r="E219">
            <v>10000</v>
          </cell>
          <cell r="F219">
            <v>42210000</v>
          </cell>
        </row>
        <row r="220">
          <cell r="A220" t="str">
            <v>안전 유도 블럭</v>
          </cell>
          <cell r="B220" t="str">
            <v>300mmX300mmX60mm</v>
          </cell>
          <cell r="C220">
            <v>571</v>
          </cell>
          <cell r="D220" t="str">
            <v>㎡</v>
          </cell>
          <cell r="E220">
            <v>10000</v>
          </cell>
          <cell r="F220">
            <v>5710000</v>
          </cell>
        </row>
        <row r="221">
          <cell r="A221" t="str">
            <v>수로 콘크리트</v>
          </cell>
          <cell r="B221" t="str">
            <v>σck=210kg/㎠</v>
          </cell>
          <cell r="C221">
            <v>1700</v>
          </cell>
          <cell r="D221" t="str">
            <v>㎥</v>
          </cell>
          <cell r="E221">
            <v>80000</v>
          </cell>
          <cell r="F221">
            <v>136000000</v>
          </cell>
        </row>
        <row r="222">
          <cell r="A222" t="str">
            <v>수로뚜껑제작 설치</v>
          </cell>
          <cell r="C222">
            <v>12625</v>
          </cell>
          <cell r="D222" t="str">
            <v>개</v>
          </cell>
          <cell r="E222">
            <v>6000</v>
          </cell>
          <cell r="F222">
            <v>75750000</v>
          </cell>
        </row>
        <row r="223">
          <cell r="A223" t="str">
            <v>집수정 철근콘크리트</v>
          </cell>
          <cell r="B223" t="str">
            <v>σck=210kg/㎠</v>
          </cell>
          <cell r="C223">
            <v>50</v>
          </cell>
          <cell r="D223" t="str">
            <v>㎥</v>
          </cell>
          <cell r="E223">
            <v>115000</v>
          </cell>
          <cell r="F223">
            <v>5750000</v>
          </cell>
        </row>
        <row r="224">
          <cell r="A224" t="str">
            <v>아스팔트 포장</v>
          </cell>
          <cell r="B224" t="str">
            <v>광장부,t=65cm</v>
          </cell>
          <cell r="C224">
            <v>14848</v>
          </cell>
          <cell r="D224" t="str">
            <v>㎡</v>
          </cell>
          <cell r="E224">
            <v>21000</v>
          </cell>
          <cell r="F224">
            <v>311808000</v>
          </cell>
        </row>
        <row r="225">
          <cell r="A225" t="str">
            <v>콘크리트 포장</v>
          </cell>
          <cell r="B225" t="str">
            <v>광장부,t=20cm</v>
          </cell>
          <cell r="C225">
            <v>4485</v>
          </cell>
          <cell r="D225" t="str">
            <v>㎡</v>
          </cell>
          <cell r="E225">
            <v>13800</v>
          </cell>
          <cell r="F225">
            <v>61893000</v>
          </cell>
        </row>
        <row r="226">
          <cell r="A226" t="str">
            <v>콘크리트 포장</v>
          </cell>
          <cell r="B226" t="str">
            <v>야적장,t=20cm</v>
          </cell>
          <cell r="C226">
            <v>2250</v>
          </cell>
          <cell r="D226" t="str">
            <v>㎡</v>
          </cell>
          <cell r="E226">
            <v>13800</v>
          </cell>
          <cell r="F226">
            <v>31050000</v>
          </cell>
        </row>
        <row r="227">
          <cell r="A227" t="str">
            <v>방음벽 기초 콘크리트</v>
          </cell>
          <cell r="B227" t="str">
            <v>σck=240kg/㎠</v>
          </cell>
          <cell r="C227">
            <v>710</v>
          </cell>
          <cell r="D227" t="str">
            <v>㎥</v>
          </cell>
          <cell r="E227">
            <v>100000</v>
          </cell>
          <cell r="F227">
            <v>71000000</v>
          </cell>
        </row>
        <row r="228">
          <cell r="A228" t="str">
            <v>방음벽 설치</v>
          </cell>
          <cell r="B228" t="str">
            <v>칼라,흡음형,H=3.0m,W=4.0m</v>
          </cell>
          <cell r="C228">
            <v>1420</v>
          </cell>
          <cell r="D228" t="str">
            <v>m</v>
          </cell>
          <cell r="E228">
            <v>350000</v>
          </cell>
          <cell r="F228">
            <v>497000000</v>
          </cell>
        </row>
        <row r="229">
          <cell r="A229" t="str">
            <v>지하보도설치</v>
          </cell>
          <cell r="B229" t="str">
            <v>역구내</v>
          </cell>
          <cell r="C229">
            <v>1476</v>
          </cell>
          <cell r="D229" t="str">
            <v>㎥</v>
          </cell>
          <cell r="E229">
            <v>200000</v>
          </cell>
          <cell r="F229">
            <v>295200000</v>
          </cell>
        </row>
        <row r="230">
          <cell r="A230" t="str">
            <v>울타리 철거</v>
          </cell>
          <cell r="B230" t="str">
            <v>37Kg레일</v>
          </cell>
          <cell r="C230">
            <v>260</v>
          </cell>
          <cell r="D230" t="str">
            <v>m</v>
          </cell>
          <cell r="E230">
            <v>50000</v>
          </cell>
          <cell r="F230">
            <v>13000000</v>
          </cell>
        </row>
        <row r="231">
          <cell r="A231" t="str">
            <v>가이즈향나무 식재</v>
          </cell>
          <cell r="B231" t="str">
            <v>H3.0xW1.0</v>
          </cell>
          <cell r="C231">
            <v>220</v>
          </cell>
          <cell r="D231" t="str">
            <v>주</v>
          </cell>
          <cell r="E231">
            <v>300000</v>
          </cell>
          <cell r="F231">
            <v>66000000</v>
          </cell>
        </row>
        <row r="232">
          <cell r="A232" t="str">
            <v>은행나무 식재</v>
          </cell>
          <cell r="B232" t="str">
            <v>H4.0xW15</v>
          </cell>
          <cell r="C232">
            <v>221</v>
          </cell>
          <cell r="D232" t="str">
            <v>주</v>
          </cell>
          <cell r="E232">
            <v>450000</v>
          </cell>
          <cell r="F232">
            <v>99450000</v>
          </cell>
        </row>
        <row r="233">
          <cell r="A233" t="str">
            <v>측백나무 식재</v>
          </cell>
          <cell r="B233" t="str">
            <v>H2.0xW4.0</v>
          </cell>
          <cell r="C233">
            <v>4508</v>
          </cell>
          <cell r="D233" t="str">
            <v>주</v>
          </cell>
          <cell r="E233">
            <v>10000</v>
          </cell>
          <cell r="F233">
            <v>45080000</v>
          </cell>
        </row>
        <row r="234">
          <cell r="A234" t="str">
            <v>흄관 부설</v>
          </cell>
          <cell r="B234" t="str">
            <v>φ=1000mm,칼라식</v>
          </cell>
          <cell r="C234">
            <v>122</v>
          </cell>
          <cell r="D234" t="str">
            <v>m</v>
          </cell>
          <cell r="E234">
            <v>210000</v>
          </cell>
          <cell r="F234">
            <v>25620000</v>
          </cell>
        </row>
        <row r="235">
          <cell r="A235" t="str">
            <v>6. 지하차도공</v>
          </cell>
          <cell r="C235">
            <v>0</v>
          </cell>
          <cell r="E235">
            <v>0</v>
          </cell>
          <cell r="F235">
            <v>3112792800</v>
          </cell>
        </row>
        <row r="236">
          <cell r="A236" t="str">
            <v>터 파 기</v>
          </cell>
          <cell r="B236" t="str">
            <v>토사</v>
          </cell>
          <cell r="C236">
            <v>4365</v>
          </cell>
          <cell r="D236" t="str">
            <v>㎥</v>
          </cell>
          <cell r="E236">
            <v>740</v>
          </cell>
          <cell r="F236">
            <v>3230100</v>
          </cell>
        </row>
        <row r="237">
          <cell r="A237" t="str">
            <v>되메우기</v>
          </cell>
          <cell r="C237">
            <v>43</v>
          </cell>
          <cell r="D237" t="str">
            <v>㎥</v>
          </cell>
          <cell r="E237">
            <v>900</v>
          </cell>
          <cell r="F237">
            <v>38700</v>
          </cell>
        </row>
        <row r="238">
          <cell r="A238" t="str">
            <v>구조물 뒷채움</v>
          </cell>
          <cell r="B238" t="str">
            <v>버럭유용</v>
          </cell>
          <cell r="C238">
            <v>4316</v>
          </cell>
          <cell r="D238" t="str">
            <v>㎥</v>
          </cell>
          <cell r="E238">
            <v>20000</v>
          </cell>
          <cell r="F238">
            <v>86320000</v>
          </cell>
        </row>
        <row r="239">
          <cell r="A239" t="str">
            <v>바닥 콘크리트</v>
          </cell>
          <cell r="B239" t="str">
            <v>σck=135kg/㎠</v>
          </cell>
          <cell r="C239">
            <v>868</v>
          </cell>
          <cell r="D239" t="str">
            <v>㎥</v>
          </cell>
          <cell r="E239">
            <v>38000</v>
          </cell>
          <cell r="F239">
            <v>32984000</v>
          </cell>
        </row>
        <row r="240">
          <cell r="A240" t="str">
            <v>구체 철근콘크리트</v>
          </cell>
          <cell r="B240" t="str">
            <v>σck=240kg/㎠</v>
          </cell>
          <cell r="C240">
            <v>16456</v>
          </cell>
          <cell r="D240" t="str">
            <v>㎥</v>
          </cell>
          <cell r="E240">
            <v>180000</v>
          </cell>
          <cell r="F240">
            <v>2962080000</v>
          </cell>
        </row>
        <row r="241">
          <cell r="A241" t="str">
            <v>난 간 설 치</v>
          </cell>
          <cell r="B241" t="str">
            <v>STS PIPE,H=1.0m</v>
          </cell>
          <cell r="C241">
            <v>111</v>
          </cell>
          <cell r="D241" t="str">
            <v>m</v>
          </cell>
          <cell r="E241">
            <v>40000</v>
          </cell>
          <cell r="F241">
            <v>4440000</v>
          </cell>
        </row>
        <row r="242">
          <cell r="A242" t="str">
            <v>조 명 설 비</v>
          </cell>
          <cell r="C242">
            <v>176</v>
          </cell>
          <cell r="D242" t="str">
            <v>개소</v>
          </cell>
          <cell r="E242">
            <v>100000</v>
          </cell>
          <cell r="F242">
            <v>17600000</v>
          </cell>
        </row>
        <row r="243">
          <cell r="A243" t="str">
            <v>신호,통신,전력관 설치</v>
          </cell>
          <cell r="B243" t="str">
            <v>Φ100mm</v>
          </cell>
          <cell r="C243">
            <v>98</v>
          </cell>
          <cell r="D243" t="str">
            <v>m</v>
          </cell>
          <cell r="E243">
            <v>50000</v>
          </cell>
          <cell r="F243">
            <v>4900000</v>
          </cell>
        </row>
        <row r="244">
          <cell r="A244" t="str">
            <v>사 다 리 설 치</v>
          </cell>
          <cell r="B244" t="str">
            <v>STS PIPE</v>
          </cell>
          <cell r="C244">
            <v>4</v>
          </cell>
          <cell r="D244" t="str">
            <v>개소</v>
          </cell>
          <cell r="E244">
            <v>100000</v>
          </cell>
          <cell r="F244">
            <v>400000</v>
          </cell>
        </row>
        <row r="245">
          <cell r="A245" t="str">
            <v>뚜껑제작설치</v>
          </cell>
          <cell r="B245" t="str">
            <v>강판,218.6cmx109.3cmx11cm</v>
          </cell>
          <cell r="C245">
            <v>4</v>
          </cell>
          <cell r="D245" t="str">
            <v>개소</v>
          </cell>
          <cell r="E245">
            <v>200000</v>
          </cell>
          <cell r="F245">
            <v>800000</v>
          </cell>
        </row>
        <row r="246">
          <cell r="A246" t="str">
            <v>7. 부 대 공</v>
          </cell>
          <cell r="C246">
            <v>0</v>
          </cell>
          <cell r="E246">
            <v>0</v>
          </cell>
          <cell r="F246">
            <v>892945400</v>
          </cell>
        </row>
        <row r="247">
          <cell r="A247" t="str">
            <v>감리실 및 상황실</v>
          </cell>
          <cell r="B247" t="str">
            <v>1년이상 조립식</v>
          </cell>
          <cell r="C247">
            <v>120</v>
          </cell>
          <cell r="D247" t="str">
            <v>㎡</v>
          </cell>
          <cell r="E247">
            <v>80000</v>
          </cell>
          <cell r="F247">
            <v>9600000</v>
          </cell>
        </row>
        <row r="248">
          <cell r="A248" t="str">
            <v>현장 사무실</v>
          </cell>
          <cell r="B248" t="str">
            <v>1년이상 조립식</v>
          </cell>
          <cell r="C248">
            <v>240</v>
          </cell>
          <cell r="D248" t="str">
            <v>㎡</v>
          </cell>
          <cell r="E248">
            <v>80000</v>
          </cell>
          <cell r="F248">
            <v>19200000</v>
          </cell>
        </row>
        <row r="249">
          <cell r="A249" t="str">
            <v>창    고</v>
          </cell>
          <cell r="B249" t="str">
            <v>1년이상 조립식</v>
          </cell>
          <cell r="C249">
            <v>120</v>
          </cell>
          <cell r="D249" t="str">
            <v>㎡</v>
          </cell>
          <cell r="E249">
            <v>55000</v>
          </cell>
          <cell r="F249">
            <v>6600000</v>
          </cell>
        </row>
        <row r="250">
          <cell r="A250" t="str">
            <v>합 숙 소</v>
          </cell>
          <cell r="B250" t="str">
            <v>1년이상 조립식</v>
          </cell>
          <cell r="C250">
            <v>240</v>
          </cell>
          <cell r="D250" t="str">
            <v>㎡</v>
          </cell>
          <cell r="E250">
            <v>80000</v>
          </cell>
          <cell r="F250">
            <v>19200000</v>
          </cell>
        </row>
        <row r="251">
          <cell r="A251" t="str">
            <v>작 업 소</v>
          </cell>
          <cell r="B251" t="str">
            <v>1년이상 목재</v>
          </cell>
          <cell r="C251">
            <v>240</v>
          </cell>
          <cell r="D251" t="str">
            <v>㎡</v>
          </cell>
          <cell r="E251">
            <v>55000</v>
          </cell>
          <cell r="F251">
            <v>13200000</v>
          </cell>
        </row>
        <row r="252">
          <cell r="A252" t="str">
            <v>시 험 실</v>
          </cell>
          <cell r="B252" t="str">
            <v>1년이상 조립식</v>
          </cell>
          <cell r="C252">
            <v>100</v>
          </cell>
          <cell r="D252" t="str">
            <v>㎡</v>
          </cell>
          <cell r="E252">
            <v>80000</v>
          </cell>
          <cell r="F252">
            <v>8000000</v>
          </cell>
        </row>
        <row r="253">
          <cell r="A253" t="str">
            <v>품질관리비</v>
          </cell>
          <cell r="C253">
            <v>1</v>
          </cell>
          <cell r="D253" t="str">
            <v>식</v>
          </cell>
          <cell r="E253">
            <v>30000000</v>
          </cell>
          <cell r="F253">
            <v>30000000</v>
          </cell>
        </row>
        <row r="254">
          <cell r="A254" t="str">
            <v>아스팔트 포장</v>
          </cell>
          <cell r="B254" t="str">
            <v>t =35cm</v>
          </cell>
          <cell r="C254">
            <v>1620</v>
          </cell>
          <cell r="D254" t="str">
            <v>㎡</v>
          </cell>
          <cell r="E254">
            <v>21000</v>
          </cell>
          <cell r="F254">
            <v>34020000</v>
          </cell>
        </row>
        <row r="255">
          <cell r="A255" t="str">
            <v>시멘트 운반비</v>
          </cell>
          <cell r="C255">
            <v>90351</v>
          </cell>
          <cell r="D255" t="str">
            <v>포</v>
          </cell>
          <cell r="E255">
            <v>400</v>
          </cell>
          <cell r="F255">
            <v>36140400</v>
          </cell>
        </row>
        <row r="256">
          <cell r="A256" t="str">
            <v>시멘트 운반비</v>
          </cell>
          <cell r="B256" t="str">
            <v>벌크</v>
          </cell>
          <cell r="C256">
            <v>7279</v>
          </cell>
          <cell r="D256" t="str">
            <v>톤</v>
          </cell>
          <cell r="E256">
            <v>10000</v>
          </cell>
          <cell r="F256">
            <v>72790000</v>
          </cell>
        </row>
        <row r="257">
          <cell r="A257" t="str">
            <v>철근 운반비</v>
          </cell>
          <cell r="C257">
            <v>19203</v>
          </cell>
          <cell r="D257" t="str">
            <v>톤</v>
          </cell>
          <cell r="E257">
            <v>20000</v>
          </cell>
          <cell r="F257">
            <v>384060000</v>
          </cell>
        </row>
        <row r="258">
          <cell r="A258" t="str">
            <v>PC강연선 운반비</v>
          </cell>
          <cell r="C258">
            <v>20</v>
          </cell>
          <cell r="D258" t="str">
            <v>톤</v>
          </cell>
          <cell r="E258">
            <v>20000</v>
          </cell>
          <cell r="F258">
            <v>400000</v>
          </cell>
        </row>
        <row r="259">
          <cell r="A259" t="str">
            <v>사용고재 공제</v>
          </cell>
          <cell r="B259" t="str">
            <v>철근, 강연선</v>
          </cell>
          <cell r="C259">
            <v>437</v>
          </cell>
          <cell r="D259" t="str">
            <v>톤</v>
          </cell>
          <cell r="E259">
            <v>-100000</v>
          </cell>
          <cell r="F259">
            <v>-43700000</v>
          </cell>
        </row>
        <row r="260">
          <cell r="A260" t="str">
            <v>안전 울타리</v>
          </cell>
          <cell r="B260" t="str">
            <v>1.82mmX1.40mm</v>
          </cell>
          <cell r="C260">
            <v>500</v>
          </cell>
          <cell r="D260" t="str">
            <v>m</v>
          </cell>
          <cell r="E260">
            <v>3000</v>
          </cell>
          <cell r="F260">
            <v>1500000</v>
          </cell>
        </row>
        <row r="261">
          <cell r="A261" t="str">
            <v>가설 울타리(칼라철판)</v>
          </cell>
          <cell r="B261" t="str">
            <v>750mmX1800mmX5mm</v>
          </cell>
          <cell r="C261">
            <v>240</v>
          </cell>
          <cell r="D261" t="str">
            <v>m</v>
          </cell>
          <cell r="E261">
            <v>28000</v>
          </cell>
          <cell r="F261">
            <v>6720000</v>
          </cell>
        </row>
        <row r="262">
          <cell r="A262" t="str">
            <v>용지 경계표 설치</v>
          </cell>
          <cell r="B262" t="str">
            <v>H=1.0m</v>
          </cell>
          <cell r="C262">
            <v>450</v>
          </cell>
          <cell r="D262" t="str">
            <v>개</v>
          </cell>
          <cell r="E262">
            <v>14000</v>
          </cell>
          <cell r="F262">
            <v>6300000</v>
          </cell>
        </row>
        <row r="263">
          <cell r="A263" t="str">
            <v>보안등 설치</v>
          </cell>
          <cell r="C263">
            <v>1000</v>
          </cell>
          <cell r="D263" t="str">
            <v>m</v>
          </cell>
          <cell r="E263">
            <v>3000</v>
          </cell>
          <cell r="F263">
            <v>3000000</v>
          </cell>
        </row>
        <row r="264">
          <cell r="A264" t="str">
            <v>시공상세 도면 작성비</v>
          </cell>
          <cell r="B264" t="str">
            <v>A1</v>
          </cell>
          <cell r="C264">
            <v>1000</v>
          </cell>
          <cell r="D264" t="str">
            <v>장</v>
          </cell>
          <cell r="E264">
            <v>17000</v>
          </cell>
          <cell r="F264">
            <v>17000000</v>
          </cell>
        </row>
        <row r="265">
          <cell r="A265" t="str">
            <v>크럇샤 설치</v>
          </cell>
          <cell r="B265" t="str">
            <v>150 TON</v>
          </cell>
          <cell r="C265">
            <v>1</v>
          </cell>
          <cell r="D265" t="str">
            <v>개소</v>
          </cell>
          <cell r="E265">
            <v>30000000</v>
          </cell>
          <cell r="F265">
            <v>30000000</v>
          </cell>
        </row>
        <row r="266">
          <cell r="A266" t="str">
            <v>크랏샤 철거</v>
          </cell>
          <cell r="B266" t="str">
            <v>150 TON</v>
          </cell>
          <cell r="C266">
            <v>1</v>
          </cell>
          <cell r="D266" t="str">
            <v>개소</v>
          </cell>
          <cell r="E266">
            <v>10000000</v>
          </cell>
          <cell r="F266">
            <v>10000000</v>
          </cell>
        </row>
        <row r="267">
          <cell r="A267" t="str">
            <v>세륜세차시설 설치</v>
          </cell>
          <cell r="C267">
            <v>6</v>
          </cell>
          <cell r="D267" t="str">
            <v>개소</v>
          </cell>
          <cell r="E267">
            <v>20000000</v>
          </cell>
          <cell r="F267">
            <v>120000000</v>
          </cell>
        </row>
        <row r="268">
          <cell r="A268" t="str">
            <v>세륜세차시설 철거</v>
          </cell>
          <cell r="C268">
            <v>6</v>
          </cell>
          <cell r="D268" t="str">
            <v>개소</v>
          </cell>
          <cell r="E268">
            <v>4000000</v>
          </cell>
          <cell r="F268">
            <v>24000000</v>
          </cell>
        </row>
        <row r="269">
          <cell r="A269" t="str">
            <v>부지임대료</v>
          </cell>
          <cell r="C269">
            <v>56610</v>
          </cell>
          <cell r="D269" t="str">
            <v>㎡</v>
          </cell>
          <cell r="E269">
            <v>1500</v>
          </cell>
          <cell r="F269">
            <v>84915000</v>
          </cell>
        </row>
        <row r="270">
          <cell r="A270" t="str">
            <v>8. 사급자재비</v>
          </cell>
          <cell r="C270">
            <v>0</v>
          </cell>
          <cell r="E270">
            <v>0</v>
          </cell>
          <cell r="F270">
            <v>17019226090</v>
          </cell>
        </row>
        <row r="271">
          <cell r="A271" t="str">
            <v>철      근</v>
          </cell>
          <cell r="B271" t="str">
            <v>D13mm</v>
          </cell>
          <cell r="C271">
            <v>326074</v>
          </cell>
          <cell r="D271" t="str">
            <v>Kg</v>
          </cell>
          <cell r="E271">
            <v>295</v>
          </cell>
          <cell r="F271">
            <v>96191830</v>
          </cell>
        </row>
        <row r="272">
          <cell r="A272" t="str">
            <v>철      근</v>
          </cell>
          <cell r="B272" t="str">
            <v>D16mm-D32mm</v>
          </cell>
          <cell r="C272">
            <v>4524512</v>
          </cell>
          <cell r="D272" t="str">
            <v>Kg</v>
          </cell>
          <cell r="E272">
            <v>295</v>
          </cell>
          <cell r="F272">
            <v>1334731040</v>
          </cell>
        </row>
        <row r="273">
          <cell r="A273" t="str">
            <v>철      근</v>
          </cell>
          <cell r="B273" t="str">
            <v>H13mm</v>
          </cell>
          <cell r="C273">
            <v>60714</v>
          </cell>
          <cell r="D273" t="str">
            <v>Kg</v>
          </cell>
          <cell r="E273">
            <v>305</v>
          </cell>
          <cell r="F273">
            <v>18517770</v>
          </cell>
        </row>
        <row r="274">
          <cell r="A274" t="str">
            <v>철      근</v>
          </cell>
          <cell r="B274" t="str">
            <v>H16mm-H32mm</v>
          </cell>
          <cell r="C274">
            <v>14291599</v>
          </cell>
          <cell r="D274" t="str">
            <v>Kg</v>
          </cell>
          <cell r="E274">
            <v>300</v>
          </cell>
          <cell r="F274">
            <v>4287479700</v>
          </cell>
        </row>
        <row r="275">
          <cell r="A275" t="str">
            <v>PC 강연선</v>
          </cell>
          <cell r="B275" t="str">
            <v>7연선,φ12.7mm</v>
          </cell>
          <cell r="C275">
            <v>20157</v>
          </cell>
          <cell r="D275" t="str">
            <v>Kg</v>
          </cell>
          <cell r="E275">
            <v>850</v>
          </cell>
          <cell r="F275">
            <v>17133450</v>
          </cell>
        </row>
        <row r="276">
          <cell r="A276" t="str">
            <v>시  멘  트</v>
          </cell>
          <cell r="B276" t="str">
            <v>40kg</v>
          </cell>
          <cell r="C276">
            <v>90351</v>
          </cell>
          <cell r="D276" t="str">
            <v>포</v>
          </cell>
          <cell r="E276">
            <v>2300</v>
          </cell>
          <cell r="F276">
            <v>207807300</v>
          </cell>
        </row>
        <row r="277">
          <cell r="A277" t="str">
            <v>시  멘  트</v>
          </cell>
          <cell r="B277" t="str">
            <v>BULK</v>
          </cell>
          <cell r="C277">
            <v>7279</v>
          </cell>
          <cell r="D277" t="str">
            <v>톤</v>
          </cell>
          <cell r="E277">
            <v>55000</v>
          </cell>
          <cell r="F277">
            <v>400345000</v>
          </cell>
        </row>
        <row r="278">
          <cell r="A278" t="str">
            <v>레  미  콘</v>
          </cell>
          <cell r="B278" t="str">
            <v>40-135-8</v>
          </cell>
          <cell r="C278">
            <v>5728</v>
          </cell>
          <cell r="D278" t="str">
            <v>㎥</v>
          </cell>
          <cell r="E278">
            <v>40000</v>
          </cell>
          <cell r="F278">
            <v>229120000</v>
          </cell>
        </row>
        <row r="279">
          <cell r="A279" t="str">
            <v>레  미  콘</v>
          </cell>
          <cell r="B279" t="str">
            <v>40-150-8</v>
          </cell>
          <cell r="C279">
            <v>616</v>
          </cell>
          <cell r="D279" t="str">
            <v>㎥</v>
          </cell>
          <cell r="E279">
            <v>41000</v>
          </cell>
          <cell r="F279">
            <v>25256000</v>
          </cell>
        </row>
        <row r="280">
          <cell r="A280" t="str">
            <v>레  미  콘</v>
          </cell>
          <cell r="B280" t="str">
            <v>40-180-8</v>
          </cell>
          <cell r="C280">
            <v>5089</v>
          </cell>
          <cell r="D280" t="str">
            <v>㎥</v>
          </cell>
          <cell r="E280">
            <v>42000</v>
          </cell>
          <cell r="F280">
            <v>213738000</v>
          </cell>
        </row>
        <row r="281">
          <cell r="A281" t="str">
            <v>레  미  콘</v>
          </cell>
          <cell r="B281" t="str">
            <v>25-210-12</v>
          </cell>
          <cell r="C281">
            <v>8547</v>
          </cell>
          <cell r="D281" t="str">
            <v>㎥</v>
          </cell>
          <cell r="E281">
            <v>48000</v>
          </cell>
          <cell r="F281">
            <v>410256000</v>
          </cell>
        </row>
        <row r="282">
          <cell r="A282" t="str">
            <v>레  미  콘</v>
          </cell>
          <cell r="B282" t="str">
            <v>25-240-12</v>
          </cell>
          <cell r="C282">
            <v>195573</v>
          </cell>
          <cell r="D282" t="str">
            <v>㎥</v>
          </cell>
          <cell r="E282">
            <v>50000</v>
          </cell>
          <cell r="F282">
            <v>9778650000</v>
          </cell>
        </row>
        <row r="283">
          <cell r="A283" t="str">
            <v>나. 간 접 노 무 비</v>
          </cell>
          <cell r="C283">
            <v>1</v>
          </cell>
          <cell r="D283" t="str">
            <v>식</v>
          </cell>
          <cell r="E283">
            <v>2000000000</v>
          </cell>
          <cell r="F283">
            <v>2000000000</v>
          </cell>
        </row>
        <row r="284">
          <cell r="A284" t="str">
            <v>다. 산 재 보 험 료</v>
          </cell>
          <cell r="C284">
            <v>1</v>
          </cell>
          <cell r="D284" t="str">
            <v>식</v>
          </cell>
          <cell r="E284">
            <v>1107000000</v>
          </cell>
          <cell r="F284">
            <v>1107000000</v>
          </cell>
        </row>
        <row r="285">
          <cell r="A285" t="str">
            <v>라. 고 용 보 험 료</v>
          </cell>
          <cell r="C285">
            <v>1</v>
          </cell>
          <cell r="D285" t="str">
            <v>식</v>
          </cell>
          <cell r="E285">
            <v>262000000</v>
          </cell>
          <cell r="F285">
            <v>262000000</v>
          </cell>
        </row>
        <row r="286">
          <cell r="A286" t="str">
            <v>마. 건설근로자퇴직공제부금비</v>
          </cell>
          <cell r="C286">
            <v>1</v>
          </cell>
          <cell r="D286" t="str">
            <v>식</v>
          </cell>
          <cell r="E286">
            <v>692000000</v>
          </cell>
          <cell r="F286">
            <v>692000000</v>
          </cell>
        </row>
        <row r="287">
          <cell r="A287" t="str">
            <v>바. 안 전 관 리 비</v>
          </cell>
          <cell r="C287">
            <v>1</v>
          </cell>
          <cell r="D287" t="str">
            <v>식</v>
          </cell>
          <cell r="E287">
            <v>946000000</v>
          </cell>
          <cell r="F287">
            <v>946000000</v>
          </cell>
        </row>
        <row r="288">
          <cell r="A288" t="str">
            <v>사. 기  타  경  비</v>
          </cell>
          <cell r="C288">
            <v>1</v>
          </cell>
          <cell r="D288" t="str">
            <v>식</v>
          </cell>
          <cell r="E288">
            <v>2000000000</v>
          </cell>
          <cell r="F288">
            <v>2000000000</v>
          </cell>
        </row>
        <row r="289">
          <cell r="A289" t="str">
            <v>Ⅱ. 일 반 관 리 비</v>
          </cell>
          <cell r="C289">
            <v>1</v>
          </cell>
          <cell r="D289" t="str">
            <v>식</v>
          </cell>
          <cell r="E289">
            <v>3000000000</v>
          </cell>
          <cell r="F289">
            <v>3000000000</v>
          </cell>
        </row>
        <row r="290">
          <cell r="A290" t="str">
            <v>Ⅲ. 이          윤</v>
          </cell>
          <cell r="C290">
            <v>1</v>
          </cell>
          <cell r="D290" t="str">
            <v>식</v>
          </cell>
          <cell r="E290">
            <v>3634839150</v>
          </cell>
          <cell r="F290">
            <v>3634839150</v>
          </cell>
        </row>
        <row r="291">
          <cell r="A291" t="str">
            <v>Ⅳ. 공사손해보험료</v>
          </cell>
          <cell r="C291">
            <v>1</v>
          </cell>
          <cell r="D291" t="str">
            <v>식</v>
          </cell>
          <cell r="E291">
            <v>400000000</v>
          </cell>
          <cell r="F291">
            <v>400000000</v>
          </cell>
        </row>
        <row r="292">
          <cell r="A292" t="str">
            <v>Ⅴ. 기 술 사 용 료</v>
          </cell>
          <cell r="C292">
            <v>1</v>
          </cell>
          <cell r="D292" t="str">
            <v>P.S</v>
          </cell>
          <cell r="E292">
            <v>159437569</v>
          </cell>
          <cell r="F292">
            <v>0</v>
          </cell>
        </row>
        <row r="293">
          <cell r="A293" t="str">
            <v>부 가 가 치 세</v>
          </cell>
          <cell r="C293">
            <v>1</v>
          </cell>
          <cell r="D293" t="str">
            <v>식</v>
          </cell>
          <cell r="E293">
            <v>7600000000</v>
          </cell>
          <cell r="F293">
            <v>7600000000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상부"/>
      <sheetName val="상부단면력"/>
      <sheetName val="사용성검토"/>
      <sheetName val="신축이음"/>
      <sheetName val="배력철근"/>
      <sheetName val="교각계산"/>
      <sheetName val="FOOTING단면력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ABUT수량-A1"/>
      <sheetName val="원형1호맨홀토공수량"/>
      <sheetName val="ⴭⴭⴭⴭ"/>
      <sheetName val="1. 설계조건 2.단면가정 3. 하중계산"/>
      <sheetName val="DATA 입력란"/>
      <sheetName val="도장수량(하1)"/>
      <sheetName val="주형"/>
      <sheetName val="ilch"/>
      <sheetName val="설계설명서"/>
      <sheetName val="내역서"/>
      <sheetName val="MOTOR"/>
      <sheetName val="U-TYPE(1)"/>
      <sheetName val="VXXXXXXX"/>
      <sheetName val="#REF"/>
      <sheetName val="tggwan(mac)"/>
      <sheetName val="내역"/>
      <sheetName val="설산1.나"/>
      <sheetName val="본사S"/>
      <sheetName val="0"/>
      <sheetName val="001"/>
      <sheetName val="1.설계조건"/>
      <sheetName val="정산입력"/>
      <sheetName val="3련 BOX"/>
      <sheetName val="지진시"/>
      <sheetName val="노임단가"/>
      <sheetName val="BOX(1.5X1.5)"/>
      <sheetName val="조도계산서 (도서)"/>
      <sheetName val="부안변전"/>
      <sheetName val="6PILE  (돌출)"/>
      <sheetName val="설계조건"/>
      <sheetName val="안정검토(온1)"/>
      <sheetName val="날개벽수량표"/>
      <sheetName val="덕전리"/>
      <sheetName val="BID"/>
      <sheetName val="토사(PE)"/>
      <sheetName val="일반맨홀수량집계"/>
      <sheetName val="일반맨홀수량집계(A-7 LINE)"/>
      <sheetName val="슬래브"/>
      <sheetName val="전기,계장"/>
      <sheetName val="집계표(육상)"/>
      <sheetName val="터파기및재료"/>
      <sheetName val="상부집계표"/>
      <sheetName val="8.PILE  (돌출)"/>
      <sheetName val="우각부보강"/>
      <sheetName val="L_RPTA05_목록"/>
      <sheetName val="토공A"/>
      <sheetName val="3BL공동구 수량"/>
      <sheetName val="수량산출"/>
      <sheetName val="type-F"/>
      <sheetName val="통합"/>
      <sheetName val="옹벽"/>
      <sheetName val="역T형교대(말뚝기초)"/>
      <sheetName val="중기일위대가"/>
      <sheetName val="1.설계기준"/>
      <sheetName val="바닥판"/>
      <sheetName val="단위중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본체"/>
      <sheetName val="단면력 집계표"/>
      <sheetName val="기초설계"/>
      <sheetName val="사용성검토"/>
      <sheetName val="우각부보강"/>
      <sheetName val="날개벽"/>
      <sheetName val="PARAPHET"/>
      <sheetName val="Sheet1"/>
      <sheetName val="균열검토"/>
      <sheetName val="우각부"/>
      <sheetName val="COPING"/>
      <sheetName val="FOOTING단면력"/>
      <sheetName val="동물이~1"/>
      <sheetName val="건축내역"/>
      <sheetName val="XL4Poppy"/>
      <sheetName val="Sheet17"/>
      <sheetName val="TYPE-1"/>
      <sheetName val="ABUT수량-A1"/>
      <sheetName val="도로구조공사비"/>
      <sheetName val="가설공사비"/>
      <sheetName val="부하계산서"/>
      <sheetName val="경상비"/>
      <sheetName val="교각1"/>
      <sheetName val="1-1"/>
      <sheetName val="피벗테이블데이터분석"/>
      <sheetName val="적용단위길이"/>
      <sheetName val="매크로"/>
      <sheetName val="공통(20-91)"/>
      <sheetName val="전차선로 물량표"/>
      <sheetName val="한강운반비"/>
      <sheetName val="#REF"/>
      <sheetName val="자재"/>
      <sheetName val="XXXXXX"/>
      <sheetName val="주요자재집계"/>
      <sheetName val="몰탈자재집계"/>
      <sheetName val="수량총괄집계"/>
      <sheetName val="철근총괄집계"/>
      <sheetName val="BOX수량집계"/>
      <sheetName val="BOX철근"/>
      <sheetName val="BOX수량"/>
      <sheetName val="출입문수량집계"/>
      <sheetName val="출입문철근"/>
      <sheetName val="출입문(A-A)수량"/>
      <sheetName val="출입문(B-B)수량"/>
      <sheetName val="출입문(C-C)수량 "/>
      <sheetName val="출입문(D-D)수량"/>
      <sheetName val="출입문마감부"/>
      <sheetName val="접속슬래브"/>
      <sheetName val="U-TYPE수량집계"/>
      <sheetName val="U-TYPE철근"/>
      <sheetName val="U-TYPE(334~360)"/>
      <sheetName val="U-TYPE(360~380)"/>
      <sheetName val="U-TYPE(380~400)"/>
      <sheetName val="U-TYPE(400~420)"/>
      <sheetName val="간지"/>
      <sheetName val="001"/>
      <sheetName val="Macro(차단기)"/>
      <sheetName val="tggwan(mac)"/>
      <sheetName val="원형1호맨홀토공수량"/>
      <sheetName val="SLAB"/>
      <sheetName val="ⴭⴭⴭⴭ"/>
      <sheetName val="바닥판"/>
      <sheetName val="횡배위치"/>
      <sheetName val="안정검토"/>
      <sheetName val="소비자가"/>
      <sheetName val="일위대가모듈"/>
      <sheetName val="내역"/>
      <sheetName val="조도계산서 (도서)"/>
      <sheetName val="원형맨홀수량"/>
      <sheetName val="guard(mac)"/>
      <sheetName val="정부노임단가"/>
      <sheetName val="교각계산"/>
      <sheetName val="설계"/>
      <sheetName val="물가시세"/>
      <sheetName val="JUCK"/>
      <sheetName val="일위대가"/>
      <sheetName val="신우"/>
      <sheetName val="말뚝지지력산정"/>
      <sheetName val="H-pile(298x299)"/>
      <sheetName val="H-pile(250x250)"/>
      <sheetName val="지장물C"/>
      <sheetName val="Y-WORK"/>
      <sheetName val="ITEM"/>
      <sheetName val="통합"/>
      <sheetName val="단면설계"/>
      <sheetName val="INPUT"/>
      <sheetName val="DATA"/>
      <sheetName val="입찰안"/>
      <sheetName val="배수공"/>
      <sheetName val="MFAB"/>
      <sheetName val="MFRT"/>
      <sheetName val="MPKG"/>
      <sheetName val="MPRD"/>
      <sheetName val="배수공 주요자재 집계표"/>
      <sheetName val="설계조건"/>
      <sheetName val="안정계산"/>
      <sheetName val="단면검토"/>
      <sheetName val="3련 BOX"/>
      <sheetName val="와동25-3(변경)"/>
      <sheetName val="DATE"/>
      <sheetName val="000000"/>
      <sheetName val="20관리비율"/>
      <sheetName val="I.설계조건"/>
      <sheetName val="1.설계기준"/>
      <sheetName val="옹벽기초자료"/>
      <sheetName val="현황산출서"/>
      <sheetName val="6PILE  (돌출)"/>
      <sheetName val="특별교실"/>
      <sheetName val="POOM_MOTO"/>
      <sheetName val="LOPCALC"/>
      <sheetName val="우수공"/>
      <sheetName val="다이꾸"/>
      <sheetName val="구의33고"/>
      <sheetName val="1.설계조건"/>
      <sheetName val="3BL공동구 수량"/>
      <sheetName val="사각맨홀"/>
      <sheetName val="단위중량"/>
      <sheetName val="Graph (LGEN)"/>
      <sheetName val="out_prog"/>
      <sheetName val="선적schedule (2)"/>
      <sheetName val="화산경계"/>
      <sheetName val="내역서"/>
      <sheetName val="Sheet3"/>
      <sheetName val="자료"/>
      <sheetName val="Macro1"/>
      <sheetName val="공사비예비관리공감측설산출내역"/>
      <sheetName val="수량산출"/>
      <sheetName val="1. 설계조건 2.단면가정 3. 하중계산"/>
      <sheetName val="DATA 입력란"/>
      <sheetName val="DIAPHRAGM"/>
      <sheetName val="Sheet1 (2)"/>
      <sheetName val="쌍송교"/>
      <sheetName val="단위수량"/>
      <sheetName val="장비내역서"/>
      <sheetName val="횡배수관단위수량"/>
      <sheetName val="접속도로1"/>
      <sheetName val="단면가정"/>
      <sheetName val="수자재단위당"/>
      <sheetName val="노임"/>
      <sheetName val="보차도경계석"/>
      <sheetName val="B"/>
      <sheetName val="위치조서"/>
      <sheetName val="터널조도"/>
      <sheetName val="종배수관(신)"/>
      <sheetName val="부하(성남)"/>
      <sheetName val="U-TYPE(1)"/>
      <sheetName val="총괄내역서"/>
      <sheetName val="TYPE A"/>
      <sheetName val="Cost bd-&quot;A&quot;"/>
      <sheetName val="조명시설"/>
      <sheetName val="단가일람"/>
      <sheetName val="조경일람"/>
      <sheetName val="종배수관면벽신"/>
      <sheetName val="전체분 내역서(전북도) 최종"/>
      <sheetName val="역T형"/>
      <sheetName val="L_RPTA05_목록"/>
      <sheetName val="터파기및재료"/>
      <sheetName val="수안보-MBR1"/>
      <sheetName val="검토"/>
      <sheetName val="수로단위수량"/>
      <sheetName val="토사(PE)"/>
      <sheetName val="주형"/>
      <sheetName val="수리계산(2021)"/>
      <sheetName val="배수관공"/>
      <sheetName val="연장및면적(1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축령산휴양림공정표"/>
      <sheetName val="#REF"/>
      <sheetName val="노임단가"/>
      <sheetName val="BID"/>
      <sheetName val="1-1"/>
      <sheetName val="터널조도"/>
      <sheetName val="ABUT수량-A1"/>
      <sheetName val="unitpric"/>
      <sheetName val="DATE"/>
      <sheetName val="유기공정"/>
      <sheetName val="noyim"/>
      <sheetName val="ⴭⴭⴭⴭ"/>
      <sheetName val="설계조건"/>
      <sheetName val="시점교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DATA"/>
      <sheetName val="데이타"/>
      <sheetName val="공사비"/>
      <sheetName val="중산교"/>
      <sheetName val="수량산출"/>
      <sheetName val="이토변실(A3-LINE)"/>
      <sheetName val="도로토적"/>
      <sheetName val="우수공"/>
      <sheetName val="횡배수관집현황(2공구)"/>
      <sheetName val="한강운반비"/>
      <sheetName val="노무비"/>
      <sheetName val="98NS-N"/>
      <sheetName val="산출근거"/>
      <sheetName val="포장면적산출"/>
      <sheetName val="tggwan(mac)"/>
      <sheetName val="차액보증"/>
      <sheetName val="일위대가목차"/>
      <sheetName val="단위수량"/>
      <sheetName val="공사설계"/>
      <sheetName val="맨홀조서"/>
      <sheetName val="하수급견적대비"/>
      <sheetName val="#REF"/>
      <sheetName val="포장공자재집계표"/>
      <sheetName val="몰탈재료산출"/>
      <sheetName val="Sheet1"/>
      <sheetName val="단가산출서"/>
      <sheetName val="일위대가"/>
      <sheetName val="공량산출서"/>
      <sheetName val="토공계산서(부체도로)"/>
      <sheetName val="Sheet2"/>
      <sheetName val="Sheet3"/>
      <sheetName val="BSD (2)"/>
      <sheetName val="우수"/>
      <sheetName val="터파기및재료"/>
      <sheetName val="노임(1차)"/>
      <sheetName val="보안등"/>
      <sheetName val="수량산출서"/>
      <sheetName val="앵커구조계산"/>
      <sheetName val="소야공정계획표"/>
      <sheetName val="대비"/>
      <sheetName val="내역"/>
      <sheetName val="가도공"/>
      <sheetName val="규준틀"/>
      <sheetName val="기둥(원형)"/>
      <sheetName val="내역서"/>
      <sheetName val="입찰안"/>
      <sheetName val="조건표"/>
      <sheetName val="1.설계조건"/>
      <sheetName val="기초공"/>
      <sheetName val="말뚝물량"/>
      <sheetName val="집계표"/>
      <sheetName val="설비내역서"/>
      <sheetName val="건축내역서"/>
      <sheetName val="전기내역서"/>
      <sheetName val="대로근거"/>
      <sheetName val="우각부보강"/>
      <sheetName val="3.바닥판설계"/>
      <sheetName val="심사계산"/>
      <sheetName val="심사물량"/>
      <sheetName val="진주방향"/>
      <sheetName val="자재단가"/>
      <sheetName val="토공계산"/>
      <sheetName val="DATE"/>
      <sheetName val="6공구(당초)"/>
      <sheetName val="당초"/>
      <sheetName val="하부철근수량"/>
      <sheetName val="토공A"/>
      <sheetName val="조명시설"/>
      <sheetName val="J直材4"/>
      <sheetName val="COPING"/>
      <sheetName val="type-F"/>
      <sheetName val="Sheet1 (2)"/>
      <sheetName val="J형측구단위수량"/>
      <sheetName val="위치조서"/>
      <sheetName val="정산입력"/>
      <sheetName val="ilch"/>
      <sheetName val="설계가"/>
      <sheetName val="MOTOR"/>
      <sheetName val="지급자재"/>
      <sheetName val="날개벽"/>
      <sheetName val="6PILE  (돌출)"/>
      <sheetName val="건축내역"/>
      <sheetName val="XXXXXX"/>
      <sheetName val="주요자재집계"/>
      <sheetName val="몰탈자재집계"/>
      <sheetName val="수량총괄집계"/>
      <sheetName val="철근총괄집계"/>
      <sheetName val="BOX수량집계"/>
      <sheetName val="BOX철근"/>
      <sheetName val="BOX수량"/>
      <sheetName val="출입문수량집계"/>
      <sheetName val="출입문철근"/>
      <sheetName val="출입문(A-A)수량"/>
      <sheetName val="출입문(B-B)수량"/>
      <sheetName val="출입문(C-C)수량 "/>
      <sheetName val="출입문(D-D)수량"/>
      <sheetName val="출입문마감부"/>
      <sheetName val="접속슬래브"/>
      <sheetName val="U-TYPE수량집계"/>
      <sheetName val="U-TYPE철근"/>
      <sheetName val="U-TYPE(334~360)"/>
      <sheetName val="U-TYPE(360~380)"/>
      <sheetName val="U-TYPE(380~400)"/>
      <sheetName val="U-TYPE(400~420)"/>
      <sheetName val="간지"/>
      <sheetName val="암거단위"/>
      <sheetName val="횡배수관기초"/>
      <sheetName val="횡배수관수량집계"/>
      <sheetName val="I.설계조건"/>
      <sheetName val="준검 내역서"/>
      <sheetName val="집수정(600-700)"/>
      <sheetName val="예정공정완"/>
      <sheetName val="변압기 및 발전기 용량"/>
      <sheetName val="실행철강하도"/>
      <sheetName val="2000년1차"/>
      <sheetName val="전체철근집계"/>
      <sheetName val="웅진교-S2"/>
      <sheetName val=" 견적서"/>
      <sheetName val="단면가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중산교"/>
      <sheetName val="ABUT수량_A1"/>
      <sheetName val="터널조도"/>
      <sheetName val="4)유동표"/>
      <sheetName val="총괄내역서"/>
      <sheetName val="수안보-MBR1"/>
      <sheetName val="노임"/>
      <sheetName val="설비"/>
      <sheetName val="실행철강하도"/>
      <sheetName val="입찰안"/>
      <sheetName val="식재총괄"/>
      <sheetName val="NOMUBI"/>
      <sheetName val="sw1"/>
      <sheetName val="설계"/>
      <sheetName val="A-4"/>
      <sheetName val="터파기및재료"/>
      <sheetName val="배수장토목공사비"/>
      <sheetName val="별표집계"/>
      <sheetName val="종배수관"/>
      <sheetName val="우각부보강"/>
      <sheetName val="#REF"/>
      <sheetName val="6PILE  (돌출)"/>
      <sheetName val="원가"/>
      <sheetName val="기본DATA"/>
      <sheetName val="ETC"/>
      <sheetName val="XXXXXX"/>
      <sheetName val="주요자재집계"/>
      <sheetName val="몰탈자재집계"/>
      <sheetName val="수량총괄집계"/>
      <sheetName val="철근총괄집계"/>
      <sheetName val="BOX수량집계"/>
      <sheetName val="BOX철근"/>
      <sheetName val="BOX수량"/>
      <sheetName val="출입문수량집계"/>
      <sheetName val="출입문철근"/>
      <sheetName val="출입문(A-A)수량"/>
      <sheetName val="출입문(B-B)수량"/>
      <sheetName val="출입문(C-C)수량 "/>
      <sheetName val="출입문(D-D)수량"/>
      <sheetName val="출입문마감부"/>
      <sheetName val="접속슬래브"/>
      <sheetName val="U-TYPE수량집계"/>
      <sheetName val="U-TYPE철근"/>
      <sheetName val="U-TYPE(334~360)"/>
      <sheetName val="U-TYPE(360~380)"/>
      <sheetName val="U-TYPE(380~400)"/>
      <sheetName val="U-TYPE(400~420)"/>
      <sheetName val="간지"/>
      <sheetName val="동원(3)"/>
      <sheetName val="예정(3)"/>
      <sheetName val="일위"/>
      <sheetName val="입출재고현황 (2)"/>
      <sheetName val="데리네이타현황"/>
      <sheetName val="tggwan(mac)"/>
      <sheetName val="DATE"/>
      <sheetName val="우배수"/>
      <sheetName val="인건-측정"/>
      <sheetName val="Sheet1"/>
      <sheetName val="내역서"/>
      <sheetName val="Sheet17"/>
      <sheetName val="INPUT"/>
      <sheetName val="청천내"/>
      <sheetName val="전신환매도율"/>
      <sheetName val="BID"/>
      <sheetName val="조도계산(1)"/>
      <sheetName val="PIER수량m1"/>
      <sheetName val="통합"/>
      <sheetName val="날개벽"/>
      <sheetName val="1.설계조건"/>
      <sheetName val="원형1호맨홀토공수량"/>
      <sheetName val="자재단가"/>
      <sheetName val="토량산출서"/>
      <sheetName val="일위대가표"/>
      <sheetName val="Macro(차단기)"/>
      <sheetName val="산출근거"/>
      <sheetName val="부하계산서"/>
      <sheetName val="적용단위길이"/>
      <sheetName val="계산중"/>
      <sheetName val="횡배위치"/>
      <sheetName val="J直材4"/>
      <sheetName val="200"/>
      <sheetName val="Sheet1 (2)"/>
      <sheetName val="제잡비.xls"/>
      <sheetName val="토사(PE)"/>
      <sheetName val="JUCKEYK"/>
      <sheetName val="수질정화시설"/>
      <sheetName val="SG"/>
      <sheetName val="내역"/>
      <sheetName val="좌측"/>
      <sheetName val="EACT10"/>
      <sheetName val="일위대가(계측기설치)"/>
      <sheetName val="부안변전"/>
      <sheetName val="2000년1차"/>
      <sheetName val="주형"/>
      <sheetName val="일위대가"/>
      <sheetName val="기존"/>
      <sheetName val="J형측구단위수량"/>
      <sheetName val="식생블럭단위수량"/>
      <sheetName val="자압"/>
      <sheetName val="말뚝지지력산정"/>
      <sheetName val="공사내역"/>
      <sheetName val="3BL공동구 수량"/>
      <sheetName val="연결임시"/>
      <sheetName val="단면검토"/>
      <sheetName val="설계조건"/>
      <sheetName val="옹벽철근"/>
      <sheetName val="단위수량(출력X)"/>
      <sheetName val="수량집계"/>
      <sheetName val="단위중량"/>
      <sheetName val="단면치수"/>
      <sheetName val="1SPAN"/>
      <sheetName val="단위수량"/>
      <sheetName val="ASP포장"/>
      <sheetName val="실행비교"/>
      <sheetName val="가시설단위수량"/>
      <sheetName val="노임이"/>
      <sheetName val="제-노임"/>
      <sheetName val="제직재"/>
      <sheetName val="COPING"/>
      <sheetName val="집계장(대목_실행)"/>
      <sheetName val="전계가"/>
      <sheetName val="품셈TABLE"/>
      <sheetName val="횡배수관토공수량"/>
      <sheetName val="9GNG운반"/>
      <sheetName val="4.구조물boq"/>
      <sheetName val="기술자료 (연수)"/>
      <sheetName val="MOTOR"/>
      <sheetName val="자재단가비교표"/>
      <sheetName val="취수탑"/>
      <sheetName val="내역을"/>
      <sheetName val="1-1"/>
      <sheetName val="물가시세"/>
      <sheetName val="말뚝기초"/>
      <sheetName val="ilch"/>
      <sheetName val="70%"/>
      <sheetName val="신기1-LINE별연장"/>
      <sheetName val="3련 BOX"/>
      <sheetName val="가시설수량"/>
      <sheetName val="노임단가"/>
      <sheetName val="1-1평균터파기고(1)"/>
      <sheetName val="FOOTING단면력"/>
      <sheetName val="기둥(원형)"/>
      <sheetName val="화산경계"/>
      <sheetName val="일반맨홀수량집계"/>
      <sheetName val="깨기"/>
      <sheetName val="공용시설내역"/>
      <sheetName val="Sheet2"/>
      <sheetName val="일위대가목차"/>
      <sheetName val="眞비상(진주)"/>
      <sheetName val="안전노무비(3월)"/>
      <sheetName val="배수통관(좌)"/>
      <sheetName val="98수문일위"/>
      <sheetName val="공사비집계"/>
      <sheetName val="DATA"/>
      <sheetName val="1호맨홀토공"/>
      <sheetName val="제수"/>
      <sheetName val="교각1"/>
      <sheetName val="단면 (2)"/>
      <sheetName val="SORCE1"/>
      <sheetName val="POOM_MOTO"/>
      <sheetName val="8-3기계경비"/>
      <sheetName val="기초공"/>
      <sheetName val="card1"/>
      <sheetName val="우수맨홀공제단위수량"/>
      <sheetName val="바닥판"/>
      <sheetName val="흄관기초"/>
      <sheetName val="Type(123)"/>
      <sheetName val="조도계산서 (도서)"/>
      <sheetName val="상수도토공집계표"/>
      <sheetName val="기계경비일람"/>
      <sheetName val="주방환기"/>
      <sheetName val="지장물C"/>
      <sheetName val="L형옹벽단위수량(25)"/>
      <sheetName val="L형옹벽단위수량(35)"/>
      <sheetName val="내역서(당초변경)"/>
      <sheetName val="이토변실(A3-LINE)"/>
      <sheetName val="b_balju_cho"/>
      <sheetName val="TYPE-A"/>
      <sheetName val="도장수량(하1)"/>
      <sheetName val="IMPEADENCE MAP 취수장"/>
      <sheetName val="대치판정"/>
      <sheetName val="capbeam(1)"/>
      <sheetName val="Stem Footing"/>
      <sheetName val="단가조사서"/>
      <sheetName val="공사개요"/>
      <sheetName val="조건표"/>
      <sheetName val="부속동"/>
      <sheetName val="단면가정"/>
      <sheetName val="수목단가"/>
      <sheetName val="시설수량표"/>
      <sheetName val="Sheet5"/>
      <sheetName val="공사요율"/>
      <sheetName val="변화치수"/>
      <sheetName val="대로근거"/>
      <sheetName val="중로근거"/>
      <sheetName val="전체내역 (2)"/>
      <sheetName val="실행내역서"/>
      <sheetName val="하수급견적대비"/>
      <sheetName val="배수공 주요자재 집계표"/>
      <sheetName val="인건비 "/>
      <sheetName val="부안일위"/>
      <sheetName val="1련박스"/>
      <sheetName val="1. 설계조건 2.단면가정 3. 하중계산"/>
      <sheetName val="DATA 입력란"/>
      <sheetName val="배수공"/>
      <sheetName val="암거"/>
      <sheetName val="포장공"/>
      <sheetName val="noyim"/>
      <sheetName val="차액보증"/>
      <sheetName val="조명시설"/>
      <sheetName val="경비단가"/>
      <sheetName val="unitpric"/>
      <sheetName val="junggi"/>
      <sheetName val="일위대가모듈"/>
      <sheetName val="외천교"/>
      <sheetName val="기초자료"/>
      <sheetName val="001"/>
      <sheetName val="지급자재"/>
      <sheetName val="DIAPHRAGM"/>
      <sheetName val="물량집계"/>
      <sheetName val="금액내역서"/>
      <sheetName val="위치조서"/>
      <sheetName val="지구단위계획"/>
      <sheetName val="기초계산(Pmax)"/>
      <sheetName val="전력구구조물산근2구간"/>
      <sheetName val="플랜트 설치"/>
      <sheetName val="PROJECT BRIEF(EX.NEW)"/>
      <sheetName val="부하(성남)"/>
      <sheetName val="단가비교"/>
      <sheetName val="2000년하반기"/>
      <sheetName val="배수내역 (2)"/>
      <sheetName val="주beam"/>
      <sheetName val="방음벽기초(H=4m)"/>
      <sheetName val="관로공수량집계표(본선)"/>
      <sheetName val="Macro1"/>
      <sheetName val="정부노임단가"/>
      <sheetName val="입력DATA"/>
      <sheetName val="반중력식옹벽"/>
      <sheetName val="전기일위대가"/>
      <sheetName val="말뚝물량"/>
      <sheetName val="약품설비"/>
      <sheetName val="충주"/>
      <sheetName val="상 부"/>
      <sheetName val="ITEM"/>
      <sheetName val="수량산출"/>
      <sheetName val="물질수지(2011)"/>
      <sheetName val="안정계산"/>
      <sheetName val="우수"/>
      <sheetName val="WORK"/>
      <sheetName val="C"/>
      <sheetName val="배수통관토공수량"/>
      <sheetName val="화재 탐지 설비"/>
      <sheetName val="ⴭⴭⴭⴭ"/>
      <sheetName val="수량이동"/>
      <sheetName val="자료"/>
      <sheetName val="보도경계블럭"/>
      <sheetName val="집1"/>
      <sheetName val="단가산출"/>
      <sheetName val="전기일위목록"/>
      <sheetName val="요율"/>
      <sheetName val="쌍송교"/>
      <sheetName val="공량산출서"/>
      <sheetName val="가도공"/>
      <sheetName val="일위(PN)"/>
      <sheetName val="농로수량집계"/>
      <sheetName val="농로토공집계"/>
      <sheetName val="L형 옹벽"/>
      <sheetName val="도근좌표"/>
      <sheetName val="지장물"/>
      <sheetName val="단가"/>
      <sheetName val="토지조서"/>
      <sheetName val="토지평가조서(발송용)"/>
      <sheetName val="토지가격산출근거(발송용)"/>
      <sheetName val="토지가격산출근거"/>
      <sheetName val="2009.06지가변동율"/>
      <sheetName val="2006 표준지공시지가"/>
      <sheetName val="제시액조서(토지)"/>
      <sheetName val="기타요인 산출근거"/>
      <sheetName val="리스(CIF)산출"/>
      <sheetName val="토지평가조서"/>
      <sheetName val="cash"/>
      <sheetName val="anaysis_sheet"/>
      <sheetName val="편입조서"/>
      <sheetName val="계약서"/>
      <sheetName val="1.설계기준"/>
      <sheetName val="97노임단가"/>
      <sheetName val="샌딩 에폭시 도장"/>
      <sheetName val="가압장(토목)"/>
      <sheetName val="SCH"/>
      <sheetName val="표층포설및다짐"/>
      <sheetName val="1공구내역서(1)"/>
      <sheetName val="증감대비"/>
      <sheetName val="양식"/>
      <sheetName val="인건비"/>
      <sheetName val="MFAB"/>
      <sheetName val="MFRT"/>
      <sheetName val="MPKG"/>
      <sheetName val="MPRD"/>
      <sheetName val="전기 원가계산서"/>
      <sheetName val="토공집계"/>
      <sheetName val="A(Rev.3)"/>
      <sheetName val="중기일위대가"/>
      <sheetName val="코드표"/>
      <sheetName val="집수정"/>
      <sheetName val="토목공사일반"/>
      <sheetName val="차선도색현황"/>
      <sheetName val="회사정보"/>
      <sheetName val="도로토적"/>
      <sheetName val="HANDHOLE(2)"/>
      <sheetName val="집수정단"/>
      <sheetName val="출입문(C-C)수량_4"/>
      <sheetName val="출입문(C-C)수량_"/>
      <sheetName val="출입문(C-C)수량_1"/>
      <sheetName val="출입문(C-C)수량_2"/>
      <sheetName val="출입문(C-C)수량_3"/>
      <sheetName val="견적서"/>
      <sheetName val="약품공급2"/>
      <sheetName val="단가조건(02년)"/>
      <sheetName val="L형옹벽(key)"/>
      <sheetName val="건축내역"/>
      <sheetName val="부대내역"/>
      <sheetName val="설계내역서"/>
      <sheetName val="토공1차"/>
      <sheetName val="U-TYPE(1)"/>
      <sheetName val="직노"/>
      <sheetName val="원가계산서"/>
      <sheetName val="자료입력"/>
      <sheetName val="5월항목"/>
      <sheetName val="진접"/>
      <sheetName val="입력"/>
      <sheetName val="중기경유지급대장"/>
      <sheetName val="중기잡유공제"/>
      <sheetName val="중기잡유지급대장"/>
      <sheetName val="중기임차료"/>
      <sheetName val="중기경유공제"/>
      <sheetName val="수량"/>
      <sheetName val="날개벽수량표"/>
      <sheetName val="CALCULATION"/>
      <sheetName val="횡배수관 토공량 산출"/>
      <sheetName val="맨홀수량"/>
      <sheetName val="8.PILE  (돌출)"/>
      <sheetName val="평균터파기고(1-2,ASP)"/>
      <sheetName val="일반공사"/>
      <sheetName val="용수량(생활용수)"/>
      <sheetName val="산출내역서집계표"/>
      <sheetName val="가설건물"/>
      <sheetName val="SLAB&quot;1&quot;"/>
      <sheetName val="옹벽(수량)"/>
      <sheetName val="집수정(600-700)"/>
      <sheetName val="2.단면가정"/>
      <sheetName val="JUCK"/>
      <sheetName val="1,2공구원가계산서"/>
      <sheetName val="2공구산출내역"/>
      <sheetName val="1공구산출내역서"/>
      <sheetName val="투찰내역"/>
      <sheetName val="포장재료(1)"/>
      <sheetName val="공기"/>
      <sheetName val="집계"/>
      <sheetName val="원형측구(B-type)"/>
      <sheetName val="MSG 수량"/>
      <sheetName val="맨홀수량산출"/>
      <sheetName val="입찰결과보고"/>
      <sheetName val="6PILE__(돌출)"/>
      <sheetName val="1_설계조건"/>
      <sheetName val="Sheet1_(2)"/>
      <sheetName val="입출재고현황_(2)"/>
      <sheetName val="일위집계표"/>
      <sheetName val="오동"/>
      <sheetName val="대조"/>
      <sheetName val="나한"/>
      <sheetName val="현장관리비 산출내역"/>
      <sheetName val="단가비교표"/>
      <sheetName val="심사계산"/>
      <sheetName val="심사물량"/>
      <sheetName val="암거단위"/>
      <sheetName val="횡 연장"/>
      <sheetName val="자압1"/>
      <sheetName val="증감내역서"/>
      <sheetName val="토공정보"/>
      <sheetName val="구조물철거타공정이월"/>
      <sheetName val="평균높이산출근거"/>
      <sheetName val="자(3.0m)"/>
      <sheetName val="출입구총집계"/>
      <sheetName val="시행후면적"/>
      <sheetName val="양수장내역"/>
      <sheetName val="부대공사비"/>
      <sheetName val="입찰"/>
      <sheetName val="현경"/>
      <sheetName val="변경집계표"/>
      <sheetName val="백호우계수"/>
      <sheetName val="투찰"/>
      <sheetName val="용소리교"/>
      <sheetName val="기초1"/>
      <sheetName val="설계개요"/>
      <sheetName val="BOX(1.5X1.5)"/>
      <sheetName val="변경후-SHEET"/>
      <sheetName val="조정금액결과표 (차수별)"/>
      <sheetName val="단중표"/>
      <sheetName val="건축-물가변동"/>
      <sheetName val="세목전체"/>
      <sheetName val="변경서식"/>
      <sheetName val="노무비"/>
      <sheetName val="guard(mac)"/>
      <sheetName val="cost"/>
      <sheetName val="A LINE"/>
      <sheetName val="N賃率-職"/>
      <sheetName val="대창(함평)-창열"/>
      <sheetName val="대창(장성)"/>
      <sheetName val="날개벽(TYPE2)"/>
      <sheetName val="고창방향"/>
      <sheetName val="입력값"/>
      <sheetName val="측구집계"/>
      <sheetName val="설계기준 및 하중계산"/>
      <sheetName val="45,46"/>
      <sheetName val="가설공사비"/>
      <sheetName val="배수관토공산출"/>
      <sheetName val="제수변실산출근거"/>
      <sheetName val="장비집계"/>
      <sheetName val="STEEL BOX 단면설계(SEC.8)"/>
      <sheetName val="수량3"/>
      <sheetName val="지중자재단가"/>
      <sheetName val="자재집게표 "/>
      <sheetName val="양수장(기계)"/>
      <sheetName val="4.고용보험"/>
      <sheetName val="집계표"/>
      <sheetName val="3.바닥판설계"/>
      <sheetName val="20관리비율"/>
      <sheetName val="제원.설계조건"/>
      <sheetName val="수문일1"/>
      <sheetName val="표지판현황"/>
      <sheetName val="시멘트"/>
      <sheetName val="수량산출서(당초)"/>
      <sheetName val="기초별표"/>
      <sheetName val="일위_파일"/>
      <sheetName val="신표지1"/>
      <sheetName val="당초내역서"/>
      <sheetName val="배수공1"/>
      <sheetName val="토공"/>
      <sheetName val="철근단면적"/>
      <sheetName val="국공유지및사유지"/>
      <sheetName val="EQUIP LIST"/>
      <sheetName val="감가상각"/>
      <sheetName val="수량산출서"/>
      <sheetName val="98지급계획"/>
      <sheetName val="피벗테이블데이터분석"/>
      <sheetName val="특수기호강도거푸집"/>
      <sheetName val="종배수관면벽신"/>
      <sheetName val="종배수관(신)"/>
      <sheetName val="내역서적용수량 (지방도893)"/>
      <sheetName val="수공기"/>
      <sheetName val="관개"/>
      <sheetName val="가시설(TYPE-A)"/>
      <sheetName val="PE관"/>
      <sheetName val="가격조사서"/>
      <sheetName val="견적대비표"/>
      <sheetName val="수원역(전체분)설계서"/>
      <sheetName val="표지"/>
      <sheetName val="SKETCH"/>
      <sheetName val="REINF."/>
      <sheetName val="LOADS"/>
      <sheetName val="CHECK1"/>
      <sheetName val="과천MAIN"/>
      <sheetName val="총수량집계표"/>
      <sheetName val="간선계산"/>
      <sheetName val="Macro2"/>
      <sheetName val="산근"/>
      <sheetName val="반중력식옹벽3.5"/>
      <sheetName val="2"/>
      <sheetName val="수로BOX"/>
      <sheetName val="금액"/>
      <sheetName val="상부집계표"/>
      <sheetName val="날개벽(시점좌측)"/>
      <sheetName val="A_4"/>
      <sheetName val="대비"/>
      <sheetName val="PROCESS"/>
      <sheetName val="기계경비"/>
      <sheetName val="c_balju"/>
      <sheetName val="단 box"/>
      <sheetName val="단가대비표"/>
      <sheetName val="000000"/>
      <sheetName val="골재산출"/>
      <sheetName val="D-3109"/>
      <sheetName val="수지예산"/>
      <sheetName val="3. 지하차도 물량 집계표"/>
      <sheetName val="토목내역서"/>
      <sheetName val="공사비 내역 (가)"/>
      <sheetName val="상부수량(1)"/>
      <sheetName val="맨홀수량집계"/>
      <sheetName val="PARAMETER"/>
      <sheetName val="LEGEND"/>
      <sheetName val="견적내역서"/>
      <sheetName val="보차도경계석"/>
      <sheetName val="PIPE"/>
      <sheetName val="FLANGE"/>
      <sheetName val="VALVE"/>
      <sheetName val="도장"/>
      <sheetName val="수리계산(2021)"/>
      <sheetName val="내역(포장)"/>
      <sheetName val="하나모듈옥외소화전이설"/>
      <sheetName val="항목별세부내역"/>
      <sheetName val="교각토공"/>
      <sheetName val="단가(반정1교-원주)"/>
      <sheetName val="인구밀도산정"/>
      <sheetName val="계산식"/>
      <sheetName val="재료비"/>
      <sheetName val="품셈"/>
      <sheetName val="DAN"/>
      <sheetName val="견적접수"/>
      <sheetName val="개별직종노임단가(2003.9)"/>
      <sheetName val="E.P.T수량산출서"/>
      <sheetName val="일위대가(가설)"/>
      <sheetName val="데이타"/>
      <sheetName val="계수시트"/>
      <sheetName val="공정코드"/>
      <sheetName val="표지판단위"/>
      <sheetName val="(A)내역서"/>
      <sheetName val="Excel"/>
      <sheetName val="현장타설맨홀수량산출"/>
      <sheetName val="9902"/>
      <sheetName val="단가 및 재료비"/>
      <sheetName val="단가산출2"/>
      <sheetName val="단가산출1"/>
      <sheetName val="관공일위대가"/>
      <sheetName val="자재집계표"/>
      <sheetName val="10.1"/>
      <sheetName val="노무비단가"/>
      <sheetName val="일위대가(뷔페)"/>
      <sheetName val="경비"/>
      <sheetName val="지진시"/>
      <sheetName val="접속 SLAB,BRACKET 설계"/>
      <sheetName val="일위목록"/>
      <sheetName val="품셈총괄표"/>
      <sheetName val="받이단위량"/>
      <sheetName val="마산방향"/>
      <sheetName val="진주방향"/>
      <sheetName val="총괄설계내역서"/>
      <sheetName val="I一般比"/>
      <sheetName val="역T형"/>
      <sheetName val="5.모델링"/>
      <sheetName val="수입"/>
      <sheetName val="수지"/>
      <sheetName val="주관사업"/>
      <sheetName val="법곳동"/>
      <sheetName val="대화동"/>
      <sheetName val="표준지"/>
      <sheetName val="명세표"/>
      <sheetName val="Intro2"/>
      <sheetName val="Id"/>
      <sheetName val="변수"/>
      <sheetName val="1월"/>
      <sheetName val="설 계"/>
      <sheetName val="가람과비교"/>
      <sheetName val="건축집계"/>
      <sheetName val="INPUT-DATA"/>
      <sheetName val="물질수지"/>
      <sheetName val="기계시공"/>
      <sheetName val="단가표 "/>
      <sheetName val="97 사업추정(WEKI)"/>
      <sheetName val="단가산출서"/>
      <sheetName val="전기단가조사서"/>
      <sheetName val="BQ(실행)"/>
      <sheetName val="허용지지력"/>
      <sheetName val="최적단면"/>
      <sheetName val="수로단위수량"/>
      <sheetName val="실행내역서 "/>
      <sheetName val="토공(우물통,기타) "/>
      <sheetName val="일반맨홀수량집계(A-7 LINE)"/>
      <sheetName val="하수실행"/>
      <sheetName val="횡배수관수량집계"/>
      <sheetName val="1"/>
      <sheetName val="깨기 총괄"/>
      <sheetName val="와동25-3(변경)"/>
      <sheetName val="실행예산"/>
      <sheetName val="역T형교대(말뚝기초)"/>
      <sheetName val="※참고자료※"/>
      <sheetName val="기기리스트"/>
      <sheetName val="98비정기소모"/>
      <sheetName val="1호맨홀가감수량"/>
      <sheetName val="1호맨홀수량산출"/>
      <sheetName val="Sheet3"/>
      <sheetName val="횡배수관"/>
      <sheetName val="VXXXXX"/>
      <sheetName val="가공비"/>
      <sheetName val="시화점실행"/>
      <sheetName val="횡날개수집"/>
      <sheetName val="no_1"/>
      <sheetName val="no_2"/>
      <sheetName val="no_3"/>
      <sheetName val="no_4"/>
      <sheetName val="no_5"/>
      <sheetName val="검색"/>
      <sheetName val="단위가격"/>
      <sheetName val="1SGATE97"/>
      <sheetName val="nys"/>
      <sheetName val="가압장구체수량산출서"/>
      <sheetName val="단면A-A(TR)"/>
      <sheetName val="식재인부"/>
      <sheetName val="CHITIET VL-NC"/>
      <sheetName val="DON GIA"/>
      <sheetName val="대림경상68억"/>
      <sheetName val="P-산#1-1(WOWA1)"/>
      <sheetName val="공사비예산서(토목분)"/>
      <sheetName val="b_balju"/>
      <sheetName val="L_RPTA05_목록"/>
      <sheetName val="총괄표"/>
      <sheetName val="각형우수맨홀"/>
      <sheetName val="RAHMEN"/>
      <sheetName val="포장연장"/>
      <sheetName val="6PILE__(돌출)2"/>
      <sheetName val="1_설계조건2"/>
      <sheetName val="8_PILE__(돌출)1"/>
      <sheetName val="3BL공동구_수량1"/>
      <sheetName val="Sheet1_(2)2"/>
      <sheetName val="입출재고현황_(2)1"/>
      <sheetName val="제잡비_xls1"/>
      <sheetName val="현장관리비_산출내역1"/>
      <sheetName val="단면_(2)1"/>
      <sheetName val="조도계산서_(도서)1"/>
      <sheetName val="플랜트_설치1"/>
      <sheetName val="상_부1"/>
      <sheetName val="Stem_Footing1"/>
      <sheetName val="배수내역_(2)1"/>
      <sheetName val="2_단면가정1"/>
      <sheetName val="IMPEADENCE_MAP_취수장1"/>
      <sheetName val="PROJECT_BRIEF(EX_NEW)1"/>
      <sheetName val="배수공_주요자재_집계표1"/>
      <sheetName val="전체내역_(2)1"/>
      <sheetName val="인건비_1"/>
      <sheetName val="A(Rev_3)1"/>
      <sheetName val="3련_BOX1"/>
      <sheetName val="샌딩_에폭시_도장1"/>
      <sheetName val="EQUIP_LIST1"/>
      <sheetName val="단가_및_재료비1"/>
      <sheetName val="4_구조물boq1"/>
      <sheetName val="횡배수관_토공량_산출1"/>
      <sheetName val="자재집게표_1"/>
      <sheetName val="1_설계기준1"/>
      <sheetName val="조정금액결과표_(차수별)1"/>
      <sheetName val="자(3_0m)1"/>
      <sheetName val="화재_탐지_설비1"/>
      <sheetName val="3__지하차도_물량_집계표1"/>
      <sheetName val="2009_06지가변동율1"/>
      <sheetName val="2006_표준지공시지가1"/>
      <sheetName val="기타요인_산출근거1"/>
      <sheetName val="횡_연장1"/>
      <sheetName val="전기_원가계산서1"/>
      <sheetName val="제원_설계조건1"/>
      <sheetName val="공사비_내역_(가)1"/>
      <sheetName val="개별직종노임단가(2003_9)1"/>
      <sheetName val="토공(우물통,기타)_1"/>
      <sheetName val="10_11"/>
      <sheetName val="MSG_수량1"/>
      <sheetName val="6PILE__(돌출)1"/>
      <sheetName val="1_설계조건1"/>
      <sheetName val="8_PILE__(돌출)"/>
      <sheetName val="3BL공동구_수량"/>
      <sheetName val="Sheet1_(2)1"/>
      <sheetName val="제잡비_xls"/>
      <sheetName val="현장관리비_산출내역"/>
      <sheetName val="단면_(2)"/>
      <sheetName val="조도계산서_(도서)"/>
      <sheetName val="플랜트_설치"/>
      <sheetName val="상_부"/>
      <sheetName val="Stem_Footing"/>
      <sheetName val="배수내역_(2)"/>
      <sheetName val="2_단면가정"/>
      <sheetName val="IMPEADENCE_MAP_취수장"/>
      <sheetName val="PROJECT_BRIEF(EX_NEW)"/>
      <sheetName val="배수공_주요자재_집계표"/>
      <sheetName val="전체내역_(2)"/>
      <sheetName val="인건비_"/>
      <sheetName val="A(Rev_3)"/>
      <sheetName val="3련_BOX"/>
      <sheetName val="샌딩_에폭시_도장"/>
      <sheetName val="EQUIP_LIST"/>
      <sheetName val="견적서(대외) (2)"/>
      <sheetName val="자재조사표(참고용)"/>
      <sheetName val="품셈집계표"/>
      <sheetName val="포장공사"/>
      <sheetName val="주현(해보)"/>
      <sheetName val="주현(영광)"/>
      <sheetName val="토적계산서"/>
      <sheetName val="빌딩 안내"/>
      <sheetName val="기준액"/>
      <sheetName val="Baby일위대가"/>
      <sheetName val="연결관산출조서"/>
      <sheetName val="현황산출서"/>
      <sheetName val="옹벽기초자료"/>
      <sheetName val="05년"/>
      <sheetName val="횡배수관위치조서"/>
      <sheetName val="변동률산출"/>
      <sheetName val="97 사업추◸̀쿆ê䲸ᣕ"/>
      <sheetName val="낙찰표"/>
      <sheetName val="3지구단위"/>
      <sheetName val="경비2내역"/>
      <sheetName val="퇴직공제부금산출근거"/>
      <sheetName val="관로토공집계표"/>
      <sheetName val="토적계산"/>
      <sheetName val="목차"/>
      <sheetName val="기본"/>
      <sheetName val="토PIER수량-2_x0000__x000f_[중산교.XLS]Sheet6_x0000__x0000__x0000__x0000__x000f_"/>
      <sheetName val="수량산근(출력X)"/>
      <sheetName val="표준화수량집계표(출력X)"/>
      <sheetName val="품셈총괄(출력X)"/>
      <sheetName val="사  업  비  수  지  예  산  서"/>
      <sheetName val="신규일위대가"/>
      <sheetName val="배수내역"/>
      <sheetName val="토공총괄표"/>
      <sheetName val="공사비명세서"/>
      <sheetName val="횡배수관 토공 조서"/>
      <sheetName val="조서입력"/>
      <sheetName val="입력창"/>
      <sheetName val="결과창"/>
      <sheetName val="밸브설치"/>
      <sheetName val="현금및현금등가물"/>
      <sheetName val="가드"/>
      <sheetName val="AHU집계"/>
      <sheetName val="공조기휀"/>
      <sheetName val="공조기"/>
      <sheetName val="1호인버트수량"/>
      <sheetName val="공정표(2001년)"/>
      <sheetName val="시중노임단가"/>
      <sheetName val="일반부표집계표"/>
      <sheetName val="단가표"/>
      <sheetName val="UNIT"/>
      <sheetName val="DANGA"/>
      <sheetName val="청하배수"/>
      <sheetName val="Piping(Methanol)"/>
      <sheetName val="GI-LIST"/>
      <sheetName val="제수변수량"/>
      <sheetName val="VXXXXXXX"/>
      <sheetName val="산근터빈"/>
      <sheetName val="총집계표"/>
      <sheetName val="중기사용료"/>
      <sheetName val="뚝토공"/>
      <sheetName val="2BOX본체"/>
      <sheetName val="빗물받이(910-510-410)"/>
      <sheetName val="woo(mac)"/>
      <sheetName val="10"/>
      <sheetName val="11"/>
      <sheetName val="12"/>
      <sheetName val="13"/>
      <sheetName val="14"/>
      <sheetName val="15"/>
      <sheetName val="16"/>
      <sheetName val="3"/>
      <sheetName val="4"/>
      <sheetName val="5"/>
      <sheetName val="6"/>
      <sheetName val="7"/>
      <sheetName val="8"/>
      <sheetName val="9"/>
      <sheetName val="SLAB"/>
      <sheetName val="(폐기물)물량집계표(2구역)"/>
      <sheetName val="Y-WORK"/>
      <sheetName val="중간부"/>
      <sheetName val="설계기준_및_하중계산"/>
      <sheetName val="Apt내역"/>
      <sheetName val="부대시설"/>
      <sheetName val="969910( R)"/>
      <sheetName val="일반수량총괄집계"/>
      <sheetName val="도장수량"/>
      <sheetName val="도체종-상수표"/>
      <sheetName val="원형맨홀수량"/>
      <sheetName val="CRUDE RE-bar"/>
      <sheetName val="C.배수관공"/>
      <sheetName val="이음개소"/>
      <sheetName val="간지8)"/>
      <sheetName val="J01"/>
      <sheetName val="내역서변경성원"/>
      <sheetName val="crude.SLAB RE-bar"/>
      <sheetName val="제출내역 (2)"/>
      <sheetName val="전체원가계산서작업용"/>
      <sheetName val="전체내역작업용"/>
      <sheetName val="자재집계표2 "/>
      <sheetName val="일지-H"/>
      <sheetName val="김포IO"/>
      <sheetName val="약전닥트"/>
      <sheetName val="FD"/>
      <sheetName val="건축부하"/>
      <sheetName val="FA설치명세"/>
      <sheetName val="처리단락"/>
      <sheetName val="99관저"/>
      <sheetName val="LD"/>
      <sheetName val="member design"/>
      <sheetName val="design criteria"/>
      <sheetName val="working load at the btm ft."/>
      <sheetName val="plan&amp;section of foundation"/>
      <sheetName val="INPUT(덕도방향-시점)"/>
      <sheetName val="현장관리비내역서"/>
      <sheetName val="토목주소"/>
      <sheetName val="프랜트면허"/>
      <sheetName val="수곡내역"/>
      <sheetName val="Project Brief"/>
      <sheetName val="공통(20-91)"/>
      <sheetName val="전차선로 물량표"/>
      <sheetName val="한강운반비"/>
      <sheetName val="자재"/>
      <sheetName val="부대토목(토공)한석"/>
      <sheetName val="기계내역"/>
      <sheetName val="IN"/>
      <sheetName val="EJ"/>
      <sheetName val="포장공제집계"/>
      <sheetName val="인원계획-미화"/>
      <sheetName val="PI"/>
      <sheetName val="A"/>
      <sheetName val="점수계산1-2"/>
      <sheetName val="CAL"/>
      <sheetName val="다이꾸"/>
      <sheetName val="예산내역서"/>
      <sheetName val="BACK DATA"/>
      <sheetName val="표  지"/>
      <sheetName val="경비산출"/>
      <sheetName val="기초"/>
      <sheetName val="맨홀,터파기"/>
      <sheetName val="도로절단및포장"/>
      <sheetName val="구조"/>
      <sheetName val="2층LOAD"/>
      <sheetName val="Sump,Pit,MH"/>
      <sheetName val="본사업"/>
      <sheetName val="본체"/>
      <sheetName val="갑지"/>
      <sheetName val="1.3.1절점좌표"/>
      <sheetName val="1.1설계기준"/>
      <sheetName val="주식"/>
      <sheetName val="soil bearing check"/>
      <sheetName val="10월요금선로출력"/>
      <sheetName val="PAINT"/>
      <sheetName val="BEND LOSS"/>
      <sheetName val="방음벽기초"/>
      <sheetName val="유동표(변경)"/>
      <sheetName val="copy"/>
      <sheetName val="Total"/>
      <sheetName val="산#3-2-2"/>
      <sheetName val="02 SLAB"/>
      <sheetName val="05 BOX"/>
      <sheetName val="발생토"/>
      <sheetName val="현금"/>
      <sheetName val="교대(A1)"/>
      <sheetName val="Cover"/>
      <sheetName val="배수공 시멘트 및 골재량 산출"/>
      <sheetName val="단가일람"/>
      <sheetName val="조경일람"/>
      <sheetName val="노임,재료비"/>
      <sheetName val="판"/>
      <sheetName val="3.구조물공"/>
      <sheetName val="01"/>
      <sheetName val="Cost bd-&quot;A&quot;"/>
      <sheetName val="LOPCALC"/>
      <sheetName val="내역서1"/>
      <sheetName val="안정성검토"/>
      <sheetName val="하중계산"/>
      <sheetName val="설계기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/>
      <sheetData sheetId="143"/>
      <sheetData sheetId="144"/>
      <sheetData sheetId="145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/>
      <sheetData sheetId="278" refreshError="1"/>
      <sheetData sheetId="279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/>
      <sheetData sheetId="530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/>
      <sheetData sheetId="765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/>
      <sheetData sheetId="855"/>
      <sheetData sheetId="856"/>
      <sheetData sheetId="857"/>
      <sheetData sheetId="858" refreshError="1"/>
      <sheetData sheetId="859" refreshError="1"/>
      <sheetData sheetId="860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중산교"/>
      <sheetName val="공량산출서"/>
      <sheetName val="설계예산서"/>
      <sheetName val="화재 탐지 설비"/>
      <sheetName val="tggwan(mac)"/>
      <sheetName val="실행철강하도"/>
      <sheetName val="실행내역서 "/>
      <sheetName val="자재단가"/>
      <sheetName val="기둥(원형)"/>
      <sheetName val="노무비"/>
      <sheetName val="WORK"/>
      <sheetName val="위치조서"/>
      <sheetName val="내역"/>
      <sheetName val="내역서"/>
      <sheetName val="수안보-MBR1"/>
      <sheetName val="우수"/>
      <sheetName val="기계경비"/>
      <sheetName val="운동장 (2)"/>
      <sheetName val="내역서적용수량 (지방도893)"/>
      <sheetName val="Macro(차단기)"/>
      <sheetName val="부대내역"/>
      <sheetName val="T형( 파일기초) 공현1교"/>
      <sheetName val="데리네이타현황"/>
      <sheetName val="DATE"/>
      <sheetName val="원가계산서"/>
      <sheetName val="날개벽"/>
      <sheetName val="BOX"/>
      <sheetName val="2연BOX"/>
      <sheetName val="토사(PE)"/>
      <sheetName val="Sheet1"/>
      <sheetName val="맨홀조서"/>
      <sheetName val="전체변경"/>
      <sheetName val="Excel"/>
      <sheetName val="INPUT"/>
      <sheetName val="실행예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평정서"/>
      <sheetName val="원가계산서"/>
      <sheetName val="설계내역서"/>
      <sheetName val="단재적표"/>
      <sheetName val="사업계획서"/>
      <sheetName val="작업기간산출"/>
      <sheetName val="간벌(소나무)"/>
      <sheetName val="간벌(낙엽송)"/>
      <sheetName val="천연림개량(활엽수)"/>
      <sheetName val="산물수집 단가산출서 (소나무-관리소장비)"/>
      <sheetName val="산물수집 단가산출서 (소나무-훈련원장비)"/>
      <sheetName val="산물수집 단가산출서 (낙엽송-관리소장비)"/>
      <sheetName val="임내정리 단가산출서 (2)"/>
      <sheetName val="임내정리 단가산출서"/>
      <sheetName val="표준지(소나무)"/>
      <sheetName val="표준지(낙엽송)"/>
      <sheetName val="표준지(활엽수)"/>
      <sheetName val="기본항목 입력"/>
      <sheetName val="선목품셈(분리발주시사용)"/>
      <sheetName val="재적조서"/>
      <sheetName val="#REF"/>
      <sheetName val="1. 설계조건 2.단면가정 3. 하중계산"/>
      <sheetName val="우각부보강"/>
      <sheetName val="증감대비"/>
      <sheetName val="일위대가"/>
      <sheetName val="내역서"/>
      <sheetName val="단가"/>
      <sheetName val="시설일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갑지"/>
      <sheetName val="내역 갑지"/>
      <sheetName val="내역서"/>
      <sheetName val="일위대가총괄표"/>
      <sheetName val="일위대가"/>
      <sheetName val="자재산출집계표"/>
      <sheetName val="공종별산출집계"/>
      <sheetName val="산출(배관)"/>
      <sheetName val="산출(기계)"/>
      <sheetName val="자재단가"/>
      <sheetName val="노임단가"/>
      <sheetName val="기계경비적용기준"/>
      <sheetName val="기계경비"/>
      <sheetName val="기계경비총괄표"/>
      <sheetName val="6PILE  (돌출)"/>
      <sheetName val="17. 필지별내역"/>
      <sheetName val="(어린)-집"/>
      <sheetName val="--(공익-솎)-집"/>
      <sheetName val="조사야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평정서"/>
      <sheetName val="원가계산서"/>
      <sheetName val="설계내역서"/>
      <sheetName val="단재적표"/>
      <sheetName val="사업계획서"/>
      <sheetName val="작업기간산출"/>
      <sheetName val="간벌(소나무)"/>
      <sheetName val="간벌(낙엽송)"/>
      <sheetName val="천연림개량(활엽수)"/>
      <sheetName val="산물수집 단가산출서 (소나무-관리소장비)"/>
      <sheetName val="산물수집 단가산출서 (소나무-훈련원장비)"/>
      <sheetName val="산물수집 단가산출서 (낙엽송-관리소장비)"/>
      <sheetName val="임내정리 단가산출서 (2)"/>
      <sheetName val="임내정리 단가산출서"/>
      <sheetName val="표준지(소나무)"/>
      <sheetName val="표준지(낙엽송)"/>
      <sheetName val="표준지(활엽수)"/>
      <sheetName val="기본항목 입력"/>
      <sheetName val="선목품셈(분리발주시사용)"/>
      <sheetName val="재적조서"/>
      <sheetName val="내역서"/>
      <sheetName val="단가"/>
      <sheetName val="시설일위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배수공"/>
      <sheetName val="토사(PE)"/>
      <sheetName val="기계경비목록"/>
      <sheetName val="골막이(야매)"/>
      <sheetName val="포장공"/>
      <sheetName val="집수정"/>
      <sheetName val="내역표지"/>
      <sheetName val="원가계산서(총괄)"/>
      <sheetName val="산출내역집계"/>
      <sheetName val="건축집계"/>
      <sheetName val="건축내역"/>
      <sheetName val="토목집계"/>
      <sheetName val="토목내역"/>
      <sheetName val="설비집계"/>
      <sheetName val="설비내역"/>
      <sheetName val="단가 (2)"/>
      <sheetName val="중기일위대가"/>
      <sheetName val="일위대가"/>
      <sheetName val="DDD"/>
      <sheetName val="경산"/>
      <sheetName val="Sheet1"/>
      <sheetName val="암거"/>
      <sheetName val="TOTAL_BOQ"/>
      <sheetName val="교각1"/>
      <sheetName val="덕전리"/>
      <sheetName val="조명시설"/>
      <sheetName val="본체"/>
      <sheetName val="에너지요금"/>
      <sheetName val="금액내역서"/>
      <sheetName val="APT"/>
      <sheetName val="일반교실"/>
      <sheetName val="맨홀토공산출"/>
      <sheetName val="구역화물"/>
      <sheetName val="방송(체육관)"/>
      <sheetName val="G.R300경비"/>
      <sheetName val="예정(3)"/>
      <sheetName val="실행철강하도"/>
      <sheetName val="연결임시"/>
      <sheetName val="우,오수"/>
      <sheetName val="단위수량"/>
      <sheetName val="sw1"/>
      <sheetName val="말뚝지지력산정"/>
      <sheetName val="교각(P1)수량"/>
      <sheetName val="용소리교"/>
      <sheetName val="전선관"/>
      <sheetName val="조건표"/>
      <sheetName val="토공(우물통,기타) "/>
      <sheetName val="설계내역서"/>
      <sheetName val="DATE"/>
      <sheetName val="물가시세"/>
      <sheetName val="tggwan(mac)"/>
      <sheetName val="unitpric"/>
      <sheetName val="noyim"/>
      <sheetName val="Sheet1 (2)"/>
      <sheetName val="ABUT수량-A1"/>
      <sheetName val="P_E이중관보호공800(터파기)"/>
      <sheetName val="P_E이중관보호공800"/>
      <sheetName val="Excel"/>
      <sheetName val="3BL공동구 수량"/>
      <sheetName val="빌딩 안내"/>
      <sheetName val="내역서1"/>
      <sheetName val="대로근거"/>
      <sheetName val="6동"/>
      <sheetName val="산근"/>
      <sheetName val="교육종류"/>
      <sheetName val="파일의이용"/>
      <sheetName val="차액보증"/>
      <sheetName val="흥양2교토공집계표"/>
      <sheetName val="측구공"/>
      <sheetName val="노무비계"/>
      <sheetName val="wall"/>
      <sheetName val="내역"/>
      <sheetName val="2000년1차"/>
      <sheetName val="2공구산출내역"/>
      <sheetName val="식재가격"/>
      <sheetName val="식재총괄"/>
      <sheetName val="수량3"/>
      <sheetName val="TEST1"/>
      <sheetName val="총괄"/>
      <sheetName val="2000년 공정표"/>
      <sheetName val="C-직노1"/>
      <sheetName val="품셈TABLE"/>
      <sheetName val="천방교접속"/>
      <sheetName val="현장관리비"/>
      <sheetName val="포장수량"/>
      <sheetName val="우수공"/>
      <sheetName val="공종"/>
      <sheetName val="Sheet17"/>
      <sheetName val="일위대가목록"/>
      <sheetName val="인건비 "/>
      <sheetName val="자재 집계표"/>
      <sheetName val="6PILE  (돌출)"/>
      <sheetName val="부대공자재집계표"/>
      <sheetName val="토공"/>
      <sheetName val="운동장 (2)"/>
      <sheetName val="모래기초"/>
      <sheetName val="자금신청서"/>
      <sheetName val="001"/>
      <sheetName val="기계경비(시간당)"/>
      <sheetName val="램머"/>
      <sheetName val="갑지"/>
      <sheetName val="집계표"/>
      <sheetName val="장비비"/>
      <sheetName val="현장식당(1)"/>
      <sheetName val="증감대비"/>
      <sheetName val="단면"/>
      <sheetName val="가도공"/>
      <sheetName val="SLAB"/>
      <sheetName val="단면검토"/>
      <sheetName val="설계조건"/>
      <sheetName val="아스팔트 포장총괄집계표"/>
      <sheetName val="단가일람"/>
      <sheetName val="수량집계"/>
      <sheetName val="Total"/>
      <sheetName val="설계설명서"/>
      <sheetName val="토목주소"/>
      <sheetName val="프랜트면허"/>
      <sheetName val="Sheet2"/>
      <sheetName val="cal"/>
      <sheetName val="계정"/>
      <sheetName val="내역서"/>
      <sheetName val="2@ BOX"/>
      <sheetName val="구천"/>
      <sheetName val="input"/>
      <sheetName val="수량산출"/>
      <sheetName val="산출근거"/>
      <sheetName val="기계경비"/>
      <sheetName val="#REF"/>
      <sheetName val="상 부"/>
      <sheetName val="공량산출서"/>
      <sheetName val="취수탑"/>
      <sheetName val="단면 (2)"/>
      <sheetName val="9811"/>
      <sheetName val="원가계산"/>
      <sheetName val="설계명세서"/>
      <sheetName val="DNT OSBL"/>
      <sheetName val="1.설계조건"/>
      <sheetName val="자료입력"/>
      <sheetName val="내역(한신APT)"/>
      <sheetName val="기초자료입력"/>
      <sheetName val="원가계산서"/>
      <sheetName val="배관(TDI ISBL)"/>
      <sheetName val="온도 데이터"/>
      <sheetName val="부대t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/>
      <sheetData sheetId="99"/>
      <sheetData sheetId="100"/>
      <sheetData sheetId="101"/>
      <sheetData sheetId="102"/>
      <sheetData sheetId="103" refreshError="1"/>
      <sheetData sheetId="104"/>
      <sheetData sheetId="105" refreshError="1"/>
      <sheetData sheetId="106" refreshError="1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본체"/>
      <sheetName val="단면력 집계표"/>
      <sheetName val="기초설계"/>
      <sheetName val="사용성검토"/>
      <sheetName val="우각부보강"/>
      <sheetName val="날개벽"/>
      <sheetName val="PARAPHET"/>
      <sheetName val="Sheet1"/>
      <sheetName val="산출근거"/>
      <sheetName val="ABUT수량-A1"/>
      <sheetName val="1. 설계조건 2.단면가정 3. 하중계산"/>
      <sheetName val="DATA 입력란"/>
      <sheetName val="배수공1"/>
      <sheetName val="공종별자재"/>
      <sheetName val="가도공"/>
      <sheetName val="단면"/>
      <sheetName val="대치판정"/>
      <sheetName val="구조물철거타공정이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당진"/>
      <sheetName val="말뚝물량"/>
      <sheetName val="일위대가목록"/>
      <sheetName val="상 부"/>
      <sheetName val="#REF"/>
      <sheetName val="입찰"/>
      <sheetName val="현경"/>
      <sheetName val="BID"/>
      <sheetName val="당1현"/>
      <sheetName val="직노"/>
      <sheetName val="2공구산출내역"/>
      <sheetName val="Baby일위대가"/>
    </sheetNames>
    <sheetDataSet>
      <sheetData sheetId="0"/>
      <sheetData sheetId="1">
        <row r="11">
          <cell r="D11">
            <v>2.1</v>
          </cell>
        </row>
        <row r="14">
          <cell r="D14">
            <v>2.7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조도계산서"/>
      <sheetName val="비상부하용량"/>
      <sheetName val="비상간선및차단기용량"/>
      <sheetName val="전압강하에의한 "/>
      <sheetName val="약전 용량 계산서"/>
      <sheetName val="소방시설 설치계획서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LP-M"/>
      <sheetName val="담장산출"/>
      <sheetName val="VXXXXX"/>
      <sheetName val="일위대가"/>
      <sheetName val="수량산출"/>
      <sheetName val="흄관기초"/>
      <sheetName val="공구원가계산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총괄표"/>
      <sheetName val="예산서"/>
      <sheetName val="송전내역"/>
      <sheetName val="토목내역"/>
      <sheetName val="DANGA"/>
      <sheetName val="자재단가"/>
      <sheetName val="송전품"/>
      <sheetName val="송전품부표"/>
      <sheetName val="운반"/>
      <sheetName val="별표집계"/>
      <sheetName val="말뚝물량"/>
      <sheetName val="서1"/>
      <sheetName val="1"/>
      <sheetName val="수량산출표"/>
      <sheetName val="공통"/>
      <sheetName val="VXXXXX"/>
      <sheetName val="내역서"/>
      <sheetName val="세월교산출기초"/>
      <sheetName val="일위대가목록"/>
      <sheetName val="공구원가계산"/>
      <sheetName val="수량산출"/>
      <sheetName val="터파기및재료"/>
      <sheetName val="단재적표"/>
      <sheetName val="단가입력창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#REF"/>
      <sheetName val="원내역"/>
      <sheetName val="공통(20-91)"/>
      <sheetName val="VXXXXX"/>
      <sheetName val="갑지"/>
      <sheetName val="개요"/>
      <sheetName val="1안전관리"/>
      <sheetName val="2계약특수조건"/>
      <sheetName val="직불동의서"/>
      <sheetName val="확약서"/>
      <sheetName val="3특기시방서"/>
      <sheetName val="4내역양식"/>
      <sheetName val="5시공물량"/>
      <sheetName val="6참가자명단"/>
      <sheetName val="7작업장인수인계서"/>
      <sheetName val="협력업체"/>
      <sheetName val="2공구산출내역"/>
      <sheetName val="실행철강하도"/>
      <sheetName val="골조시행"/>
      <sheetName val="자재단가"/>
      <sheetName val="화재 탐지 설비"/>
      <sheetName val="1,2공구원가계산서"/>
      <sheetName val="1공구산출내역서"/>
      <sheetName val="지급자재"/>
      <sheetName val="원가계산서"/>
      <sheetName val="시운전연료비"/>
      <sheetName val="입출금표"/>
      <sheetName val="99년원가"/>
      <sheetName val="일위대가"/>
      <sheetName val="실행간접비"/>
      <sheetName val="기흥하도용"/>
      <sheetName val="1_2공구원가계산서"/>
      <sheetName val="내역서"/>
      <sheetName val="금융비용"/>
      <sheetName val="기안"/>
      <sheetName val="데이타"/>
      <sheetName val="식재인부"/>
      <sheetName val="코드표"/>
      <sheetName val="(A)내역서"/>
      <sheetName val="총괄내역서"/>
      <sheetName val="내역"/>
      <sheetName val="원도급"/>
      <sheetName val="하도급"/>
      <sheetName val="배수내역"/>
      <sheetName val="당사실시1"/>
      <sheetName val="기성내역"/>
      <sheetName val="목차"/>
      <sheetName val="투찰내역"/>
      <sheetName val="표지"/>
      <sheetName val="공문"/>
      <sheetName val="대비"/>
      <sheetName val="1"/>
      <sheetName val="2"/>
      <sheetName val="기성"/>
      <sheetName val="변경"/>
      <sheetName val="사진설명"/>
      <sheetName val="범례 (2)"/>
      <sheetName val="사진대지"/>
      <sheetName val="가1"/>
      <sheetName val="가2"/>
      <sheetName val="가3"/>
      <sheetName val="가4"/>
      <sheetName val="가5"/>
      <sheetName val="일위"/>
      <sheetName val="실보(세로)"/>
      <sheetName val="실보(가로)"/>
      <sheetName val="실1"/>
      <sheetName val="실2"/>
      <sheetName val="도로"/>
      <sheetName val="내역서(전기)"/>
      <sheetName val="일위대가(1)"/>
      <sheetName val="설계"/>
      <sheetName val="목록"/>
      <sheetName val="DATA"/>
      <sheetName val="1단계"/>
      <sheetName val="총괄표"/>
      <sheetName val="수목데이타"/>
      <sheetName val="DANGA"/>
      <sheetName val="수목표준대가"/>
      <sheetName val="주요항목별"/>
      <sheetName val="노임단가"/>
      <sheetName val="PAY2002"/>
      <sheetName val="기본단가표"/>
      <sheetName val="백암비스타내역"/>
      <sheetName val="터파기및재료"/>
      <sheetName val="집계표"/>
      <sheetName val="중기사용료"/>
      <sheetName val="제직재"/>
      <sheetName val="설직재-1"/>
      <sheetName val="산출내역서집계표"/>
      <sheetName val="내역서(당초변경)"/>
      <sheetName val="부대내역"/>
      <sheetName val="관급"/>
      <sheetName val="공정집계_국별"/>
      <sheetName val="내역표지"/>
      <sheetName val=" 갑지"/>
      <sheetName val="소방사항"/>
      <sheetName val="기초"/>
      <sheetName val="주안3차A-A"/>
      <sheetName val="2000년1차"/>
      <sheetName val="설비"/>
      <sheetName val="옥외외등집계표"/>
      <sheetName val="FB25JN"/>
      <sheetName val="배수관연장조서"/>
      <sheetName val="#REF!"/>
      <sheetName val="내역 (제출)"/>
      <sheetName val="2련간지"/>
      <sheetName val="시운전연료"/>
      <sheetName val="공통가설"/>
      <sheetName val="변실자재수량(D100)"/>
      <sheetName val="월간관리비"/>
      <sheetName val="산출근거"/>
      <sheetName val="재료단가"/>
      <sheetName val="임금단가"/>
      <sheetName val="장비목록표"/>
      <sheetName val="장비운전경비"/>
      <sheetName val="장비손료"/>
      <sheetName val="입찰안"/>
      <sheetName val="하수급견적대비"/>
      <sheetName val="원가계산서(변경)"/>
      <sheetName val="시추주상도"/>
      <sheetName val="장비가동"/>
      <sheetName val="맨홀수량산출"/>
      <sheetName val="공종별집계표(창고-52평)"/>
      <sheetName val="본사인상전"/>
      <sheetName val="Requirement(Work Crew)"/>
      <sheetName val="Y-WORK"/>
      <sheetName val="일위대가표"/>
      <sheetName val="DATE"/>
      <sheetName val="ABUT수량-A1"/>
      <sheetName val="SLAB&quot;1&quot;"/>
      <sheetName val="증감내역서"/>
      <sheetName val="VOR"/>
      <sheetName val="원가"/>
      <sheetName val="여과지동"/>
      <sheetName val="기초자료"/>
      <sheetName val="일반수량총괄집계"/>
      <sheetName val="토공사"/>
      <sheetName val="대구실행"/>
      <sheetName val="식재일위대가"/>
      <sheetName val="플랜트 설치"/>
      <sheetName val="수목단가"/>
      <sheetName val="시설수량표"/>
      <sheetName val="식재수량표"/>
      <sheetName val="일위목록"/>
      <sheetName val="월별수입"/>
      <sheetName val="간접비"/>
      <sheetName val="1공구원가계산서"/>
      <sheetName val="공통가설공사"/>
      <sheetName val="간접(90)"/>
      <sheetName val="원가서"/>
      <sheetName val="sh1"/>
      <sheetName val="남평내역"/>
      <sheetName val="기본단가"/>
      <sheetName val="기성품"/>
      <sheetName val="석재"/>
      <sheetName val="대목"/>
      <sheetName val="시화점실행"/>
      <sheetName val="경비 (2)"/>
      <sheetName val="추가예산"/>
      <sheetName val="소화실적"/>
      <sheetName val="1공구"/>
      <sheetName val="공사개요"/>
      <sheetName val="b_balju"/>
      <sheetName val="방수"/>
      <sheetName val="단가일람"/>
      <sheetName val="단위량당중기"/>
      <sheetName val="대비표(토공1안)"/>
      <sheetName val="대가표(품셈)"/>
      <sheetName val="을 2"/>
      <sheetName val="을 1"/>
      <sheetName val="단가"/>
      <sheetName val="대치판정"/>
      <sheetName val="99노임기준"/>
      <sheetName val="중기조종사 단위단가"/>
      <sheetName val="const."/>
      <sheetName val="3련 BOX"/>
      <sheetName val="노임"/>
      <sheetName val="참고"/>
      <sheetName val="예산(착공)"/>
      <sheetName val="위치조서"/>
      <sheetName val="건축공사"/>
      <sheetName val="대비2"/>
      <sheetName val="S14"/>
      <sheetName val="형틀공사"/>
      <sheetName val="상승요인분석"/>
      <sheetName val="입찰"/>
      <sheetName val="현경"/>
      <sheetName val="SIL98"/>
      <sheetName val="환률"/>
      <sheetName val="부대"/>
      <sheetName val="전익자재"/>
      <sheetName val="전익정산집계"/>
      <sheetName val="기초일위"/>
      <sheetName val="시설일위"/>
      <sheetName val="조명일위"/>
      <sheetName val="연습"/>
      <sheetName val="2.대외공문"/>
      <sheetName val="화재_탐지_설비"/>
      <sheetName val="범례_(2)"/>
      <sheetName val="_갑지"/>
      <sheetName val="내역_(제출)"/>
      <sheetName val="몰탈재료산출"/>
      <sheetName val="2-2차도급가산출"/>
      <sheetName val="파이프류"/>
      <sheetName val="현장별"/>
      <sheetName val="Total"/>
      <sheetName val="신우"/>
      <sheetName val="QandAJunior"/>
      <sheetName val="06 일위대가목록"/>
      <sheetName val="9GNG운반"/>
      <sheetName val="동원(3)"/>
      <sheetName val="예정(3)"/>
      <sheetName val="공통비"/>
      <sheetName val="VENDOR LIST"/>
      <sheetName val="단가표"/>
      <sheetName val="건축내역(진해석동)"/>
      <sheetName val="기계내역"/>
      <sheetName val="대림경상68억"/>
      <sheetName val="폐수토목내역서"/>
      <sheetName val="소비자가"/>
      <sheetName val="북부"/>
      <sheetName val="신고조서"/>
      <sheetName val="기본설계기준"/>
      <sheetName val="2월분"/>
      <sheetName val="원하대비"/>
      <sheetName val="4안전율"/>
      <sheetName val="비용"/>
      <sheetName val="맨홀수량산출(A-LINE)"/>
      <sheetName val="날개벽수량표"/>
      <sheetName val="운항율"/>
      <sheetName val="MIJIBI"/>
      <sheetName val="품의서"/>
      <sheetName val="을-ATYPE"/>
      <sheetName val="A-4"/>
      <sheetName val="Apt내역"/>
      <sheetName val="부대시설"/>
      <sheetName val="가중치"/>
      <sheetName val="산출내역서"/>
      <sheetName val="기"/>
      <sheetName val="전선(총)"/>
      <sheetName val="학생내역"/>
      <sheetName val="날개벽"/>
      <sheetName val="플랜트_설치"/>
      <sheetName val="자재"/>
      <sheetName val="요율"/>
      <sheetName val="직재"/>
      <sheetName val="수곡내역"/>
      <sheetName val="단가비교"/>
      <sheetName val="공사비증감"/>
      <sheetName val="입력(NO PRINT)"/>
      <sheetName val="유림총괄"/>
      <sheetName val="WORK"/>
      <sheetName val="3장 표지"/>
      <sheetName val="중기사용료산출근거"/>
      <sheetName val="단가 및 재료비"/>
      <sheetName val="광주운남을"/>
      <sheetName val="공사비대비표B(토공)"/>
      <sheetName val="총괄집계 "/>
      <sheetName val="일위대가목차"/>
      <sheetName val="원가계산(2)"/>
      <sheetName val="5직접"/>
      <sheetName val="발주수량표"/>
      <sheetName val="Requirement(Work_Crew)"/>
      <sheetName val="경비_(2)"/>
      <sheetName val="을_2"/>
      <sheetName val="을_1"/>
      <sheetName val="견적정보"/>
      <sheetName val="식재가격"/>
      <sheetName val="식재총괄"/>
      <sheetName val="보할공정"/>
      <sheetName val="테이블"/>
      <sheetName val="할증 "/>
      <sheetName val="차액보증"/>
      <sheetName val="환율change"/>
      <sheetName val="일용노임단가2001상"/>
      <sheetName val="견적시담(송포2공구)"/>
      <sheetName val="총괄"/>
      <sheetName val="내역서2안"/>
      <sheetName val="예산내역"/>
      <sheetName val="총괄수지표"/>
      <sheetName val="관로내역원"/>
      <sheetName val="T13(P68~72,78)"/>
      <sheetName val="총 원가계산"/>
      <sheetName val="조명시설"/>
      <sheetName val="마산방향"/>
      <sheetName val="예산조서"/>
      <sheetName val="물가시세표"/>
      <sheetName val="관계주식"/>
      <sheetName val="단가대비표"/>
      <sheetName val="건축내역"/>
      <sheetName val="기계(병원)"/>
      <sheetName val="II실행총괄"/>
      <sheetName val="9-1차이내역"/>
      <sheetName val="역공종"/>
      <sheetName val="참조자료"/>
      <sheetName val="수량산출서-2"/>
      <sheetName val="변경내역"/>
      <sheetName val="토공유동표(전체.당초)"/>
      <sheetName val="토공(1)"/>
      <sheetName val="차수공(1)"/>
      <sheetName val="내역(중앙)"/>
      <sheetName val="콘_재료분리(1)"/>
      <sheetName val="금액"/>
      <sheetName val="전체"/>
      <sheetName val="FAX"/>
      <sheetName val="산출근거1"/>
      <sheetName val="총괄표 "/>
      <sheetName val="단"/>
      <sheetName val="O실보"/>
      <sheetName val="실행내역(수정본)"/>
      <sheetName val="말뚝지지력산정"/>
      <sheetName val="기자재비"/>
      <sheetName val="을"/>
      <sheetName val="#2_일위대가목록"/>
      <sheetName val="9811"/>
      <sheetName val="공사비집계"/>
      <sheetName val="인건비"/>
      <sheetName val="VXXXXXXX"/>
      <sheetName val="화성태안9공구내역(실행)"/>
      <sheetName val="운반공"/>
      <sheetName val="단가산출"/>
      <sheetName val="물량산출"/>
      <sheetName val="공구원가계산"/>
      <sheetName val="오산운암"/>
      <sheetName val="준공평가"/>
      <sheetName val="자료"/>
      <sheetName val="Xunit (단위환산)"/>
      <sheetName val="공량산출서"/>
      <sheetName val="기초일위대가"/>
      <sheetName val="명단"/>
      <sheetName val="공양식"/>
      <sheetName val="전기단가조사서"/>
      <sheetName val="4차원가계산서"/>
      <sheetName val="단가산출서"/>
      <sheetName val="우수공,맨홀,집수정"/>
      <sheetName val="실행간접비용"/>
      <sheetName val="입력"/>
      <sheetName val="교수설계"/>
      <sheetName val="Sheet6"/>
      <sheetName val="#3_일위대가목록"/>
      <sheetName val="A1"/>
      <sheetName val="단가기준"/>
      <sheetName val="일위대가(건축)"/>
      <sheetName val="광주전남"/>
      <sheetName val="상부반력계산(활하중-DB)"/>
      <sheetName val="환율"/>
      <sheetName val="하조서"/>
      <sheetName val="토목주소"/>
      <sheetName val="프랜트면허"/>
      <sheetName val="직노"/>
      <sheetName val="200"/>
      <sheetName val="일위대가(가설)"/>
      <sheetName val="기본"/>
      <sheetName val="단가조사"/>
      <sheetName val="총공사내역서"/>
      <sheetName val="밸브설치"/>
      <sheetName val="수량산출서"/>
      <sheetName val="인건-측정"/>
      <sheetName val="덕전리"/>
      <sheetName val="갑지(추정)"/>
      <sheetName val="대여현황"/>
      <sheetName val="첨"/>
      <sheetName val="10월"/>
      <sheetName val="가시설"/>
      <sheetName val="호표"/>
      <sheetName val="단가집계목록"/>
      <sheetName val="전기설계변경"/>
      <sheetName val="Sheet22"/>
      <sheetName val="위치"/>
      <sheetName val="Sheet5"/>
      <sheetName val="견적서"/>
      <sheetName val="예총"/>
      <sheetName val="단중표"/>
      <sheetName val="용접자료"/>
      <sheetName val="내역서 (2)"/>
      <sheetName val="Sens&amp;Anal"/>
      <sheetName val="을지"/>
      <sheetName val="Sheet1 (2)"/>
      <sheetName val="104동"/>
      <sheetName val="우수맨홀공제단위수량"/>
      <sheetName val="선급금신청서"/>
      <sheetName val="내역서-설비"/>
      <sheetName val="8-1"/>
      <sheetName val="회사정보"/>
      <sheetName val="data2"/>
      <sheetName val="초곡1교(일반)"/>
      <sheetName val="15"/>
      <sheetName val="집 계 표"/>
      <sheetName val="경산"/>
      <sheetName val="단가비교표"/>
      <sheetName val="변경설계(소파2줄)"/>
      <sheetName val="비전경영계획"/>
      <sheetName val="5.정산서"/>
      <sheetName val="비교표"/>
      <sheetName val="간지"/>
      <sheetName val="단위수량"/>
      <sheetName val="약품공급2"/>
      <sheetName val="우수관연장및높이"/>
      <sheetName val="우수맨홀평균높이"/>
      <sheetName val="터널조도"/>
      <sheetName val="견적"/>
      <sheetName val="기초자료입력"/>
      <sheetName val="기계경비산출기준"/>
      <sheetName val="배관배선 단가조사"/>
      <sheetName val="일위대가집계"/>
      <sheetName val="Mc1"/>
      <sheetName val="3층LOAD"/>
      <sheetName val="1층LOAD"/>
      <sheetName val="지하층LOAD"/>
      <sheetName val="철근량"/>
      <sheetName val="＃호안블록"/>
      <sheetName val="준검 내역서"/>
      <sheetName val="문학간접"/>
      <sheetName val="세부내역서(소방)"/>
      <sheetName val="토건"/>
      <sheetName val="전문품의"/>
      <sheetName val="영업.일1"/>
      <sheetName val="ITEM"/>
      <sheetName val="공사"/>
      <sheetName val="N賃率-職"/>
      <sheetName val="I一般比"/>
      <sheetName val="노무비"/>
      <sheetName val="CT"/>
      <sheetName val="04연봉(임원)"/>
      <sheetName val="JUCKEYK"/>
      <sheetName val="전체내역서"/>
      <sheetName val="일위대가목록"/>
      <sheetName val="INPUT"/>
      <sheetName val="원가계산 (2)"/>
      <sheetName val="교통대책내역"/>
      <sheetName val="수입"/>
      <sheetName val="차수"/>
      <sheetName val="자재단가비교표"/>
      <sheetName val="3BL공동구 수량"/>
      <sheetName val="경비"/>
      <sheetName val="Macro1"/>
      <sheetName val="제4절-1"/>
      <sheetName val="품셈TABLE"/>
      <sheetName val="유방야장기초"/>
      <sheetName val="수량산출"/>
      <sheetName val="BID"/>
      <sheetName val="APT"/>
      <sheetName val="간접비계산"/>
      <sheetName val="공사비증감내역"/>
      <sheetName val="내역원본"/>
      <sheetName val="적격점수&lt;300억미만&gt;"/>
      <sheetName val="96보완계획7.12"/>
      <sheetName val="복공분기"/>
      <sheetName val="월명지여방"/>
      <sheetName val="가설공사비"/>
      <sheetName val="유역면적"/>
      <sheetName val="본실행경비"/>
      <sheetName val="3.공통공사대비"/>
      <sheetName val="옥외등신설"/>
      <sheetName val="저케CV22신설"/>
      <sheetName val="저케CV38신설"/>
      <sheetName val="저케CV8신설"/>
      <sheetName val="접지3종"/>
      <sheetName val="일위대가-02"/>
      <sheetName val="우석문틀"/>
      <sheetName val="해피콜"/>
      <sheetName val="대운반(철재)"/>
      <sheetName val="보도경계블럭"/>
      <sheetName val="코드"/>
      <sheetName val="쌍송교"/>
      <sheetName val="우성교간선"/>
      <sheetName val="총물량"/>
      <sheetName val="포천송우교회_CheckList"/>
      <sheetName val="본지사합"/>
      <sheetName val="기초목록"/>
      <sheetName val="단가(자재)"/>
      <sheetName val="중기목록"/>
      <sheetName val="단가목록"/>
      <sheetName val="BOX전기내역"/>
      <sheetName val="전산소모"/>
      <sheetName val="원료"/>
      <sheetName val="●수량(침구보관창고-21평)"/>
      <sheetName val="실행내역서(DCU)"/>
      <sheetName val="설비2차"/>
      <sheetName val="이형관중량"/>
      <sheetName val="심사공종"/>
      <sheetName val="일위대가(목록)"/>
      <sheetName val="산근(목록)"/>
      <sheetName val="재료비"/>
      <sheetName val="토공"/>
      <sheetName val="원형1호맨홀토공수량"/>
      <sheetName val="공내역서"/>
      <sheetName val="빙장비사양"/>
      <sheetName val="B1(반포1차)"/>
      <sheetName val="아파트 "/>
      <sheetName val="인건비단가"/>
      <sheetName val="A갑지"/>
      <sheetName val="실행내역서 "/>
      <sheetName val="기계경비집계"/>
      <sheetName val="BSD _2_"/>
      <sheetName val="포장(수량)-관로부"/>
      <sheetName val="자재일위(경)"/>
      <sheetName val="부재리스트"/>
      <sheetName val="금액내역서"/>
      <sheetName val="9509"/>
      <sheetName val="맨홀토공(3)"/>
      <sheetName val="건축"/>
      <sheetName val="산출근거(수정)"/>
      <sheetName val="집계"/>
      <sheetName val="1.봉천근생"/>
      <sheetName val="1.우편집중내역서"/>
      <sheetName val="단면가정"/>
      <sheetName val="송전재료비"/>
      <sheetName val="기계경비일람"/>
      <sheetName val="제잡비"/>
      <sheetName val="국산화"/>
      <sheetName val="수정계획3"/>
      <sheetName val="98수문일위"/>
      <sheetName val="간선"/>
      <sheetName val="별표집계"/>
      <sheetName val="일위산출"/>
      <sheetName val="근로자자료입력"/>
      <sheetName val="참고자료"/>
      <sheetName val="총괄내역"/>
      <sheetName val="총계"/>
      <sheetName val="기준FACTOR"/>
      <sheetName val="6호기"/>
      <sheetName val="단면치수"/>
      <sheetName val="70%"/>
      <sheetName val="산출내역(K2)"/>
      <sheetName val="구조물공"/>
      <sheetName val="제출내역 (2)"/>
      <sheetName val="6공구(당초)"/>
      <sheetName val="부대공"/>
      <sheetName val="배수공"/>
      <sheetName val="투찰"/>
      <sheetName val="수량집계"/>
      <sheetName val="Macro2"/>
      <sheetName val="전체제잡비"/>
      <sheetName val="세골재  T2 변경 현황"/>
      <sheetName val="포장공"/>
      <sheetName val="배수공 주요자재 집계표"/>
      <sheetName val="3차설계"/>
      <sheetName val="106C0300"/>
      <sheetName val="02 공사개요"/>
      <sheetName val="우수공"/>
      <sheetName val="#2정산"/>
      <sheetName val="울산자동제어"/>
      <sheetName val="일위_파일"/>
      <sheetName val="조건"/>
      <sheetName val="현장관리비"/>
      <sheetName val="일반부표"/>
      <sheetName val="물가시세"/>
      <sheetName val="TYPE-A"/>
      <sheetName val="총갑지"/>
      <sheetName val="직접비"/>
      <sheetName val="문10"/>
      <sheetName val="제출내역"/>
      <sheetName val="감액총괄표"/>
      <sheetName val="HRSG SMALL07220"/>
      <sheetName val="xxxxxx"/>
      <sheetName val="원남"/>
      <sheetName val="원가계산(조,투,실)"/>
      <sheetName val="관리비"/>
      <sheetName val="조사가추정"/>
      <sheetName val="업체"/>
      <sheetName val="대비집계장(견적)"/>
      <sheetName val="원가계산"/>
      <sheetName val="설계집계장"/>
      <sheetName val="실행집계장"/>
      <sheetName val="투찰집계장"/>
      <sheetName val="♣총괄내역서♣"/>
      <sheetName val="실행내역서"/>
      <sheetName val="실행하도사항"/>
      <sheetName val="실행별지"/>
      <sheetName val="실행하도잡비"/>
      <sheetName val="실행토공하도"/>
      <sheetName val="실행철콘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소야공정계획표"/>
      <sheetName val="조명율표"/>
      <sheetName val="마산월령동골조물량변경"/>
      <sheetName val="Sheet4"/>
      <sheetName val="간접"/>
      <sheetName val="덤프트럭계수"/>
      <sheetName val="용선 C.L"/>
      <sheetName val="BSD (2)"/>
      <sheetName val="인사자료총집계"/>
      <sheetName val="일용노임단가"/>
      <sheetName val="견적의뢰서"/>
      <sheetName val="기초단가"/>
      <sheetName val="업체목록"/>
      <sheetName val="총괄-1"/>
      <sheetName val="XL4Poppy"/>
      <sheetName val="토사(PE)"/>
      <sheetName val="헐기"/>
      <sheetName val="철콘"/>
      <sheetName val="사다리"/>
      <sheetName val="1-내역"/>
      <sheetName val="노무자명단"/>
      <sheetName val="감가상각"/>
      <sheetName val="자재목록"/>
      <sheetName val="TRE TABLE"/>
      <sheetName val="S&amp;R"/>
      <sheetName val="공종별내역서(총차)"/>
      <sheetName val="안양동교 1안"/>
      <sheetName val="00상노임"/>
      <sheetName val="물류최종8월7"/>
      <sheetName val="남양시작동010313100%"/>
      <sheetName val="의정부문예회관변경내역"/>
      <sheetName val="hvac(제어동)"/>
      <sheetName val="관계주식명세"/>
      <sheetName val="저"/>
      <sheetName val="COVER"/>
      <sheetName val="인원계획-미화"/>
      <sheetName val="익월작업계힉"/>
      <sheetName val="총무팀"/>
      <sheetName val="마포-임현"/>
      <sheetName val="산수(hd-0)"/>
      <sheetName val="산수(hd-1)"/>
      <sheetName val="중기"/>
      <sheetName val="원본"/>
      <sheetName val="물가대비표"/>
      <sheetName val="일일"/>
      <sheetName val="사업관리"/>
      <sheetName val="물량표"/>
      <sheetName val="BOX"/>
      <sheetName val="Ⅶ-2.현장경비산출"/>
      <sheetName val="공정코드"/>
      <sheetName val="기계경비목록"/>
      <sheetName val="위치도"/>
      <sheetName val="COPING"/>
      <sheetName val="초"/>
      <sheetName val="건설산출"/>
      <sheetName val="공정량산출내역서 "/>
      <sheetName val="신천3호용수로"/>
      <sheetName val="맨홀조서 (총괄)"/>
      <sheetName val="물가"/>
      <sheetName val="손익분석"/>
      <sheetName val="관급자재"/>
      <sheetName val="예산"/>
      <sheetName val="원"/>
      <sheetName val="단재적표"/>
      <sheetName val="경상비"/>
      <sheetName val="건축2"/>
      <sheetName val="실행내역 "/>
      <sheetName val="토적계산"/>
      <sheetName val="증감대비"/>
      <sheetName val="TOTAL_BOQ"/>
      <sheetName val="천방교접속"/>
      <sheetName val="구조물터파기수량집계"/>
      <sheetName val="측구터파기공수량집계"/>
      <sheetName val="단가조사서"/>
      <sheetName val="제품현황"/>
      <sheetName val="내역서단가산출용"/>
      <sheetName val="배수공 시멘트 및 골재량 산출"/>
      <sheetName val="샌딩 에폭시 도장"/>
      <sheetName val="예산서"/>
      <sheetName val="정산내역서"/>
      <sheetName val="2002계약대장"/>
      <sheetName val="환경평가"/>
      <sheetName val="인구"/>
      <sheetName val="★도급내역"/>
      <sheetName val="관로공표지"/>
      <sheetName val="조직"/>
      <sheetName val="0Title"/>
      <sheetName val="득점현황"/>
      <sheetName val="거래처"/>
      <sheetName val="함수"/>
      <sheetName val="98지급계획"/>
      <sheetName val="반포2차"/>
      <sheetName val="8)중점관리장비현황"/>
      <sheetName val="유림골조"/>
      <sheetName val="입찰견적보고서"/>
      <sheetName val="소방"/>
      <sheetName val="설계조건"/>
      <sheetName val="실별집계기본"/>
      <sheetName val="국내조달(통합-1)"/>
      <sheetName val="대,유,램"/>
      <sheetName val="공종별"/>
      <sheetName val="사업소일보양식"/>
      <sheetName val="차량유류"/>
      <sheetName val=" 총괄표"/>
      <sheetName val="원가계산서 "/>
      <sheetName val="공사내역"/>
      <sheetName val="실행기초"/>
      <sheetName val="식재"/>
      <sheetName val="시설물"/>
      <sheetName val="식재출력용"/>
      <sheetName val="유지관리"/>
      <sheetName val="중기솔뇨"/>
      <sheetName val="당정동공통이수"/>
      <sheetName val="공비대비"/>
      <sheetName val="2000,9월 일위"/>
      <sheetName val="2000양배"/>
      <sheetName val="공통단가"/>
      <sheetName val="운반비"/>
      <sheetName val="당정동경상이수"/>
      <sheetName val="인건비 "/>
      <sheetName val="규격"/>
      <sheetName val="운반비요율"/>
      <sheetName val="본체"/>
      <sheetName val="지수"/>
      <sheetName val="토목"/>
      <sheetName val="일위총괄"/>
      <sheetName val="물가자료"/>
      <sheetName val="PROJECT BRIEF"/>
      <sheetName val="수간보호"/>
      <sheetName val="주차구획선수량"/>
      <sheetName val="철집"/>
      <sheetName val="자재비"/>
      <sheetName val="담장산출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목(가-마)"/>
      <sheetName val="수목(바-주목)"/>
      <sheetName val="수목(중국단풍-)"/>
      <sheetName val="식재인부"/>
      <sheetName val="지주목수"/>
      <sheetName val="데이타"/>
      <sheetName val="갑지"/>
      <sheetName val="목차"/>
      <sheetName val="1표지-공사시방서"/>
      <sheetName val="2표지-설계내역서"/>
      <sheetName val="원가계산서"/>
      <sheetName val="관급내역서"/>
      <sheetName val="내역서"/>
      <sheetName val="일위대가표"/>
      <sheetName val="aiming(일위대가표)"/>
      <sheetName val="산출서"/>
      <sheetName val="F단가비교표"/>
      <sheetName val="3표지-설계도면"/>
      <sheetName val="노임"/>
      <sheetName val="____"/>
      <sheetName val="___"/>
      <sheetName val="炷舅?XLS]데이타'!$E$124"/>
      <sheetName val="ls]노임"/>
      <sheetName val="설변공종별"/>
      <sheetName val="설변조정내역"/>
      <sheetName val="건기토원가"/>
      <sheetName val="집계표"/>
      <sheetName val="건축원가"/>
      <sheetName val="토목원가"/>
      <sheetName val="기계원가"/>
      <sheetName val="건축집계"/>
      <sheetName val="건축내역"/>
      <sheetName val="토목내역"/>
      <sheetName val="기계내역"/>
      <sheetName val="표지"/>
      <sheetName val="원내역"/>
      <sheetName val="소일위대가코드표"/>
      <sheetName val="炷舅?XLS"/>
      <sheetName val="ls"/>
      <sheetName val="토공사"/>
      <sheetName val="간접"/>
      <sheetName val="품셈집계표"/>
      <sheetName val="자재조사표(참고용)"/>
      <sheetName val="일반부표집계표"/>
      <sheetName val="수목데이타"/>
      <sheetName val="설명"/>
      <sheetName val="노임단가"/>
      <sheetName val="단가조사"/>
      <sheetName val="수목일위"/>
      <sheetName val=""/>
      <sheetName val="기타 정보통신공사"/>
      <sheetName val="6호기"/>
      <sheetName val="건축2"/>
      <sheetName val="수목표준대가"/>
      <sheetName val="원가계산"/>
      <sheetName val="Sheet1"/>
      <sheetName val="Customer Databas"/>
      <sheetName val="49"/>
      <sheetName val="AS포장복구 "/>
      <sheetName val="단가대비표"/>
      <sheetName val="2000.11월설계내역"/>
      <sheetName val="품셈TABLE"/>
      <sheetName val="공종단가"/>
      <sheetName val="참고"/>
      <sheetName val="공사개요"/>
      <sheetName val="표지 (2)"/>
      <sheetName val="장비별표(오거보링)(Ø400)(12M)"/>
      <sheetName val="䈘목(중국단풍-)"/>
      <sheetName val="갑  지"/>
      <sheetName val="접속도로1"/>
      <sheetName val="평가데이터"/>
      <sheetName val="unit 4"/>
      <sheetName val="1"/>
      <sheetName val="2"/>
      <sheetName val="3"/>
      <sheetName val="4"/>
      <sheetName val="5"/>
      <sheetName val="시설물일위"/>
      <sheetName val="가설공사"/>
      <sheetName val="단가결정"/>
      <sheetName val="내역아"/>
      <sheetName val="울타리"/>
      <sheetName val="화재 탐지 설비"/>
      <sheetName val="Total"/>
      <sheetName val="가설공사비"/>
      <sheetName val="도로구조공사비"/>
      <sheetName val="도로토공공사비"/>
      <sheetName val="여수토공사비"/>
      <sheetName val="문학간접"/>
      <sheetName val="전익자재"/>
      <sheetName val="자재단가조사표-수목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노임이"/>
      <sheetName val="기초일위"/>
      <sheetName val="시설일위"/>
      <sheetName val="조명일위"/>
      <sheetName val="직재"/>
      <sheetName val="재집"/>
      <sheetName val="일위대가(가설)"/>
      <sheetName val="골조시행"/>
      <sheetName val="수량산출서"/>
      <sheetName val="간선계산"/>
      <sheetName val="1차증가원가계산"/>
      <sheetName val="금액"/>
      <sheetName val="대가표(품셈)"/>
      <sheetName val="가감수량"/>
      <sheetName val="맨홀수량산출"/>
      <sheetName val="이름표지정"/>
      <sheetName val="Sheet2"/>
      <sheetName val="철근총괄집계표"/>
      <sheetName val="#REF"/>
      <sheetName val="집수정(600-700)"/>
      <sheetName val="토사(PE)"/>
      <sheetName val="DATE"/>
      <sheetName val="Sheet3"/>
      <sheetName val="터파기및재료"/>
      <sheetName val="빗물받이(910-510-410)"/>
      <sheetName val="우수"/>
      <sheetName val="데리네이타현황"/>
      <sheetName val="data"/>
      <sheetName val="직접경비"/>
      <sheetName val="직접인건비"/>
      <sheetName val="총괄내역"/>
      <sheetName val="Sheet1 (2)"/>
      <sheetName val="금액내역서"/>
      <sheetName val="공종목록표"/>
      <sheetName val="기본단가표"/>
      <sheetName val="준검 내역서"/>
      <sheetName val="9811"/>
      <sheetName val="일위대가"/>
      <sheetName val="교사기준면적(초등)"/>
      <sheetName val="단가 및 재료비"/>
      <sheetName val="단가산출2"/>
      <sheetName val="건축-물가변동"/>
      <sheetName val="현장관리비"/>
      <sheetName val="금융비용"/>
      <sheetName val="노무,재료"/>
      <sheetName val="2000년1차"/>
      <sheetName val="2000전체분"/>
      <sheetName val="내역"/>
      <sheetName val="품셈"/>
      <sheetName val="단가산출"/>
      <sheetName val="남양내역"/>
      <sheetName val="전주2本1"/>
      <sheetName val="조명시설"/>
      <sheetName val="1.설계조건"/>
      <sheetName val="연습"/>
      <sheetName val="Sheet4"/>
      <sheetName val="공종별원가계산"/>
      <sheetName val="총괄내역서"/>
      <sheetName val="전체"/>
      <sheetName val="EACT10"/>
      <sheetName val="별표집계"/>
      <sheetName val="견적시담(송포2공구)"/>
      <sheetName val="2공구산출내역"/>
      <sheetName val="10공구일위"/>
      <sheetName val="정렬"/>
      <sheetName val="5 일위목록"/>
      <sheetName val="7 단가조사"/>
      <sheetName val="6 일위대가"/>
      <sheetName val="산출내역서집계표"/>
      <sheetName val="DC-O-4-S(설명서)"/>
      <sheetName val="Mc1"/>
      <sheetName val="DANGA"/>
      <sheetName val="ABUT수량-A1"/>
      <sheetName val="토공산출(주차장)"/>
      <sheetName val="현장관리"/>
      <sheetName val="공통가설"/>
      <sheetName val="매입"/>
      <sheetName val="토공산출 (아파트)"/>
      <sheetName val="개인"/>
      <sheetName val="단가"/>
      <sheetName val="INPUT"/>
      <sheetName val="단가산출1"/>
      <sheetName val="자재단가"/>
      <sheetName val="중기사용료산출근거"/>
      <sheetName val="참조"/>
      <sheetName val="참조M"/>
      <sheetName val="2.대외공문"/>
      <sheetName val="횡배수관토공수량"/>
      <sheetName val="관공일위대가"/>
      <sheetName val="시멘트"/>
      <sheetName val="물가자료"/>
      <sheetName val="BID"/>
      <sheetName val="9509"/>
      <sheetName val="파일의이용"/>
      <sheetName val="A"/>
      <sheetName val="Ⅶ-2.현장경비산출"/>
      <sheetName val="E.P.T수량산출서"/>
      <sheetName val="기계경비적용기준"/>
      <sheetName val="배수내역"/>
      <sheetName val="DT"/>
      <sheetName val="롤러"/>
      <sheetName val="펌프차타설"/>
      <sheetName val="시설물기초"/>
      <sheetName val="수목단가"/>
      <sheetName val="시설수량표"/>
      <sheetName val="식재수량표"/>
      <sheetName val="비목군분류일위"/>
      <sheetName val="입찰"/>
      <sheetName val="현경"/>
      <sheetName val="기초자료입력"/>
      <sheetName val="전기혼잡제경비(45)"/>
      <sheetName val="현장"/>
      <sheetName val="전기"/>
      <sheetName val="철콘"/>
      <sheetName val="년도별시공"/>
      <sheetName val="식재일위"/>
      <sheetName val="간접비"/>
      <sheetName val="123"/>
      <sheetName val="기초자료"/>
      <sheetName val="평가내역"/>
      <sheetName val="공내역"/>
      <sheetName val="노임(1차)"/>
      <sheetName val="계수시트"/>
      <sheetName val="일위목록"/>
      <sheetName val="세부내역"/>
      <sheetName val="조건"/>
      <sheetName val="일위대가-1"/>
      <sheetName val="내역(APT)"/>
      <sheetName val="골조대비내역"/>
      <sheetName val="기계설비-물가변동"/>
      <sheetName val="일위대가목차"/>
      <sheetName val="수안보-MBR1"/>
      <sheetName val="일위"/>
      <sheetName val="공사별 가중치 산출근거(토목)"/>
      <sheetName val="가중치근거(조경)"/>
      <sheetName val="식재"/>
      <sheetName val="시설물"/>
      <sheetName val="식재출력용"/>
      <sheetName val="유지관리"/>
      <sheetName val="부하계산서"/>
      <sheetName val="예가표"/>
      <sheetName val="에너지동"/>
      <sheetName val="경산"/>
      <sheetName val="카렌스센터계량기설치공사"/>
      <sheetName val="내역서01"/>
      <sheetName val="토목주소"/>
      <sheetName val="공사비예산서(토목분)"/>
      <sheetName val="공구원가계산"/>
      <sheetName val="공사요율산출표"/>
      <sheetName val="수량산출"/>
      <sheetName val="자재 집계표"/>
      <sheetName val="말고개터널조명전압강하"/>
      <sheetName val="예산명세서"/>
      <sheetName val="설계명세서"/>
      <sheetName val="자료입력"/>
      <sheetName val="준공정산"/>
      <sheetName val="총괄표"/>
      <sheetName val="조명율표"/>
      <sheetName val="GAS"/>
      <sheetName val="전선 및 전선관"/>
      <sheetName val="투찰금액"/>
      <sheetName val="1차 내역서"/>
      <sheetName val="귀래 설계 공내역서"/>
      <sheetName val="설계내역서"/>
      <sheetName val="단가표 (2)"/>
      <sheetName val="충주"/>
      <sheetName val="개소별수량산출"/>
      <sheetName val="총괄표1"/>
      <sheetName val="DB@Acess"/>
      <sheetName val="Civil"/>
      <sheetName val="퇴직금(울산천상)"/>
      <sheetName val="금융"/>
      <sheetName val="실행간접비용"/>
      <sheetName val="合成単価作成表-BLDG"/>
      <sheetName val="삭제금지단가"/>
      <sheetName val="설계서"/>
      <sheetName val="공사기본내용입력"/>
      <sheetName val="공통"/>
      <sheetName val="동해title"/>
      <sheetName val="운동장 (2)"/>
      <sheetName val="기성청구"/>
      <sheetName val="설계내역일위"/>
      <sheetName val="일반부표"/>
      <sheetName val="견적"/>
      <sheetName val="부하계산"/>
      <sheetName val="설계예산서"/>
      <sheetName val="토공수량"/>
      <sheetName val="설계내"/>
      <sheetName val="SG"/>
      <sheetName val="견적율"/>
      <sheetName val="밸브설치"/>
      <sheetName val="입력자료"/>
      <sheetName val="BH"/>
      <sheetName val="지주목시비량산출서"/>
      <sheetName val="가도공"/>
      <sheetName val="기초공"/>
      <sheetName val="기둥(원형)"/>
      <sheetName val="지수"/>
      <sheetName val="대치판정"/>
      <sheetName val="상 부"/>
      <sheetName val="EQT-ESTN"/>
      <sheetName val="JUCKEYK"/>
      <sheetName val="토공집계"/>
      <sheetName val="단위단가"/>
      <sheetName val="퍼스트"/>
      <sheetName val="기성내역서표지"/>
      <sheetName val="담장산출"/>
      <sheetName val="약품설비"/>
      <sheetName val="사급자재"/>
      <sheetName val="교육종류"/>
      <sheetName val="주요항목별"/>
      <sheetName val="날개벽(좌,우=60도-4개)"/>
      <sheetName val="입찰안"/>
      <sheetName val="공종집계"/>
      <sheetName val="기타_정보통신공사"/>
      <sheetName val="Customer_Databas"/>
      <sheetName val="AS포장복구_"/>
      <sheetName val="2000_11월설계내역"/>
      <sheetName val="표지_(2)"/>
      <sheetName val="갑__지"/>
      <sheetName val="unit_4"/>
      <sheetName val="화재_탐지_설비"/>
      <sheetName val="준검_내역서"/>
      <sheetName val="Sheet1_(2)"/>
      <sheetName val="단가_및_재료비"/>
      <sheetName val="1_설계조건"/>
      <sheetName val="Ⅶ-2_현장경비산출"/>
      <sheetName val="토공산출_(아파트)"/>
      <sheetName val="5_일위목록"/>
      <sheetName val="7_단가조사"/>
      <sheetName val="6_일위대가"/>
      <sheetName val="E_P_T수량산출서"/>
      <sheetName val="기타_정보통신공사1"/>
      <sheetName val="Customer_Databas1"/>
      <sheetName val="AS포장복구_1"/>
      <sheetName val="2000_11월설계내역1"/>
      <sheetName val="표지_(2)1"/>
      <sheetName val="갑__지1"/>
      <sheetName val="unit_41"/>
      <sheetName val="화재_탐지_설비1"/>
      <sheetName val="준검_내역서1"/>
      <sheetName val="Sheet1_(2)1"/>
      <sheetName val="단가_및_재료비1"/>
      <sheetName val="1_설계조건1"/>
      <sheetName val="Ⅶ-2_현장경비산출1"/>
      <sheetName val="토공산출_(아파트)1"/>
      <sheetName val="5_일위목록1"/>
      <sheetName val="7_단가조사1"/>
      <sheetName val="6_일위대가1"/>
      <sheetName val="E_P_T수량산출서1"/>
      <sheetName val="제수"/>
      <sheetName val="공기"/>
      <sheetName val="노무비"/>
      <sheetName val="부대공Ⅱ"/>
      <sheetName val="현관"/>
      <sheetName val="인원"/>
      <sheetName val="3.바닥판  "/>
      <sheetName val="1안"/>
      <sheetName val="공통비총괄표"/>
      <sheetName val="내역서2안"/>
      <sheetName val="예산갑지"/>
      <sheetName val="부대공1(65-77,93-95)"/>
      <sheetName val="부대공2(78-"/>
      <sheetName val="배수및구조물공1"/>
      <sheetName val="구조물토공"/>
      <sheetName val="토공2(11~19)"/>
      <sheetName val="배수및구조물공2"/>
      <sheetName val="토공1(1~10,92)"/>
      <sheetName val="토공3(20~31)"/>
      <sheetName val="설계내역"/>
      <sheetName val="03하반기내역서"/>
      <sheetName val="04상반기"/>
      <sheetName val="MOTOR"/>
      <sheetName val="약품공급2"/>
      <sheetName val="중기일위대가"/>
      <sheetName val="공작물조직표(용배수)"/>
      <sheetName val="기기리스트"/>
      <sheetName val="정화조방수미장"/>
      <sheetName val="총괄"/>
      <sheetName val="설계예시"/>
      <sheetName val="제잡비"/>
      <sheetName val="토집"/>
      <sheetName val="소요자재"/>
      <sheetName val="노무산출서"/>
      <sheetName val="횡배수관수량집계"/>
      <sheetName val="횡배수관기초"/>
      <sheetName val="6PILE  (돌출)"/>
      <sheetName val="당초내역서"/>
      <sheetName val="자료"/>
      <sheetName val="간선"/>
      <sheetName val="전압"/>
      <sheetName val="조도"/>
      <sheetName val="동력"/>
      <sheetName val="D&amp;P특기사항"/>
      <sheetName val="원가"/>
      <sheetName val="노무비단가"/>
      <sheetName val="잡비"/>
      <sheetName val="절감계산"/>
      <sheetName val="평교-내역"/>
      <sheetName val="건축내역서"/>
      <sheetName val="설비내역서"/>
      <sheetName val="전기내역서"/>
      <sheetName val="자단"/>
      <sheetName val="인공산출"/>
      <sheetName val="단가비교"/>
      <sheetName val="JUCK"/>
      <sheetName val="SCHE"/>
      <sheetName val="코드"/>
      <sheetName val="인건비"/>
      <sheetName val="산출근거"/>
      <sheetName val="부대내역"/>
      <sheetName val="제잡비집계"/>
      <sheetName val="가설건물"/>
      <sheetName val="70%"/>
      <sheetName val="ITEM"/>
      <sheetName val="터널조도"/>
      <sheetName val="지급자재"/>
      <sheetName val="WORK"/>
      <sheetName val="근거(기밀댐퍼)"/>
      <sheetName val="1.가설"/>
      <sheetName val="4.목공사"/>
      <sheetName val="소야공정계획표"/>
      <sheetName val="bearing"/>
      <sheetName val="4-10"/>
      <sheetName val="단가표_(2)"/>
      <sheetName val="덕소내역"/>
      <sheetName val="실행철강하도"/>
      <sheetName val="EJ"/>
      <sheetName val="1호인버트수량"/>
      <sheetName val="석축설면"/>
      <sheetName val="법면단"/>
      <sheetName val="설계조건"/>
      <sheetName val="안정계산"/>
      <sheetName val="단면검토"/>
      <sheetName val="가격비"/>
      <sheetName val="炷舅_XLS_데이타'!$E$124"/>
      <sheetName val="ls_노임"/>
      <sheetName val="炷舅_XLS"/>
      <sheetName val="11월"/>
      <sheetName val="전기일위대가"/>
      <sheetName val="일위집계표"/>
      <sheetName val="간지"/>
      <sheetName val="배수공"/>
      <sheetName val="와동25-3(변경)"/>
      <sheetName val="구조물공1(51~56)"/>
      <sheetName val="천방교접속"/>
      <sheetName val="가설"/>
      <sheetName val="구조포설"/>
      <sheetName val="복구"/>
      <sheetName val="부대"/>
      <sheetName val="부호표"/>
      <sheetName val="토공"/>
      <sheetName val="참조(2)"/>
      <sheetName val="9GNG운반"/>
      <sheetName val="Y-WORK"/>
      <sheetName val="날개벽수량표"/>
      <sheetName val="정부노임단가"/>
      <sheetName val="자판실행"/>
      <sheetName val="설계가"/>
      <sheetName val="자재"/>
      <sheetName val="토공집계표"/>
      <sheetName val=" 견적서"/>
      <sheetName val="평형별수량표"/>
      <sheetName val="가설개략"/>
      <sheetName val="을지"/>
      <sheetName val="평당"/>
      <sheetName val="매입세"/>
      <sheetName val="창호"/>
      <sheetName val="PAINT"/>
      <sheetName val="시추주상도"/>
      <sheetName val="주관사업"/>
      <sheetName val="기초1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수목데이타 "/>
      <sheetName val="unitpric"/>
      <sheetName val="날개벽"/>
      <sheetName val="기성내역"/>
      <sheetName val="sub"/>
      <sheetName val="N賃率-職"/>
      <sheetName val="교대시점"/>
      <sheetName val="부안일위"/>
      <sheetName val="위치조서"/>
      <sheetName val="과세내역(세부)"/>
      <sheetName val="EQUIP-H"/>
      <sheetName val="동력부하계산"/>
      <sheetName val="각종단가"/>
      <sheetName val="구조물철거타공정이월"/>
      <sheetName val="계산내역(설비)"/>
      <sheetName val="적용기준"/>
      <sheetName val="공정코드"/>
      <sheetName val="재료단가"/>
      <sheetName val="FB25JN"/>
      <sheetName val="설계"/>
      <sheetName val="사전공사"/>
      <sheetName val="자재_집계표"/>
      <sheetName val="가스내역"/>
      <sheetName val="시공"/>
      <sheetName val="1차_내역서"/>
      <sheetName val="가로등"/>
      <sheetName val="Sheet6"/>
      <sheetName val="품셈표"/>
      <sheetName val="을"/>
      <sheetName val="공사발의서"/>
      <sheetName val="S0"/>
      <sheetName val="이름정의"/>
      <sheetName val="초기화면"/>
      <sheetName val="기계실 D200"/>
      <sheetName val="PW3"/>
      <sheetName val="PW4"/>
      <sheetName val="SC1"/>
      <sheetName val="PE"/>
      <sheetName val="PM"/>
      <sheetName val="TR"/>
      <sheetName val="전계가"/>
      <sheetName val="전기공사"/>
      <sheetName val="TEL"/>
      <sheetName val="실행"/>
      <sheetName val="신표지1"/>
      <sheetName val="귀래_설계_공내역서"/>
      <sheetName val="전선_및_전선관"/>
      <sheetName val="배수판"/>
      <sheetName val="GAS저장소"/>
      <sheetName val="라인마킹"/>
      <sheetName val="위험물저장소"/>
      <sheetName val="일반창고동"/>
      <sheetName val="99.12"/>
      <sheetName val="영업.일1"/>
      <sheetName val="VXXXXX"/>
      <sheetName val="단목"/>
      <sheetName val="토목수량"/>
      <sheetName val="우수공"/>
      <sheetName val="연돌일위집계"/>
      <sheetName val="토공실행"/>
      <sheetName val="내역1"/>
      <sheetName val="설계기준"/>
      <sheetName val="01"/>
      <sheetName val="Cost bd-&quot;A&quot;"/>
      <sheetName val="목차 "/>
      <sheetName val="계획서"/>
      <sheetName val="연장"/>
      <sheetName val="위치도(점용허가용)"/>
      <sheetName val="신청서"/>
      <sheetName val="일위대가목록"/>
      <sheetName val="XXXXXX"/>
      <sheetName val="7단가"/>
      <sheetName val="진주방향"/>
      <sheetName val="일반문틀 설치"/>
      <sheetName val="샌딩 에폭시 도장"/>
      <sheetName val="스텐문틀설치"/>
      <sheetName val="가감수량(2호)"/>
      <sheetName val="맨홀수량산출(2호)"/>
      <sheetName val="말뚝지지력산정"/>
      <sheetName val="관리,공감"/>
      <sheetName val="CC16-내역서"/>
      <sheetName val="COVER"/>
      <sheetName val="단위수량"/>
      <sheetName val="부하(성남)"/>
      <sheetName val="22인공"/>
      <sheetName val="JOIN(2span)"/>
      <sheetName val="바닥판"/>
      <sheetName val="주빔의 설계"/>
      <sheetName val="철근량산정및사용성검토"/>
      <sheetName val="입력DATA"/>
      <sheetName val="계약내역서(을지)"/>
      <sheetName val="cable-data"/>
      <sheetName val="가격조사서"/>
      <sheetName val="가스(내역)"/>
      <sheetName val="건축(을)"/>
      <sheetName val="현장조사"/>
      <sheetName val="요약&amp;결과"/>
      <sheetName val="수로단위수량"/>
      <sheetName val="인사자료총집계"/>
      <sheetName val="단면가정"/>
      <sheetName val="수량집계표"/>
      <sheetName val="공종별수량집계"/>
      <sheetName val="토목"/>
      <sheetName val="XL4Poppy"/>
      <sheetName val="邅☳"/>
      <sheetName val="자"/>
      <sheetName val="노"/>
      <sheetName val="견적서"/>
      <sheetName val="실행(표지,갑,을)"/>
      <sheetName val="현장관리비 "/>
      <sheetName val="공사비집계표"/>
      <sheetName val="기계경비일람"/>
      <sheetName val="변경일위"/>
      <sheetName val="Book1"/>
      <sheetName val="용산1(해보)"/>
      <sheetName val="2호맨홀공제수량"/>
      <sheetName val="신우"/>
      <sheetName val="차수"/>
      <sheetName val="인부신상자료"/>
      <sheetName val="대공종"/>
      <sheetName val="수량집계"/>
      <sheetName val="A-4"/>
      <sheetName val="2.2.10.샤시등"/>
      <sheetName val="현장관리비 산출내역"/>
      <sheetName val="3.공통공사대비"/>
      <sheetName val="TB-내역서"/>
      <sheetName val="성곽내역서"/>
      <sheetName val="Sheet13"/>
      <sheetName val="발전기"/>
      <sheetName val="Sheet14"/>
      <sheetName val="전등설비"/>
      <sheetName val="참고자료"/>
      <sheetName val="2.가로등(영구)"/>
      <sheetName val="하수급견적대비"/>
      <sheetName val="환율 및 노임"/>
      <sheetName val="속 일위대가"/>
      <sheetName val="자재단가대비표"/>
      <sheetName val="단위수량산출"/>
      <sheetName val="98지급계획"/>
      <sheetName val="-배수구조물⳵토공"/>
      <sheetName val="경상비"/>
      <sheetName val="타견적(을)"/>
      <sheetName val="부시수량"/>
      <sheetName val="일위대가(계측기설치)"/>
      <sheetName val="재료산출"/>
      <sheetName val="표준내역"/>
      <sheetName val="List"/>
      <sheetName val="10"/>
      <sheetName val="11"/>
      <sheetName val="6"/>
      <sheetName val="7"/>
      <sheetName val="8"/>
      <sheetName val="9"/>
      <sheetName val="개요"/>
      <sheetName val="수량"/>
      <sheetName val="발생토"/>
      <sheetName val="수량산출표"/>
      <sheetName val="댐구조도"/>
      <sheetName val="세월교산출기초"/>
      <sheetName val="전차선로 물량표"/>
      <sheetName val="한강운반비"/>
      <sheetName val="공통(20-91)"/>
      <sheetName val="3차준공"/>
      <sheetName val="MAIN"/>
      <sheetName val="원형1호맨홀토공수량"/>
      <sheetName val="1공구내역서(1)"/>
      <sheetName val="3.하중산정4.지지력"/>
      <sheetName val="DATA1"/>
      <sheetName val="통합내역"/>
      <sheetName val="재정비직인"/>
      <sheetName val="G.R300경비"/>
      <sheetName val="경비"/>
      <sheetName val="공사비산출내역"/>
      <sheetName val="I一般比"/>
      <sheetName val="cal"/>
      <sheetName val="청천내"/>
      <sheetName val="간선토공재집"/>
      <sheetName val="지선토공재집"/>
      <sheetName val="항목(1)"/>
      <sheetName val="BOOK4"/>
      <sheetName val="역T형교대(말뚝기초)"/>
      <sheetName val="예정(3)"/>
      <sheetName val="인건비 "/>
      <sheetName val="table"/>
      <sheetName val="3BL공동구 수량"/>
      <sheetName val="식재일위대가"/>
      <sheetName val="일위대가(건축)"/>
      <sheetName val="내2"/>
      <sheetName val="직노"/>
      <sheetName val="노 무 비"/>
      <sheetName val="중기사용료"/>
      <sheetName val="설명서"/>
      <sheetName val="예정공정표"/>
      <sheetName val="표지1"/>
      <sheetName val="D16"/>
      <sheetName val="D25"/>
      <sheetName val="D22"/>
      <sheetName val="1단계"/>
      <sheetName val="전선관"/>
      <sheetName val="자재단가집계"/>
      <sheetName val="가격"/>
      <sheetName val="단가입력창"/>
      <sheetName val="공종단가표 "/>
      <sheetName val="b_balju_cho"/>
      <sheetName val="산출2-기기동력"/>
      <sheetName val="(A)내역서"/>
      <sheetName val="프랜트면허"/>
      <sheetName val="증감대비"/>
      <sheetName val="표  지"/>
      <sheetName val="ENTRY"/>
      <sheetName val="Front"/>
      <sheetName val="wall"/>
      <sheetName val="HVAC"/>
      <sheetName val="직접공사비집계표_7"/>
      <sheetName val="공통가설_8"/>
      <sheetName val="기타시설"/>
      <sheetName val="아파트_9"/>
      <sheetName val="주민복지관"/>
      <sheetName val="지하주차장"/>
      <sheetName val="계측제어설비"/>
      <sheetName val="공사원가"/>
      <sheetName val="자재표"/>
      <sheetName val="공용시설내역"/>
      <sheetName val="기타공사"/>
      <sheetName val="단청(제외)"/>
      <sheetName val="목공집계"/>
      <sheetName val="미장(2)"/>
      <sheetName val="운반"/>
      <sheetName val="지붕(기와)"/>
      <sheetName val="ilch"/>
      <sheetName val="신규품셈목차"/>
      <sheetName val="시중노임단가"/>
      <sheetName val="고개가설"/>
      <sheetName val="기준액"/>
      <sheetName val="MAT"/>
      <sheetName val="자금청구"/>
      <sheetName val="기성고조서 "/>
      <sheetName val="봉급(직영)"/>
      <sheetName val="1공구"/>
      <sheetName val="단가 산출서(산근#1~#102)"/>
      <sheetName val="재료집계표"/>
      <sheetName val="경율산정.XLS"/>
      <sheetName val="영창26"/>
      <sheetName val="DATA 입력란"/>
      <sheetName val="1. 설계조건 2.단면가정 3. 하중계산"/>
      <sheetName val="노임자재단가"/>
      <sheetName val="재정비내역"/>
      <sheetName val="지적고시내역"/>
      <sheetName val="내역서(전기)"/>
      <sheetName val="단면 (2)"/>
      <sheetName val="b_balju"/>
      <sheetName val="인제내역"/>
      <sheetName val="투자효율분석"/>
      <sheetName val="오억미만"/>
      <sheetName val="안정검토(온1)"/>
      <sheetName val="환경기계공정표 (3)"/>
      <sheetName val="기구조직"/>
      <sheetName val="심사물량"/>
      <sheetName val="200"/>
      <sheetName val="경비산출"/>
      <sheetName val="포장자재집계표"/>
      <sheetName val="관내역"/>
      <sheetName val="5.전사투자계획종함안"/>
      <sheetName val="투찰내역"/>
      <sheetName val="증감내역서"/>
      <sheetName val="철거산출근거"/>
      <sheetName val="월별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기성2"/>
      <sheetName val="대로근거"/>
      <sheetName val="중로근거"/>
      <sheetName val="내역서-전체낙찰율"/>
      <sheetName val="6.가격조사서 "/>
      <sheetName val="인부노임"/>
      <sheetName val="교대"/>
      <sheetName val="결재갑지"/>
      <sheetName val="내역(토목)"/>
      <sheetName val="시화점실행"/>
      <sheetName val="H-pile(298x299)"/>
      <sheetName val="H-pile(250x250)"/>
      <sheetName val="입출재고현황 (2)"/>
      <sheetName val="소방"/>
      <sheetName val="8.PILE  (돌출)"/>
      <sheetName val="Sheet7(ㅅ)"/>
      <sheetName val="교각1"/>
      <sheetName val="Ȁ_x0004_夁瓅"/>
      <sheetName val="노임 단가"/>
      <sheetName val="3연box"/>
      <sheetName val="단 box"/>
      <sheetName val="Code"/>
      <sheetName val="계정"/>
      <sheetName val="남양시작동자105노65기1.3화1.2"/>
      <sheetName val="남양시작동010313100%"/>
      <sheetName val="조명율"/>
      <sheetName val="항목등록"/>
      <sheetName val="남양구조시험동"/>
      <sheetName val="우배수"/>
      <sheetName val="원형맨홀수량"/>
      <sheetName val="방호시설검토"/>
      <sheetName val="2000,9월 일위"/>
      <sheetName val="품의서(0217)"/>
      <sheetName val="INPUTDATA"/>
      <sheetName val="GAEYO"/>
      <sheetName val="투입비"/>
      <sheetName val="철근량"/>
      <sheetName val="코드표"/>
      <sheetName val="1.설계기준"/>
      <sheetName val="관기성공.내"/>
      <sheetName val="연결임시"/>
      <sheetName val="기준표"/>
      <sheetName val="설계서(본관)"/>
      <sheetName val="AS복구"/>
      <sheetName val="중기터파기"/>
      <sheetName val="변수값"/>
      <sheetName val="중기상차"/>
      <sheetName val="일목"/>
      <sheetName val="직원투입계획"/>
      <sheetName val="암거단위"/>
      <sheetName val="횡 연장"/>
      <sheetName val="결재판(삭제하지말아주세요)"/>
      <sheetName val="O＆P"/>
      <sheetName val="일위_파일"/>
      <sheetName val="집계"/>
      <sheetName val="왕십리방향"/>
      <sheetName val="설비2차"/>
      <sheetName val="암거단위-1련"/>
      <sheetName val="우각부보강"/>
      <sheetName val="TRE TABLE"/>
      <sheetName val="목동세대 산출근거"/>
      <sheetName val="Factor"/>
      <sheetName val="General Data"/>
      <sheetName val="※참고자료※"/>
      <sheetName val="운반공"/>
      <sheetName val="08-공사비총괄표"/>
      <sheetName val="06-원가계산서"/>
      <sheetName val="04-간지"/>
      <sheetName val="01-적용기준"/>
      <sheetName val="03-목차"/>
      <sheetName val="07-총괄내역서"/>
      <sheetName val="02-표지"/>
      <sheetName val="수량계산서 집계표(가설 신설 및 철거-을지로3가 2호선)"/>
      <sheetName val="수량계산서 집계표(신설-을지로3가 2호선)"/>
      <sheetName val="수량계산서 집계표(철거-을지로3가 2호선)"/>
      <sheetName val="앉음벽 (2)"/>
      <sheetName val="기타경비"/>
      <sheetName val="잔토처리"/>
      <sheetName val="터파기,되메우기,램머,코아"/>
      <sheetName val="절단,포장깨기"/>
      <sheetName val="1안내역"/>
      <sheetName val="공사대장"/>
      <sheetName val="토적계산"/>
      <sheetName val="공사비총괄표"/>
      <sheetName val="고창방향"/>
      <sheetName val="교각계산"/>
      <sheetName val="접속도로"/>
      <sheetName val="tggwan(mac)"/>
      <sheetName val="투찰"/>
      <sheetName val="EQUIP LIST"/>
      <sheetName val="수입"/>
      <sheetName val="도시가스현황"/>
      <sheetName val="물가시세"/>
      <sheetName val="도급FORM"/>
      <sheetName val="안내"/>
      <sheetName val="입력"/>
      <sheetName val="자재운반단가일람표"/>
      <sheetName val="공종별자재"/>
      <sheetName val="사급자재비"/>
      <sheetName val="영업_x0008__x0000_"/>
      <sheetName val="내역서(기성청구)"/>
      <sheetName val="중갑지"/>
      <sheetName val="테이블"/>
      <sheetName val="월별입차량"/>
      <sheetName val="설계내역서 "/>
      <sheetName val="소비자가"/>
      <sheetName val="날개벽(좌,우=45도,75도)"/>
      <sheetName val="선급금신청서"/>
      <sheetName val="덕전리"/>
      <sheetName val="woo(mac)"/>
      <sheetName val="현장지지물물량"/>
      <sheetName val="자재_집계표1"/>
      <sheetName val="귀래_설계_공내역서1"/>
      <sheetName val="전선_및_전선관1"/>
      <sheetName val="2_대외공문"/>
      <sheetName val="공사별_가중치_산출근거(토목)"/>
      <sheetName val="상_부"/>
      <sheetName val="운동장_(2)"/>
      <sheetName val="1차_내역서1"/>
      <sheetName val="_견적서"/>
      <sheetName val="수량계산서_집계표(가설_신설_및_철거-을지로3가_3호선)"/>
      <sheetName val="수량계산서_집계표(신설-을지로3가_3호선)"/>
      <sheetName val="수량계산서_집계표(철거-을지로3가_3호선)"/>
      <sheetName val="3_바닥판__"/>
      <sheetName val="카메라"/>
      <sheetName val="1회기성을"/>
      <sheetName val="포항보고서"/>
      <sheetName val="배수관토공"/>
      <sheetName val="설계변경조서"/>
      <sheetName val="P-산#1-1(WOWA1)"/>
      <sheetName val="환율표"/>
      <sheetName val="X17-TOTAL"/>
      <sheetName val="설계기준 및 하중계산"/>
      <sheetName val="별표 "/>
      <sheetName val="관람석제출"/>
      <sheetName val="물가대비표"/>
      <sheetName val="절감계산(보일러)"/>
      <sheetName val="PC"/>
      <sheetName val="총괄집계표"/>
      <sheetName val="샘플표지"/>
      <sheetName val="해평견적"/>
      <sheetName val="영동(D)"/>
      <sheetName val="3.바닥판설계"/>
      <sheetName val="대비표"/>
      <sheetName val="XREF"/>
      <sheetName val="감가상각누계액"/>
      <sheetName val="분류"/>
      <sheetName val="RAW DATA"/>
      <sheetName val="도급"/>
      <sheetName val="#3_일위대가목록"/>
      <sheetName val="장비가동"/>
      <sheetName val="대비표(토공1안)"/>
      <sheetName val="36+45-113-18+19+20I"/>
      <sheetName val="부속동"/>
      <sheetName val="잡철물"/>
      <sheetName val="LF자재단가"/>
      <sheetName val="무시"/>
      <sheetName val="개산공사비"/>
      <sheetName val="FAB별"/>
      <sheetName val="견"/>
      <sheetName val="도급원가"/>
      <sheetName val="아파트"/>
      <sheetName val="부대시설"/>
      <sheetName val="목표세부명세"/>
      <sheetName val="MAT_N048"/>
      <sheetName val="공주-교대(A1)"/>
      <sheetName val="신.분"/>
      <sheetName val="일위집계(기존)"/>
      <sheetName val="BQ"/>
      <sheetName val="Apt내역"/>
      <sheetName val="96보완계획7.12"/>
      <sheetName val="내역표지"/>
      <sheetName val="CON'C"/>
      <sheetName val="일위대가(내역)"/>
      <sheetName val="foxz"/>
      <sheetName val="실행집계"/>
      <sheetName val="원실행"/>
      <sheetName val="공통가설계"/>
      <sheetName val="공통가설비"/>
      <sheetName val="현관계"/>
      <sheetName val="원가LIST"/>
      <sheetName val="월별투입계획"/>
      <sheetName val="[수목일위.XLS][수목일위.XLS]el________6"/>
      <sheetName val="현황"/>
      <sheetName val="현황(1공구)"/>
      <sheetName val="현황(2공구)"/>
      <sheetName val="현황(3공구)"/>
      <sheetName val="1공구 단가 (정원)"/>
      <sheetName val="1공구 단가 (산광)"/>
      <sheetName val="1공구 단가 (용호)"/>
      <sheetName val="간지 (2)"/>
      <sheetName val="2공구 단가(인성)"/>
      <sheetName val="2공구 단가(대동)"/>
      <sheetName val="2공구 단가(산광)"/>
      <sheetName val="터널구조물산근"/>
      <sheetName val="도로구조물산근"/>
      <sheetName val="터널굴착단산"/>
      <sheetName val="장약패턴90M2"/>
      <sheetName val="토공산근"/>
      <sheetName val="단가산출근거"/>
      <sheetName val="구조물공수량명세서"/>
      <sheetName val="실행내역서"/>
      <sheetName val="1.토공"/>
      <sheetName val="2.배수공"/>
      <sheetName val="3.구조물공"/>
      <sheetName val="4.포장공"/>
      <sheetName val="5부대공"/>
      <sheetName val="6사급자재대"/>
      <sheetName val="공통가설공"/>
      <sheetName val="BASIC1"/>
      <sheetName val="재료비"/>
      <sheetName val="중기비"/>
      <sheetName val="공사비"/>
      <sheetName val="가드레일산근"/>
      <sheetName val="적용2002"/>
      <sheetName val="중기"/>
      <sheetName val="PACKING LIST"/>
      <sheetName val="조경공사(총괄)"/>
      <sheetName val="지주목 및 비료산출기준"/>
      <sheetName val="지주목및비료산출"/>
      <sheetName val="시설물수량산출서"/>
      <sheetName val="수량집계A"/>
      <sheetName val="철근집계A"/>
      <sheetName val="[수목일위.XLS][수목일위.XLS]el________7"/>
      <sheetName val="1. 설계예산서"/>
      <sheetName val="2. 목차"/>
      <sheetName val="3.설계설명서"/>
      <sheetName val="4.시방서갑지"/>
      <sheetName val="5.시방서(일반시방서)"/>
      <sheetName val="6.시방서갑지(특기)"/>
      <sheetName val="7.예정공정표"/>
      <sheetName val="8. 설계예산서"/>
      <sheetName val="16.설계서용지(갑)"/>
      <sheetName val="17. 내역서갑지"/>
      <sheetName val="공종별집계표"/>
      <sheetName val="내 역 서"/>
      <sheetName val="일 위 대 가 표"/>
      <sheetName val="일위대가표(자동제어반제작)"/>
      <sheetName val="수 량 산 출 서"/>
      <sheetName val="계통도갑지"/>
      <sheetName val="일위대가 "/>
      <sheetName val="예산내역서"/>
      <sheetName val="총계"/>
      <sheetName val="원가서"/>
      <sheetName val="1,2공구원가계산서"/>
      <sheetName val="1공구산출내역서"/>
      <sheetName val="기계경비산출기준"/>
      <sheetName val="노무"/>
      <sheetName val="실행(ALT1)"/>
      <sheetName val="변경내역"/>
      <sheetName val="BOJUNGGM"/>
      <sheetName val="가시설"/>
      <sheetName val="기초단가"/>
      <sheetName val="결재판"/>
      <sheetName val="중기조종사 단위단가"/>
      <sheetName val="관접합및부설"/>
      <sheetName val="장비집계"/>
      <sheetName val="nys"/>
      <sheetName val="제출내역 (2)"/>
      <sheetName val="관급자재"/>
      <sheetName val="폐기물"/>
      <sheetName val="다공관8"/>
      <sheetName val="다공관12"/>
      <sheetName val="다공관20"/>
      <sheetName val="다공관22"/>
      <sheetName val="영구ANCHOR(1사면)"/>
      <sheetName val="영구ANCHOR(8-2사면)"/>
      <sheetName val="격자블럭공"/>
      <sheetName val="격자블럭호표"/>
      <sheetName val="장비손료"/>
      <sheetName val="공사설명서"/>
      <sheetName val="토공총괄표"/>
      <sheetName val="계산서(곡선부)"/>
      <sheetName val="16-1"/>
      <sheetName val="요율"/>
      <sheetName val="전기일위목록"/>
      <sheetName val="전기대가"/>
      <sheetName val="산출조서표지"/>
      <sheetName val="공량산출"/>
      <sheetName val="단가산출_목록"/>
      <sheetName val="골재집계"/>
      <sheetName val="대비"/>
      <sheetName val="도장재료산출"/>
      <sheetName val="설비"/>
      <sheetName val="건축공사"/>
      <sheetName val="견적대비"/>
      <sheetName val="일위(PN)"/>
      <sheetName val="과천MAIN"/>
      <sheetName val="석축단"/>
      <sheetName val="업무분장"/>
      <sheetName val="CTEMCOST"/>
      <sheetName val="물량표"/>
      <sheetName val="일반전기"/>
      <sheetName val="DATA_Garak"/>
      <sheetName val="DATA_Total"/>
      <sheetName val="DATA_Kwangju"/>
      <sheetName val="적용단위길이"/>
      <sheetName val="피벗테이블데이터분석"/>
      <sheetName val="특수기호강도거푸집"/>
      <sheetName val="종배수관면벽신"/>
      <sheetName val="종배수관(신)"/>
      <sheetName val="보차도경계석"/>
      <sheetName val="48일위"/>
      <sheetName val="48수량"/>
      <sheetName val="22수량"/>
      <sheetName val="49일위"/>
      <sheetName val="22일위"/>
      <sheetName val="49수량"/>
      <sheetName val="기슭막이(야면석찰쌓기)"/>
      <sheetName val="0.갑지"/>
      <sheetName val="8.현장관리비"/>
      <sheetName val="7.안전관리비"/>
      <sheetName val="SUMMARY(S)"/>
      <sheetName val="C3"/>
      <sheetName val="냉천부속동"/>
      <sheetName val="ETC"/>
      <sheetName val="공량산출서"/>
      <sheetName val="배관내역서"/>
      <sheetName val="배관품셈총괄표"/>
      <sheetName val="45,46"/>
      <sheetName val="견적대비표"/>
      <sheetName val="예산서"/>
      <sheetName val="실행대비"/>
      <sheetName val="교대철근집계"/>
      <sheetName val="유림골조"/>
      <sheetName val="세부내역서"/>
      <sheetName val="2.토목공사"/>
      <sheetName val="날개벽(시점좌측)"/>
      <sheetName val="단가표"/>
      <sheetName val="c_balju"/>
      <sheetName val="단가입력"/>
      <sheetName val="내역서1"/>
      <sheetName val="대,유,램"/>
      <sheetName val="DATA_Daejeon"/>
      <sheetName val="DATA_Sadang"/>
      <sheetName val="DATA_Yangjae"/>
      <sheetName val="DATA_Yoido"/>
      <sheetName val="DATA_Ulsan"/>
      <sheetName val="DATA_Incheon"/>
      <sheetName val="DATA_Jeonju"/>
      <sheetName val="Sheet5"/>
      <sheetName val="단가산출서 (2)"/>
      <sheetName val="단가산출서"/>
      <sheetName val="구의33고"/>
      <sheetName val="산출내역(K2)"/>
      <sheetName val="구조물공"/>
      <sheetName val="6공구(당초)"/>
      <sheetName val="부대공"/>
      <sheetName val="공사비집계"/>
      <sheetName val="Macro2"/>
      <sheetName val="Macro1"/>
      <sheetName val="전체제잡비"/>
      <sheetName val="세골재  T2 변경 현황"/>
      <sheetName val="단가비교표"/>
      <sheetName val="3차설계"/>
      <sheetName val="갑지(추정)"/>
      <sheetName val="mcc일위대가"/>
      <sheetName val="토목-물가"/>
      <sheetName val="F4-F7"/>
      <sheetName val="빙장비사양"/>
      <sheetName val="장비사양"/>
      <sheetName val="106C0300"/>
      <sheetName val="예산M12A"/>
      <sheetName val="SCHEDULE"/>
      <sheetName val="ELECTRIC"/>
      <sheetName val="도급내역서(3)"/>
      <sheetName val="기준비용"/>
      <sheetName val="정내"/>
      <sheetName val="1호토공"/>
      <sheetName val="기성내역서"/>
      <sheetName val="자재단가_사급"/>
      <sheetName val="중기기준"/>
      <sheetName val="중기적산목록"/>
      <sheetName val="명세서"/>
      <sheetName val="1.1서버도입"/>
      <sheetName val="가로등내역서"/>
      <sheetName val="대림경상68억"/>
      <sheetName val="케이블류 OLD"/>
      <sheetName val="건축공사수량"/>
      <sheetName val="공조기"/>
      <sheetName val="공조기휀"/>
      <sheetName val="AHU집계"/>
      <sheetName val="type-F"/>
      <sheetName val="배수관공"/>
      <sheetName val="단위세대물량"/>
      <sheetName val="현장경비"/>
      <sheetName val="관계주식"/>
      <sheetName val="예가비교표"/>
      <sheetName val="동일대내"/>
      <sheetName val="토공정보"/>
      <sheetName val="설직재-1"/>
      <sheetName val="제직재"/>
      <sheetName val="99년신청"/>
      <sheetName val="우수받이"/>
      <sheetName val="도배공사언고"/>
      <sheetName val="표층포설및다짐"/>
      <sheetName val="POOM_MOTO"/>
      <sheetName val="토목내역서"/>
      <sheetName val="전익정산집계"/>
      <sheetName val="설계서(7)"/>
      <sheetName val="예산서(6)"/>
      <sheetName val="빌딩 안내"/>
      <sheetName val="보건노"/>
      <sheetName val="도"/>
      <sheetName val="부표총괄표"/>
      <sheetName val="사통"/>
      <sheetName val="지입재료비"/>
      <sheetName val="산출동탄"/>
      <sheetName val="제2~4호표"/>
      <sheetName val="2-나.물가조사서"/>
      <sheetName val="Macro(차단기)"/>
      <sheetName val="과단위"/>
      <sheetName val="심사계산"/>
      <sheetName val="단"/>
      <sheetName val="J直材4"/>
      <sheetName val="산출기준(파견전산실)"/>
      <sheetName val="copy"/>
      <sheetName val="서식"/>
      <sheetName val="마포토정"/>
      <sheetName val="TOTAL_BOQ"/>
      <sheetName val="09공임"/>
      <sheetName val="기중"/>
      <sheetName val="일위2"/>
      <sheetName val="J01"/>
      <sheetName val="제경비"/>
      <sheetName val="마감LIST-1"/>
      <sheetName val="UPDATA"/>
      <sheetName val="당초"/>
      <sheetName val="총괄집퀀ᦔ"/>
      <sheetName val="연돌일退←_xdc00_"/>
      <sheetName val="연돌일위退←"/>
      <sheetName val="연돌일_x0000__x0000_Ԁ"/>
      <sheetName val="자동제어"/>
      <sheetName val="L_RPTA05_목록"/>
      <sheetName val="건축공사집계"/>
      <sheetName val="익월작업계힉"/>
      <sheetName val="변경총괄지(1)"/>
      <sheetName val="노단"/>
      <sheetName val="guard(mac)"/>
      <sheetName val="변화치수"/>
      <sheetName val="Sheet17"/>
      <sheetName val="관로토공"/>
      <sheetName val="중기손료"/>
      <sheetName val="퇴직공제부금산출근거"/>
      <sheetName val="평균높이산출근거"/>
      <sheetName val="횡배수관위치조서"/>
      <sheetName val="용수량(생활용수)"/>
      <sheetName val="전문품의"/>
      <sheetName val="연결관산출조서"/>
      <sheetName val="유기공정"/>
      <sheetName val="건축(APT,부대동)"/>
      <sheetName val="POOM_MOTO2"/>
      <sheetName val="000000"/>
      <sheetName val="-레미콘집계"/>
      <sheetName val="자갈,시멘트,모래산출"/>
      <sheetName val="-철근집계"/>
      <sheetName val="포장재료(1)"/>
      <sheetName val="-흄관집계"/>
      <sheetName val="계획금액"/>
      <sheetName val="2003상반기노임기준"/>
      <sheetName val="산출기초"/>
      <sheetName val="값"/>
      <sheetName val="버스운행안내"/>
      <sheetName val="근태계획서"/>
      <sheetName val="예방접종계획"/>
      <sheetName val="PL단가산정"/>
      <sheetName val="그림"/>
      <sheetName val="그림2"/>
      <sheetName val="기별(종합)"/>
      <sheetName val="수로교총재료집계"/>
      <sheetName val="설계예산2"/>
      <sheetName val="10월"/>
      <sheetName val="매원개착터널총괄"/>
      <sheetName val="IBM UX"/>
      <sheetName val="일위1"/>
      <sheetName val="참조-(1)"/>
      <sheetName val="N賃԰_x0000__x0000_"/>
      <sheetName val="PriceSummary"/>
      <sheetName val="포장집계"/>
      <sheetName val="포장연장"/>
      <sheetName val="성곽내역헾"/>
      <sheetName val="수량3"/>
      <sheetName val="주소록"/>
      <sheetName val="관급"/>
      <sheetName val="마북 손익분석(CATIA)"/>
      <sheetName val="단중표-ST"/>
      <sheetName val="기계경비(시간당)"/>
      <sheetName val="램머"/>
      <sheetName val="가시설수량"/>
      <sheetName val="계약내역서(을橂】"/>
      <sheetName val="1SGATE97"/>
      <sheetName val="GI-LIST"/>
      <sheetName val="기별"/>
      <sheetName val="PROJECT BRIEF"/>
      <sheetName val="일위목록표-내역서순"/>
      <sheetName val="제수문"/>
      <sheetName val="좌홍배수장"/>
      <sheetName val="좌홍배수장토공"/>
      <sheetName val="COPING"/>
      <sheetName val="영업_일1"/>
      <sheetName val="el\설계서\수목일위_XLS]데이타"/>
      <sheetName val="1공구_단가_(정원)"/>
      <sheetName val="1공구_단가_(산광)"/>
      <sheetName val="1공구_단가_(용호)"/>
      <sheetName val="간지_(2)"/>
      <sheetName val="2공구_단가(인성)"/>
      <sheetName val="2공구_단가(대동)"/>
      <sheetName val="2공구_단가(산광)"/>
      <sheetName val="1_토공"/>
      <sheetName val="2_배수공"/>
      <sheetName val="3_구조물공"/>
      <sheetName val="4_포장공"/>
      <sheetName val="PACKING_LIST"/>
      <sheetName val="지주목_및_비료산출기준"/>
      <sheetName val="el\설계서\수목일위_XLS"/>
      <sheetName val="1__설계예산서"/>
      <sheetName val="2__목차"/>
      <sheetName val="3_설계설명서"/>
      <sheetName val="4_시방서갑지"/>
      <sheetName val="5_시방서(일반시방서)"/>
      <sheetName val="6_시방서갑지(특기)"/>
      <sheetName val="7_예정공정표"/>
      <sheetName val="8__설계예산서"/>
      <sheetName val="16_설계서용지(갑)"/>
      <sheetName val="17__내역서갑지"/>
      <sheetName val="내_역_서"/>
      <sheetName val="일_위_대_가_표"/>
      <sheetName val="수_량_산_출_서"/>
      <sheetName val="일위대가_"/>
      <sheetName val="중기조종사_단위단가"/>
      <sheetName val="제출내역_(2)"/>
      <sheetName val="본선 토공 분배표"/>
      <sheetName val="DESIGN CRETERIA"/>
      <sheetName val="SPC노임(5월)"/>
      <sheetName val="선급비용"/>
      <sheetName val="99년하반기"/>
      <sheetName val="단가비교표_공통1"/>
      <sheetName val="기본일위"/>
      <sheetName val="공사설명서외"/>
      <sheetName val="Macro7"/>
      <sheetName val="공사"/>
      <sheetName val="분양가상한산출"/>
      <sheetName val="당정동공통이수"/>
      <sheetName val="당정동경상이수"/>
      <sheetName val="현금"/>
      <sheetName val="공문"/>
      <sheetName val="Requirement(Work Crew)"/>
      <sheetName val="7단_x0005_"/>
      <sheetName val="자재조사표"/>
      <sheetName val="대구실행"/>
      <sheetName val="내역서 제출"/>
      <sheetName val="평형별㓈_x0019_؟"/>
      <sheetName val="갑__지2"/>
      <sheetName val="Customer_Databas2"/>
      <sheetName val="AS포장복구_2"/>
      <sheetName val="2000_11월설계내역2"/>
      <sheetName val="기타_정보통신공사2"/>
      <sheetName val="표지_(2)2"/>
      <sheetName val="unit_42"/>
      <sheetName val="화재_탐지_설비2"/>
      <sheetName val="준검_내역서2"/>
      <sheetName val="단가_및_재료비2"/>
      <sheetName val="Sheet1_(2)2"/>
      <sheetName val="1_설계조건2"/>
      <sheetName val="토공산출_(아파트)2"/>
      <sheetName val="5_일위목록2"/>
      <sheetName val="7_단가조사2"/>
      <sheetName val="6_일위대가2"/>
      <sheetName val="금액집계"/>
      <sheetName val="3.부제O호표"/>
      <sheetName val="4.장비손료"/>
      <sheetName val="5.소모재료비"/>
      <sheetName val="9.공삭공지층별작업시간"/>
      <sheetName val="7.주입분사시간제원표"/>
      <sheetName val="6.작업시간표"/>
      <sheetName val="8.시멘트제원표"/>
      <sheetName val="2.품제O호표"/>
      <sheetName val="1.총괄표1500mm"/>
      <sheetName val="횡배수관"/>
      <sheetName val="실행원가내역"/>
      <sheetName val="3련 BOX"/>
      <sheetName val="원가계산서구조조정"/>
      <sheetName val="기성세부내역서"/>
      <sheetName val="기성원가계산서"/>
      <sheetName val="기성부분내역서"/>
      <sheetName val="공량산출근거서"/>
      <sheetName val="단가(자재)"/>
      <sheetName val="단가(노임)"/>
      <sheetName val="기초목록"/>
      <sheetName val="표 지"/>
      <sheetName val="총괄서"/>
      <sheetName val="00000"/>
      <sheetName val="표준계약서"/>
      <sheetName val="0_갑지"/>
      <sheetName val="8_현장관리비"/>
      <sheetName val="7_안전관리비"/>
      <sheetName val="목록"/>
      <sheetName val="단면(직벽형)-H=1m"/>
      <sheetName val="SLAB&quot;1&quot;"/>
      <sheetName val="공사비집계표(서해안고속도로)"/>
      <sheetName val="연결관암거"/>
      <sheetName val="도로"/>
      <sheetName val="영업֫_x0000_缀"/>
      <sheetName val="지장물C"/>
      <sheetName val="식재일위墀."/>
      <sheetName val="관舓⼱"/>
      <sheetName val="관_x0005__x0000_"/>
      <sheetName val="001"/>
      <sheetName val="단가조사표"/>
      <sheetName val="[수목일위.XLS][수목일위.XLS]el________2"/>
      <sheetName val="[수목일위.XLS][수목일위.XLS]el________3"/>
      <sheetName val="[수목일위.XLS][수목일위.XLS]el________4"/>
      <sheetName val="[수목일위.XLS][수목일위.XLS]el________5"/>
      <sheetName val="4가.수량집계표"/>
      <sheetName val="SLAB"/>
      <sheetName val="노임 (2차)"/>
      <sheetName val="COPING-1"/>
      <sheetName val="역T형교대-2수량"/>
      <sheetName val="인자기준_2007"/>
      <sheetName val="할인_할증률산정"/>
      <sheetName val="금액단가표"/>
      <sheetName val="자료기입"/>
      <sheetName val="예정공정표(장기간)"/>
      <sheetName val="TOTAL3"/>
      <sheetName val="인원계획-미화"/>
      <sheetName val="재무가정"/>
      <sheetName val="1Month+Sheet2!"/>
      <sheetName val="지선토공鍐¹"/>
      <sheetName val="지선토공徸〒"/>
      <sheetName val="철근단면적"/>
      <sheetName val="Ⅶ-2_현장경비산출2"/>
      <sheetName val="E_P_T수량산출서2"/>
      <sheetName val="단가표_(2)1"/>
      <sheetName val="6PILE__(돌출)"/>
      <sheetName val="공종단가표_"/>
      <sheetName val="수목데이타_"/>
      <sheetName val="1_가설"/>
      <sheetName val="4_목공사"/>
      <sheetName val="주빔의_설계"/>
      <sheetName val="3_공통공사대비"/>
      <sheetName val="전차선로_물량표"/>
      <sheetName val="3_하중산정4_지지력"/>
      <sheetName val="기계실_D200"/>
      <sheetName val="인건비_"/>
      <sheetName val="현장관리비_산출내역"/>
      <sheetName val="표__지"/>
      <sheetName val="2_가로등(영구)"/>
      <sheetName val="2_2_10_샤시등"/>
      <sheetName val="G_R300경비"/>
      <sheetName val="3BL공동구_수량"/>
      <sheetName val="목차_"/>
      <sheetName val="환율_및_노임"/>
      <sheetName val="속_일위대가"/>
      <sheetName val="경율산정_XLS"/>
      <sheetName val="Ȁ夁瓅"/>
      <sheetName val="관기성공_내"/>
      <sheetName val="Cost_bd-&quot;A&quot;"/>
      <sheetName val="현장관리비_"/>
      <sheetName val="일반문틀_설치"/>
      <sheetName val="샌딩_에폭시_도장"/>
      <sheetName val="2000,9월_일위"/>
      <sheetName val="내역(건축)"/>
      <sheetName val="1-1평균터파기고(1)"/>
      <sheetName val="교대토공시점"/>
      <sheetName val="[수목일위.XLS][수목일위.XLS]el________8"/>
      <sheetName val="[수목일위.XLS][수목일위.XLS]el________9"/>
      <sheetName val="말뚝물량"/>
      <sheetName val="공사현황"/>
      <sheetName val="한일양산"/>
      <sheetName val="스텐문틀堐_x001b_"/>
      <sheetName val="내역서(ebs)"/>
      <sheetName val="단가목록"/>
      <sheetName val="노임목록"/>
      <sheetName val="자재목록"/>
      <sheetName val="96노임기준"/>
      <sheetName val="rate"/>
      <sheetName val="정보"/>
      <sheetName val="CAT_5"/>
      <sheetName val="2.도실원내역(원본)"/>
      <sheetName val="매립"/>
      <sheetName val="설계변경 (2)"/>
      <sheetName val="EP0618"/>
      <sheetName val="8.석축단위(H=1.5M)"/>
      <sheetName val="3차_x0000__x0000_"/>
      <sheetName val="[수목일위.XLS][수목일위.XLS]el_______12"/>
      <sheetName val="[수목일위.XLS][수목일위.XLS]el_______13"/>
      <sheetName val="[수목일위.XLS][수목일위.XLS]el_______10"/>
      <sheetName val="[수목일위.XLS][수목일위.XLS]el_______11"/>
      <sheetName val="[수목일위.XLS][수목일위.XLS]el_______14"/>
      <sheetName val="[수목일위.XLS][수목일위.XLS]el_______15"/>
      <sheetName val="[수목일위.XLS][수목일위.XLS]el_______18"/>
      <sheetName val="[수목일위.XLS][수목일위.XLS]el_______19"/>
      <sheetName val="[수목일위.XLS][수목일위.XLS]el_______16"/>
      <sheetName val="[수목일위.XLS][수목일위.XLS]el_______17"/>
      <sheetName val="[수목일위.XLS][수목일위.XLS]el_______20"/>
      <sheetName val="[수목일위.XLS][수목일위.XLS]el_______21"/>
      <sheetName val="[수목일위.XLS][수목일위.XLS]el_______24"/>
      <sheetName val="[수목일위.XLS][수목일위.XLS]el_______25"/>
      <sheetName val="[수목일위.XLS][수목일위.XLS]el_______22"/>
      <sheetName val="[수목일위.XLS][수목일위.XLS]el_______23"/>
      <sheetName val="[수목일위.XLS][수목일위.XLS]el_______26"/>
      <sheetName val="[수목일위.XLS][수목일위.XLS]el_______27"/>
      <sheetName val="[수목일위.XLS][수목일위.XLS]el_______30"/>
      <sheetName val="[수목일위.XLS][수목일위.XLS]el_______31"/>
      <sheetName val="[수목일위.XLS][수목일위.XLS]el_______28"/>
      <sheetName val="[수목일위.XLS][수목일위.XLS]el_______29"/>
      <sheetName val="[수목일위.XLS][수목일위.XLS]el_______32"/>
      <sheetName val="[수목일위.XLS][수목일위.XLS]el_______33"/>
      <sheetName val="[수목일위.XLS][수목일위.XLS]el_______34"/>
      <sheetName val="[수목일위.XLS][수목일위.XLS]el_______35"/>
      <sheetName val="[수목일위.XLS][수목일위.XLS]el_______42"/>
      <sheetName val="[수목일위.XLS][수목일위.XLS]el_______43"/>
      <sheetName val="4차원가계산서"/>
      <sheetName val="부재력정리"/>
      <sheetName val="제수변수량"/>
      <sheetName val="원형1호맨_x0005__x0000__x0000__x0000_"/>
      <sheetName val="지구단위계획"/>
      <sheetName val="분양가격표"/>
      <sheetName val="송정-증포간  계약내역서"/>
      <sheetName val="JH2001"/>
      <sheetName val="재료"/>
      <sheetName val="관로토공집계표"/>
      <sheetName val="6.18"/>
      <sheetName val="2015년 제3차 공사 물량조사 양식.xlsx"/>
      <sheetName val="내역(전체-변경)"/>
      <sheetName val="씨링(물가조사)"/>
      <sheetName val="씨링(기계경비)"/>
      <sheetName val="일위총괄표"/>
      <sheetName val="표지怈"/>
      <sheetName val="조작대(1연)"/>
      <sheetName val="FA설치명세"/>
      <sheetName val="[수목일위.XLS][수목일위.XLS]el_______40"/>
      <sheetName val="[수목일위.XLS][수목일위.XLS]el_______41"/>
      <sheetName val="실행내역"/>
      <sheetName val="구천"/>
      <sheetName val="A가설공사"/>
      <sheetName val="G균열보수공사"/>
      <sheetName val="Z기타공사"/>
      <sheetName val="P도배공사"/>
      <sheetName val="M도장공사"/>
      <sheetName val="R목공사_old"/>
      <sheetName val="K미장공사"/>
      <sheetName val="Q설비공사"/>
      <sheetName val="H방수공사"/>
      <sheetName val="S보수,보강공사"/>
      <sheetName val="L석공사"/>
      <sheetName val="I수장공사"/>
      <sheetName val="F조적공사"/>
      <sheetName val="B지반보강공사"/>
      <sheetName val="N지붕공사"/>
      <sheetName val="O창호공사"/>
      <sheetName val="D철거및잔재처리"/>
      <sheetName val="U철골공사"/>
      <sheetName val="E철근콘크리트공사"/>
      <sheetName val="J타일공사"/>
      <sheetName val="C토공사"/>
      <sheetName val="도급기성"/>
      <sheetName val="배수장토목공사비"/>
      <sheetName val="제잡비계산"/>
      <sheetName val="용역비내역-진짜"/>
      <sheetName val="갈현동"/>
      <sheetName val="경영"/>
      <sheetName val="98년"/>
      <sheetName val="실적"/>
      <sheetName val="1공구원가계산"/>
      <sheetName val="1공구원가계산서"/>
      <sheetName val="일위산출"/>
      <sheetName val="LP-S"/>
      <sheetName val="입찰견적보고서"/>
      <sheetName val="원가계산 (2)"/>
      <sheetName val="건축"/>
      <sheetName val="기초입력 DATA"/>
      <sheetName val="제경비적용기준"/>
      <sheetName val="공사자료입력"/>
      <sheetName val="포장수량단위"/>
      <sheetName val="참조 (2)"/>
      <sheetName val="적용공정"/>
      <sheetName val="Recovered_Sheet1"/>
      <sheetName val="수량계표"/>
      <sheetName val="콘크스"/>
      <sheetName val="-치수표(곡선부)"/>
      <sheetName val="내역서생태통로"/>
      <sheetName val="원가계산(생태통로)"/>
      <sheetName val="생태통로"/>
      <sheetName val="내역서(석산부지)"/>
      <sheetName val="원가계산(석산부지)"/>
      <sheetName val="석산부지녹화"/>
      <sheetName val="일위대가목록(식재)"/>
      <sheetName val="일위대가 (식재)"/>
      <sheetName val="자재단가(식재)"/>
      <sheetName val="노임단가(식재)"/>
      <sheetName val="집계(공통)"/>
      <sheetName val="집계(건축-총괄)"/>
      <sheetName val="집계(건축-공동주택)"/>
      <sheetName val="집계(건축-업무)"/>
      <sheetName val="집계(건축-지하)"/>
      <sheetName val="집계(건축-근생)"/>
      <sheetName val="내역(건축-공동주택)"/>
      <sheetName val="집계(기계-총괄)"/>
      <sheetName val="집계(기계-공동주택)"/>
      <sheetName val="집계(기계-업무)"/>
      <sheetName val="집계(기계-지하)"/>
      <sheetName val="집계(기계-근생)"/>
      <sheetName val="집계(기계-복리)"/>
      <sheetName val="집계(토목)"/>
      <sheetName val="골조-APT 갑지"/>
      <sheetName val="월간관리비"/>
      <sheetName val="임금단가"/>
      <sheetName val="장비목록표"/>
      <sheetName val="장비운전경비"/>
      <sheetName val="표_재료"/>
      <sheetName val="자재단가2007.10"/>
      <sheetName val="자재단가2008.4"/>
      <sheetName val="을-ATYPE"/>
      <sheetName val="제경비율"/>
      <sheetName val="해외(원화)"/>
      <sheetName val="기초코드"/>
      <sheetName val="구조물5월기성내역"/>
      <sheetName val="설명서 "/>
      <sheetName val="팔당터널(1공구)"/>
      <sheetName val="재료값"/>
      <sheetName val="iec"/>
      <sheetName val="ks"/>
      <sheetName val="선로정수"/>
      <sheetName val="경비_원본"/>
      <sheetName val="노임,재료비"/>
      <sheetName val="부대tu"/>
      <sheetName val="설계총괄표"/>
      <sheetName val="판매시설"/>
      <sheetName val="L_RPTB02_01"/>
      <sheetName val="설계예산"/>
      <sheetName val="토목검측서"/>
      <sheetName val="기계경비"/>
      <sheetName val="노임단가표"/>
      <sheetName val="6-1. 관개량조서"/>
      <sheetName val="화성태안9공구내역(실행)"/>
      <sheetName val="장비경비"/>
      <sheetName val="11-2.아파트내역"/>
      <sheetName val="INDEX  LIST"/>
      <sheetName val="타공종이기"/>
      <sheetName val="평당공사비산정"/>
      <sheetName val="화장실"/>
      <sheetName val="세금자료"/>
      <sheetName val="실행,원가 최종예상"/>
      <sheetName val="적점"/>
      <sheetName val="플랜트 설치"/>
      <sheetName val="00노임기준"/>
      <sheetName val="고유코드_설계"/>
      <sheetName val="원가data"/>
      <sheetName val="토목(대안)"/>
      <sheetName val="30집계표"/>
      <sheetName val="아파트 내역"/>
      <sheetName val="FOB발"/>
      <sheetName val="산출내역서"/>
      <sheetName val="조경집계표"/>
      <sheetName val="7.원가계산서(품셈)"/>
      <sheetName val="조경내역서"/>
      <sheetName val="일위대가1"/>
      <sheetName val="단가산출근거 목록표"/>
      <sheetName val="단 가 산 출 근 거"/>
      <sheetName val="중기 목록표"/>
      <sheetName val="시간당 중기사용료"/>
      <sheetName val="노임단가목록"/>
      <sheetName val="환율및 기초자료"/>
      <sheetName val="순공사비내역서"/>
      <sheetName val="일위대가목록표"/>
      <sheetName val="기계경비목록"/>
      <sheetName val="단가산출목록"/>
      <sheetName val="단목객토단위수량산출"/>
      <sheetName val="맹암거,초지"/>
      <sheetName val="대상수목수량"/>
      <sheetName val="년도별노임표"/>
      <sheetName val="중기목록표"/>
      <sheetName val="공정표"/>
      <sheetName val="LOOKUP"/>
      <sheetName val="CABLE SIZE-1"/>
      <sheetName val="Sheet15"/>
      <sheetName val="산출(부하간선)"/>
      <sheetName val="1-4-2.관(약)"/>
      <sheetName val="일위대가목록표(1)"/>
      <sheetName val="일위대가표(1)"/>
      <sheetName val="일위대가목록표(2)"/>
      <sheetName val="일위대가표(2)"/>
      <sheetName val="자재단가조사서"/>
      <sheetName val="노임단가조사서"/>
      <sheetName val="산근1"/>
      <sheetName val="산근2"/>
      <sheetName val="산근3"/>
      <sheetName val="산근4"/>
      <sheetName val="산근5"/>
      <sheetName val="산근6"/>
      <sheetName val="산근7"/>
      <sheetName val="산근8"/>
      <sheetName val="산근9"/>
      <sheetName val="산근10"/>
      <sheetName val="산근11"/>
      <sheetName val="산근12"/>
      <sheetName val="산근13"/>
      <sheetName val="21301동"/>
      <sheetName val="지질조사"/>
      <sheetName val="배수장공사비명세서"/>
      <sheetName val="내역갑지"/>
      <sheetName val="참고사항"/>
      <sheetName val="근로자자료입력"/>
      <sheetName val="Tool"/>
      <sheetName val="1-최종안"/>
      <sheetName val="사업분석-분양가결정"/>
      <sheetName val="산출근거(복구)"/>
      <sheetName val="투자비"/>
      <sheetName val="조성원가DATA"/>
      <sheetName val="사업비"/>
      <sheetName val="장비투입계획"/>
      <sheetName val="매채조회"/>
      <sheetName val="공사비증감"/>
      <sheetName val="월별수입"/>
      <sheetName val="건설기계"/>
      <sheetName val="2공구하도급내역서"/>
      <sheetName val="램프"/>
      <sheetName val="화설내"/>
      <sheetName val="내역서1999.8최종"/>
      <sheetName val="BSD (2)"/>
      <sheetName val="COST"/>
      <sheetName val="99노임기준"/>
      <sheetName val="협력업체"/>
      <sheetName val="★도급내역(2공구)"/>
      <sheetName val="계정code"/>
      <sheetName val="총괄내역서(설계)"/>
      <sheetName val="기본정보입력"/>
      <sheetName val="케이블트레이"/>
      <sheetName val="경비내역(을)-1"/>
      <sheetName val="7.계측제어"/>
      <sheetName val="6.동력"/>
      <sheetName val="13.방송공사"/>
      <sheetName val="15.소방공사"/>
      <sheetName val="12.옥외 방송공사"/>
      <sheetName val="8.옥외 보안등공사"/>
      <sheetName val="9.전등공사"/>
      <sheetName val="4.전력간선공사"/>
      <sheetName val="1.전력인입"/>
      <sheetName val="10.전열 공사"/>
      <sheetName val="11.전화공사"/>
      <sheetName val="5.CABLE TRAY"/>
      <sheetName val="3.피뢰공사"/>
      <sheetName val="14.TV공사"/>
      <sheetName val="1.2 동력(철거)"/>
      <sheetName val="1.접지공사"/>
      <sheetName val="구체"/>
      <sheetName val="좌측날개벽"/>
      <sheetName val="우측날개벽"/>
      <sheetName val="맨홀수량집계"/>
      <sheetName val="중기집계"/>
      <sheetName val="단가일람"/>
      <sheetName val="자재일람"/>
      <sheetName val="조경일람"/>
      <sheetName val="EARTH"/>
      <sheetName val="본사공가현황"/>
      <sheetName val="pier(각형)"/>
      <sheetName val="기본단가"/>
      <sheetName val="7월11일"/>
      <sheetName val="토공사(흙막이)"/>
      <sheetName val="상호참고자료"/>
      <sheetName val="발주처자료입력"/>
      <sheetName val="회사기본자료"/>
      <sheetName val="하자보증자료"/>
      <sheetName val="기술자관련자료"/>
      <sheetName val="원가계산하도"/>
      <sheetName val="주공 갑지"/>
      <sheetName val="골조물량"/>
      <sheetName val="현장식당(1)"/>
      <sheetName val="경율산정"/>
      <sheetName val="A LINE"/>
      <sheetName val="입력란"/>
      <sheetName val="97노임단가"/>
      <sheetName val="00상노임"/>
      <sheetName val="공사진행"/>
      <sheetName val="설계산출기초"/>
      <sheetName val="내역(원)"/>
      <sheetName val="수정"/>
      <sheetName val="직원관련자료"/>
      <sheetName val="상부공철근집계(ABC)"/>
      <sheetName val="AL공사(원)"/>
      <sheetName val="수목_바_주목_"/>
      <sheetName val="차액보증"/>
      <sheetName val="시점교대"/>
      <sheetName val="백호우계수"/>
      <sheetName val="2.고용보험료산출근거"/>
      <sheetName val="실행_ALT1_"/>
      <sheetName val="48일위(기존)"/>
      <sheetName val="조내역"/>
      <sheetName val="본실행경비"/>
      <sheetName val="D-철근총괄"/>
      <sheetName val="기술자자료입력"/>
      <sheetName val="단가및재료비"/>
      <sheetName val="직접경비호표"/>
      <sheetName val="관련자료입력"/>
      <sheetName val="98수문일위"/>
      <sheetName val="쌍송교"/>
      <sheetName val="H-PILE수량집계"/>
      <sheetName val="PIPE(UG)내역"/>
      <sheetName val="토공A"/>
      <sheetName val="3.건축(현장안)"/>
      <sheetName val="견적 (2)"/>
      <sheetName val="원가계산서(남측)"/>
      <sheetName val="6. 안전관리비"/>
      <sheetName val="총누계"/>
      <sheetName val="총괄변경내역서"/>
      <sheetName val="5사남"/>
      <sheetName val="실행내역 "/>
      <sheetName val="청-교대(A1-A2)"/>
      <sheetName val="2.냉난방설비공사"/>
      <sheetName val="일반자료"/>
      <sheetName val="1.3(배치도)"/>
      <sheetName val="철거산ԯ_x0000_缀"/>
      <sheetName val="기자재비"/>
      <sheetName val="평형공사비"/>
      <sheetName val="아파트 "/>
      <sheetName val="안청갑지"/>
      <sheetName val="신축(단위)"/>
      <sheetName val="노임단가 (2)"/>
      <sheetName val="분석대장"/>
      <sheetName val="base"/>
      <sheetName val="loading"/>
      <sheetName val="11.닥트설치공사(bm)"/>
      <sheetName val="수주추정"/>
      <sheetName val="산근"/>
      <sheetName val="uang"/>
      <sheetName val="4. 검토"/>
      <sheetName val="유입맨홀산출"/>
      <sheetName val="최적단면"/>
      <sheetName val="공사비명세서"/>
      <sheetName val="Sheet9"/>
      <sheetName val="영창2餀"/>
      <sheetName val="영창2"/>
      <sheetName val="오餀ԯ"/>
      <sheetName val="회로내역(승인)"/>
      <sheetName val="조건표"/>
      <sheetName val="PLP"/>
      <sheetName val="제안서"/>
      <sheetName val="행정표준(1)"/>
      <sheetName val="행정표준(2)"/>
      <sheetName val="암거날개벽"/>
      <sheetName val="원본(갑지)"/>
      <sheetName val="견적(100%)"/>
      <sheetName val="DNT OSBL"/>
      <sheetName val="경영계획1월"/>
      <sheetName val="하도"/>
      <sheetName val="가설(사)"/>
      <sheetName val="목집(사)"/>
      <sheetName val="운반(사)"/>
      <sheetName val="지붕(사)"/>
      <sheetName val="손익분석"/>
      <sheetName val="철집"/>
      <sheetName val="Summary Sheet"/>
      <sheetName val="마산방향철근집계"/>
      <sheetName val="마산방향"/>
      <sheetName val="기성(1차) "/>
      <sheetName val="태안9)3-2)원내역"/>
      <sheetName val="J형측구단위수량"/>
      <sheetName val="총괄 내역서"/>
      <sheetName val="물량산출"/>
      <sheetName val="신규일위대가"/>
      <sheetName val="운반비"/>
      <sheetName val="산근1,2"/>
      <sheetName val="내역서을지"/>
      <sheetName val="12월일반업무"/>
      <sheetName val="[수목일위.XLS]el\설계서\수목일위_XLS]데이타"/>
      <sheetName val="[수목일위.XLS]el\설계서\수목일위_XLS"/>
      <sheetName val="crude.SLAB RE-bar"/>
      <sheetName val="B.O.M"/>
      <sheetName val="총_구조물공"/>
      <sheetName val="BOX전기내역"/>
      <sheetName val="지입집계"/>
      <sheetName val="군남내역서"/>
      <sheetName val="방지책개소별명세"/>
      <sheetName val="ALL"/>
      <sheetName val="중기목록"/>
      <sheetName val="예총"/>
      <sheetName val="주식"/>
      <sheetName val="전압강하자료"/>
      <sheetName val="SAM"/>
      <sheetName val="경⠀ស"/>
      <sheetName val="절단표"/>
      <sheetName val="가정급수관"/>
      <sheetName val="자재_집계표2"/>
      <sheetName val="1차_내역서2"/>
      <sheetName val="전선_및_전선관2"/>
      <sheetName val="2_대외공문1"/>
      <sheetName val="운동장_(2)1"/>
      <sheetName val="공사별_가중치_산출근거(토목)1"/>
      <sheetName val="상_부1"/>
      <sheetName val="귀래_설계_공내역서2"/>
      <sheetName val="3_바닥판__1"/>
      <sheetName val="_견적서1"/>
      <sheetName val="평형별㓈؟"/>
      <sheetName val="수량계산서_집계표(가설_신설_및_철거-을지로3가_3호선1"/>
      <sheetName val="수량계산서_집계표(신설-을지로3가_3호선)1"/>
      <sheetName val="수량계산서_집계표(철거-을지로3가_3호선)1"/>
      <sheetName val="TRE_TABLE"/>
      <sheetName val="단면_(2)"/>
      <sheetName val="환경기계공정표_(3)"/>
      <sheetName val="5_전사투자계획종함안"/>
      <sheetName val="RAW_DATA"/>
      <sheetName val="별표_"/>
      <sheetName val="1_설계기준"/>
      <sheetName val="General_Data"/>
      <sheetName val="남양시작동자105노65기1_3화1_2"/>
      <sheetName val="단가_산출서(산근#1~#102)"/>
      <sheetName val="신_분"/>
      <sheetName val="설계기준_및_하중계산"/>
      <sheetName val="설계내역서_"/>
      <sheetName val="3_바닥판설계"/>
      <sheetName val="96보완계획7_12"/>
      <sheetName val="노_무_비"/>
      <sheetName val="EQUIP_LIST"/>
      <sheetName val="입출재고현황_(2)"/>
      <sheetName val="횡_연장"/>
      <sheetName val="단가산출서_(2)"/>
      <sheetName val="기성고조서_"/>
      <sheetName val="6_가격조사서_"/>
      <sheetName val="빌딩_안내"/>
      <sheetName val="sぎ"/>
      <sheetName val="현장일보"/>
      <sheetName val="계약내역서(을지"/>
      <sheetName val="안양동교 1안"/>
      <sheetName val="설계변경내역 98"/>
      <sheetName val="개별직종노임단가(2005.1)"/>
      <sheetName val="TABLE DB"/>
      <sheetName val="쌍용 data base"/>
      <sheetName val="법면설면"/>
      <sheetName val="법면수집"/>
      <sheetName val="자재코드"/>
      <sheetName val="99노임단가"/>
      <sheetName val="상촌터널실행"/>
      <sheetName val="양재동 고향생각"/>
      <sheetName val="토공(우물통,기타) "/>
      <sheetName val="건설산출"/>
      <sheetName val="설계변경총괄표(계산식)"/>
      <sheetName val="여과지동"/>
      <sheetName val="Summary"/>
      <sheetName val="부표총괄"/>
      <sheetName val="계장 품셈표"/>
      <sheetName val="거래처등록"/>
      <sheetName val="은행코드"/>
      <sheetName val="8설7발"/>
      <sheetName val="비계공사"/>
      <sheetName val="시가지우회도로공내역서"/>
      <sheetName val="내역(전체_금차)"/>
      <sheetName val="제경비_전체"/>
      <sheetName val="제경비_금차준공분"/>
      <sheetName val="식재가격"/>
      <sheetName val="식재총괄"/>
      <sheetName val="8.설치품셈"/>
      <sheetName val="actual"/>
      <sheetName val="공사별 가중치 산출근거(건축)"/>
      <sheetName val="설계명세서-2"/>
      <sheetName val="개비온집계"/>
      <sheetName val="개비온 단위"/>
      <sheetName val="운반자료"/>
      <sheetName val="UPRI"/>
      <sheetName val="계획"/>
      <sheetName val="총집계표"/>
      <sheetName val="구간산출"/>
      <sheetName val="수량산출(음암)"/>
      <sheetName val="단계별내역 (2)"/>
      <sheetName val="사업비변경내역(96.9단가)"/>
      <sheetName val="상반기손익차2총괄"/>
      <sheetName val="참조_(2)"/>
      <sheetName val="원가계산_(2)"/>
      <sheetName val="LD"/>
      <sheetName val="고시단가"/>
      <sheetName val="기초입력_DATA"/>
      <sheetName val="일위대가_(식재)"/>
      <sheetName val="11-2_아파트내역"/>
      <sheetName val="골조-APT_갑지"/>
      <sheetName val="플랜트_설치"/>
      <sheetName val="설명서_"/>
      <sheetName val="6-1__관개량조서"/>
      <sheetName val="자재단가2007_10"/>
      <sheetName val="자재단가2008_4"/>
      <sheetName val="아파트_내역"/>
      <sheetName val="7_원가계산서(품셈)"/>
      <sheetName val="단가산출근거_목록표"/>
      <sheetName val="북제주원가"/>
      <sheetName val="직접노무비"/>
      <sheetName val=" 상부공통집계(총괄)"/>
      <sheetName val="본실행_x0005__x0000_"/>
      <sheetName val="24.보증금"/>
      <sheetName val="구조"/>
      <sheetName val="조경일0"/>
      <sheetName val="방수"/>
      <sheetName val="단가집"/>
      <sheetName val="갑지1"/>
      <sheetName val="단위수량산출서"/>
      <sheetName val="1~9 하중계산"/>
      <sheetName val="실행내역서 "/>
      <sheetName val="유동표"/>
      <sheetName val="INDEX__LIST"/>
      <sheetName val="자재비"/>
      <sheetName val="2)관접합"/>
      <sheetName val="토공연장"/>
      <sheetName val="각사별공사비분개 "/>
      <sheetName val="기준"/>
      <sheetName val="FCM"/>
      <sheetName val="Sheet4_x0000__x0010_[수목일위.XLS]가드레일산근_x0000_耀_x000f_[수목일"/>
      <sheetName val="AL공사԰"/>
      <sheetName val="정산산출서(배수판)"/>
      <sheetName val="FTRN20-총괄표"/>
      <sheetName val="토적집계"/>
      <sheetName val="el_설계서_수목일위.XLS_데이타"/>
      <sheetName val="el_설계서_수목일위.XLS"/>
      <sheetName val="가설공사내역"/>
      <sheetName val="401"/>
      <sheetName val="계정c԰_x0000_缀"/>
      <sheetName val="제안서입력"/>
      <sheetName val="D"/>
      <sheetName val="일위대가단가표"/>
      <sheetName val="BQ(실행)"/>
      <sheetName val="공사요율"/>
      <sheetName val="공종별산출내역서"/>
      <sheetName val="4.설계예산내역서"/>
      <sheetName val="6.관급자재조서"/>
      <sheetName val="품신"/>
      <sheetName val="3.예정공정표"/>
      <sheetName val="7.청제공기계기구조서"/>
      <sheetName val="5. 현장관리비(new) "/>
      <sheetName val="24.보증금(전신전화가입권)"/>
      <sheetName val="일위-1"/>
      <sheetName val="IHS"/>
      <sheetName val="결과조달"/>
      <sheetName val="AL공사ԯ_x0000_缀"/>
      <sheetName val="공사계획서"/>
      <sheetName val="변경-C"/>
      <sheetName val="VST재료산출"/>
      <sheetName val="내역서1999_8최종"/>
      <sheetName val="단_가_산_출_근_거"/>
      <sheetName val="중기_목록표"/>
      <sheetName val="시간당_중기사용료"/>
      <sheetName val="동문건설"/>
      <sheetName val="6.송금의뢰내역서"/>
      <sheetName val="기본설정"/>
      <sheetName val="전체실행"/>
      <sheetName val="배수통관(좌)"/>
      <sheetName val="관리동"/>
      <sheetName val="청제공기계일위대가"/>
      <sheetName val="토  공"/>
      <sheetName val="발주내역"/>
      <sheetName val="포장복구집계"/>
      <sheetName val="재료수량(1)"/>
      <sheetName val="적격"/>
      <sheetName val="소방 하 내역"/>
      <sheetName val="도급내역"/>
      <sheetName val="공사비 증감 내역서"/>
      <sheetName val="계약서"/>
      <sheetName val="환율및_기초자료"/>
      <sheetName val="CABLE_SIZE-1"/>
      <sheetName val="1-4-2_관(약)"/>
      <sheetName val="1.취수장"/>
      <sheetName val="Scenario"/>
      <sheetName val="실행철강렀቟"/>
      <sheetName val="자재 집_x0005__x0003_"/>
      <sheetName val="_x0000__x0003__x0000__x0004_"/>
      <sheetName val="건축일위"/>
      <sheetName val="그라우팅일위"/>
      <sheetName val="3.고용보험료산출근거"/>
      <sheetName val="4.고용보험"/>
      <sheetName val="단가(긴급전화)"/>
      <sheetName val="자재(원원+원대)"/>
      <sheetName val="1SPAN"/>
      <sheetName val="견적단가"/>
      <sheetName val="빙축열"/>
      <sheetName val="일위대가(1)"/>
      <sheetName val="DATA-UPS"/>
      <sheetName val="공사명입력"/>
      <sheetName val="2BOX본체"/>
      <sheetName val="인건비(10)"/>
      <sheetName val="현장경상비"/>
      <sheetName val="31.경비기본입력"/>
      <sheetName val="골막이(야매)"/>
      <sheetName val="내역을"/>
      <sheetName val="교량하부공"/>
      <sheetName val="건설기계사용료목록"/>
      <sheetName val="자재단가조사"/>
      <sheetName val="피해현황"/>
      <sheetName val="피해현황 (수량합계)"/>
      <sheetName val="품목납기"/>
      <sheetName val="연동내역"/>
      <sheetName val="5.2.6~7공사요율"/>
      <sheetName val="실행내역(10.13)"/>
      <sheetName val="시설물단가표"/>
      <sheetName val="노무비단가표"/>
      <sheetName val="Sheet4_x0000__x0000__x0000__x0000__x0000__x0000__x0000__x0010_[수목일위.XLS]가드레일산근_x0000_"/>
      <sheetName val="월ԯ_x0000_缀"/>
      <sheetName val="월Ň԰"/>
      <sheetName val="월԰ԯ_x0000_"/>
      <sheetName val="램퀀"/>
      <sheetName val="기䩇ԯ"/>
      <sheetName val="월䩇ԯ"/>
      <sheetName val="월片ԯ"/>
      <sheetName val="월ကᙿ"/>
      <sheetName val="기怀፵ꈀ"/>
      <sheetName val="3단계"/>
      <sheetName val="2단계"/>
      <sheetName val="월԰瀀፮"/>
      <sheetName val="기怀፵"/>
      <sheetName val="기堀᎟鰀"/>
      <sheetName val="월堀᎟鰀"/>
      <sheetName val="마감물량"/>
      <sheetName val="날怀፵"/>
      <sheetName val="램怀"/>
      <sheetName val="램堀"/>
      <sheetName val="월별氀饿"/>
      <sheetName val="기԰_x0000_缀"/>
      <sheetName val="프랜怀፵"/>
      <sheetName val="월԰堀᎟"/>
      <sheetName val="날԰_x0000_"/>
      <sheetName val="4_시방서롌቟"/>
      <sheetName val="옹벽"/>
      <sheetName val="패널"/>
      <sheetName val="4_시방서Ռ_x0000_"/>
      <sheetName val="D-䈀ᅪ԰_x0000_"/>
      <sheetName val="TYPE-1"/>
      <sheetName val="순공사비"/>
      <sheetName val="전기단가조사서"/>
      <sheetName val="변경내역대비표(2)"/>
      <sheetName val="자압1"/>
      <sheetName val="단위량당중기"/>
      <sheetName val="철거산저潖㄀"/>
      <sheetName val="95MAKER"/>
      <sheetName val="데리네읶타현황"/>
      <sheetName val="PROJECT BRIEF(EX.NEW)"/>
      <sheetName val="교통대책내역"/>
      <sheetName val="인건-측정"/>
      <sheetName val="마감표"/>
      <sheetName val="1_x0005__x0005_"/>
      <sheetName val="1_x0005_"/>
      <sheetName val="예정공狸5"/>
      <sheetName val="예정공绘5"/>
      <sheetName val="청하배수"/>
      <sheetName val="업체명"/>
      <sheetName val="관리"/>
      <sheetName val="총물량"/>
      <sheetName val="도체종-상수표"/>
      <sheetName val="견적의뢰서"/>
      <sheetName val="원가계산서 "/>
      <sheetName val="지주토목내역서"/>
      <sheetName val="BOX단위철근"/>
      <sheetName val="주beam"/>
      <sheetName val="상부공"/>
      <sheetName val="공사완료입력"/>
      <sheetName val="도급예산내역서총괄堩"/>
      <sheetName val="[수목일위.XLS][수목일위.XLS]el_______38"/>
      <sheetName val="[수목일위.XLS][수목일위.XLS]el_______39"/>
      <sheetName val="단청(1)제외"/>
      <sheetName val="미장및수장"/>
      <sheetName val="수리보고"/>
      <sheetName val="영업涫⮦_x0001_"/>
      <sheetName val="내역서적용수량"/>
      <sheetName val="자재집게표 "/>
      <sheetName val="옥외전력간선설비공사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타공이기수량"/>
      <sheetName val="ASCEandUBC"/>
      <sheetName val="2층LOAD"/>
      <sheetName val="[수목일위.XLS][수목일위.XLS]el_______36"/>
      <sheetName val="[수목일위.XLS][수목일위.XLS]el_______37"/>
      <sheetName val="작성"/>
      <sheetName val="[수목일위.XLS][수목일위.XLS]el_______50"/>
      <sheetName val="[수목일위.XLS][수목일위.XLS]el_______51"/>
      <sheetName val="[수목일위.XLS][수목일위.XLS]el_______46"/>
      <sheetName val="[수목일위.XLS][수목일위.XLS]el_______47"/>
      <sheetName val="[수목일위.XLS][수목일위.XLS]el_______44"/>
      <sheetName val="[수목일위.XLS][수목일위.XLS]el_______45"/>
      <sheetName val="[수목일위.XLS][수목일위.XLS]el_______48"/>
      <sheetName val="[수목일위.XLS][수목일위.XLS]el_______49"/>
      <sheetName val="[수목일위.XLS][수목일위.XLS]el_______56"/>
      <sheetName val="[수목일위.XLS][수목일위.XLS]el_______57"/>
      <sheetName val="[수목일위.XLS][수목일위.XLS]el_______52"/>
      <sheetName val="[수목일위.XLS][수목일위.XLS]el_______53"/>
      <sheetName val="[수목일위.XLS][수목일위.XLS]el_______58"/>
      <sheetName val="[수목일위.XLS][수목일위.XLS]el_______59"/>
      <sheetName val="[수목일위.XLS][수목일위.XLS]el_______54"/>
      <sheetName val="[수목일위.XLS][수목일위.XLS]el_______55"/>
      <sheetName val="[수목일위.XLS][수목일위.XLS]el_______60"/>
      <sheetName val="[수목일위.XLS][수목일위.XLS]el_______61"/>
      <sheetName val="[수목일위.XLS][수목일위.XLS]el_______64"/>
      <sheetName val="[수목일위.XLS][수목일위.XLS]el_______65"/>
      <sheetName val="[수목일위.XLS][수목일위.XLS]el_______62"/>
      <sheetName val="[수목일위.XLS][수목일위.XLS]el_______63"/>
      <sheetName val="[수목일위.XLS][수목일위.XLS]el_______66"/>
      <sheetName val="[수목일위.XLS][수목일위.XLS]el_______67"/>
      <sheetName val="[수목일위.XLS][수목일위.XLS]el_______70"/>
      <sheetName val="[수목일위.XLS][수목일위.XLS]el_______71"/>
      <sheetName val="[수목일위.XLS][수목일위.XLS]el_______68"/>
      <sheetName val="[수목일위.XLS][수목일위.XLS]el_______69"/>
      <sheetName val="[수목일위.XLS][수목일위.XLS]el_______72"/>
      <sheetName val="[수목일위.XLS][수목일위.XLS]el_______73"/>
      <sheetName val="[수목일위.XLS][수목일위.XLS]el_______78"/>
      <sheetName val="[수목일위.XLS][수목일위.XLS]el_______79"/>
      <sheetName val="[수목일위.XLS][수목일위.XLS]el_______74"/>
      <sheetName val="[수목일위.XLS][수목일위.XLS]el_______75"/>
      <sheetName val="[수목일위.XLS][수목일위.XLS]el_______76"/>
      <sheetName val="[수목일위.XLS][수목일위.XLS]el_______77"/>
      <sheetName val="[수목일위.XLS][수목일위.XLS]el_______80"/>
      <sheetName val="[수목일위.XLS][수목일위.XLS]el_______81"/>
      <sheetName val="[수목일위.XLS][수목일위.XLS]el_______86"/>
      <sheetName val="[수목일위.XLS][수목일위.XLS]el_______87"/>
      <sheetName val="[수목일위.XLS][수목일위.XLS]el_______82"/>
      <sheetName val="[수목일위.XLS][수목일위.XLS]el_______83"/>
      <sheetName val="[수목일위.XLS][수목일위.XLS]el_______84"/>
      <sheetName val="[수목일위.XLS][수목일위.XLS]el_______85"/>
      <sheetName val="노무단가"/>
      <sheetName val="[수목일위.XLS][수목일위.XLS]el_______88"/>
      <sheetName val="[수목일위.XLS][수목일위.XLS]el_______89"/>
      <sheetName val="[수목일위.XLS][수목일위.XLS]el_______98"/>
      <sheetName val="[수목일위.XLS][수목일위.XLS]el_______99"/>
      <sheetName val="[수목일위.XLS][수목일위.XLS]el_______90"/>
      <sheetName val="[수목일위.XLS][수목일위.XLS]el_______91"/>
      <sheetName val="[수목일위.XLS][수목일위.XLS]el_______92"/>
      <sheetName val="[수목일위.XLS][수목일위.XLS]el_______93"/>
      <sheetName val="[수목일위.XLS][수목일위.XLS]el_______94"/>
      <sheetName val="[수목일위.XLS][수목일위.XLS]el_______95"/>
      <sheetName val="[수목일위.XLS][수목일위.XLS]el_______96"/>
      <sheetName val="[수목일위.XLS][수목일위.XLS]el_______97"/>
      <sheetName val="[수목일위.XLS][수목일위.XLS]el______102"/>
      <sheetName val="[수목일위.XLS][수목일위.XLS]el______103"/>
      <sheetName val="[수목일위.XLS][수목일위.XLS]el______100"/>
      <sheetName val="[수목일위.XLS][수목일위.XLS]el______101"/>
      <sheetName val="[수목일위.XLS][수목일위.XLS]el______104"/>
      <sheetName val="[수목일위.XLS][수목일위.XLS]el______105"/>
      <sheetName val="[수목일위.XLS][수목일위.XLS]el______106"/>
      <sheetName val="[수목일위.XLS][수목일위.XLS]el______107"/>
      <sheetName val="[수목일위.XLS][수목일위.XLS]el______108"/>
      <sheetName val="[수목일위.XLS][수목일위.XLS]el______109"/>
      <sheetName val="단청(제외_x0000_"/>
      <sheetName val="3차ᨁ㐜"/>
      <sheetName val="3차큶汦"/>
      <sheetName val="분석가정"/>
      <sheetName val="지선토공_x0000_藩"/>
      <sheetName val="6.단가조사표"/>
      <sheetName val="2.노무비"/>
      <sheetName val="2-1.노무비단가"/>
      <sheetName val="5.폐기물운반비"/>
      <sheetName val="4.폐기물량"/>
      <sheetName val="영업涫侦_x0001_"/>
      <sheetName val="1.우편집중내역서"/>
      <sheetName val="단ﶻ¸_x0000_"/>
      <sheetName val="규격"/>
      <sheetName val="P.M 별"/>
      <sheetName val="항목邨_x001f_턘"/>
      <sheetName val="항목揄⿖_x0000_"/>
      <sheetName val="항목揄⾨_x0000_"/>
      <sheetName val="도급예산내헾】_x0005__x0000_"/>
      <sheetName val="전도금정산서(27)"/>
      <sheetName val="안산기계장치"/>
      <sheetName val="3.공통공ⴀ敆遵"/>
      <sheetName val="RESOURCE"/>
      <sheetName val="금액결정"/>
      <sheetName val="페인트"/>
      <sheetName val="단위가격"/>
      <sheetName val="Template"/>
      <sheetName val="계약내역서(_x0000__x0000__x0005_"/>
      <sheetName val="h-013211-2"/>
      <sheetName val="1_x0005_B"/>
      <sheetName val="설_x0005__x0000_"/>
      <sheetName val="설헾⽬"/>
      <sheetName val="설헾〄"/>
      <sheetName val="설茸7"/>
      <sheetName val="1_x0005__x0000_"/>
      <sheetName val="단가적용(터널)"/>
      <sheetName val="단위가격_할증"/>
      <sheetName val="합의경상"/>
      <sheetName val="연⢄"/>
      <sheetName val="연"/>
      <sheetName val="연肄"/>
      <sheetName val="연ࢄ"/>
      <sheetName val="연C"/>
      <sheetName val="3.일반사상"/>
      <sheetName val="통합내역서"/>
      <sheetName val="정산내역서"/>
      <sheetName val="수원공매수"/>
      <sheetName val="공사芸Â헾⿠"/>
      <sheetName val="매출"/>
      <sheetName val="Breakdown"/>
      <sheetName val="UnitRate"/>
      <sheetName val="토적표"/>
      <sheetName val="단면기준"/>
      <sheetName val="궤도부설(424-441,1-27)"/>
      <sheetName val="레일단(70-125)"/>
      <sheetName val="장대단(55-71,126-129)"/>
      <sheetName val="궤도철거(442-448,36-54,130-134)"/>
      <sheetName val="분기(135-174,257-302)"/>
      <sheetName val="교상침목(177-183,151-184,254-262)"/>
      <sheetName val="침목단WT(182-246)"/>
      <sheetName val="궤도이설(20-27)"/>
      <sheetName val="기타1(558-577,263-293)"/>
      <sheetName val="자갈"/>
      <sheetName val="기타2(336-382)"/>
      <sheetName val="장,교(549-571,5-6,11-12,16-17,22"/>
      <sheetName val="체결구(348-375)"/>
      <sheetName val="기계상차(388)"/>
      <sheetName val="용접(389-423)"/>
      <sheetName val="장대(449-475)"/>
      <sheetName val="레일w(476-494)"/>
      <sheetName val="레일P(495-501)"/>
      <sheetName val="침목WT(502-518)"/>
      <sheetName val="침목PP(533-548)"/>
      <sheetName val="궤간정정"/>
      <sheetName val="면(37)"/>
      <sheetName val="면맞춤"/>
      <sheetName val="줄(37)"/>
      <sheetName val="줄맞춤"/>
      <sheetName val="유간(37)"/>
      <sheetName val="유간정정"/>
      <sheetName val="처짐(37)"/>
      <sheetName val="이음처짐"/>
      <sheetName val="위치(37)"/>
      <sheetName val="위치정정"/>
      <sheetName val="다지기(37)"/>
      <sheetName val="총다지기"/>
      <sheetName val="자갈치기(37)"/>
      <sheetName val="자갈치기"/>
      <sheetName val="분기보수"/>
      <sheetName val="기타"/>
      <sheetName val="가설소"/>
      <sheetName val="신품"/>
      <sheetName val="5정거장"/>
      <sheetName val="1-3길내기"/>
      <sheetName val="복공계산"/>
      <sheetName val="[수목일위.XLS][수목일위.XLS]el______214"/>
      <sheetName val="[수목일위.XLS][수목일위.XLS]el______215"/>
      <sheetName val="[수목일위.XLS][수목일위.XLS]el______216"/>
      <sheetName val="[수목일위.XLS][수목일위.XLS]el______217"/>
      <sheetName val="[수목일위.XLS][수목일위.XLS]el______202"/>
      <sheetName val="[수목일위.XLS][수목일위.XLS]el______203"/>
      <sheetName val="[수목일위.XLS][수목일위.XLS]el______204"/>
      <sheetName val="[수목일위.XLS][수목일위.XLS]el______205"/>
      <sheetName val="[수목일위.XLS][수목일위.XLS]el______194"/>
      <sheetName val="[수목일위.XLS][수목일위.XLS]el______195"/>
      <sheetName val="[수목일위.XLS][수목일위.XLS]el______138"/>
      <sheetName val="[수목일위.XLS][수목일위.XLS]el______139"/>
      <sheetName val="[수목일위.XLS][수목일위.XLS]el______136"/>
      <sheetName val="[수목일위.XLS][수목일위.XLS]el______137"/>
      <sheetName val="[수목일위.XLS][수목일위.XLS]el______120"/>
      <sheetName val="[수목일위.XLS][수목일위.XLS]el______121"/>
      <sheetName val="[수목일위.XLS][수목일위.XLS]el______118"/>
      <sheetName val="[수목일위.XLS][수목일위.XLS]el______119"/>
      <sheetName val="[수목일위.XLS][수목일위.XLS]el______114"/>
      <sheetName val="[수목일위.XLS][수목일위.XLS]el______115"/>
      <sheetName val="[수목일위.XLS][수목일위.XLS]el______112"/>
      <sheetName val="[수목일위.XLS][수목일위.XLS]el______113"/>
      <sheetName val="[수목일위.XLS][수목일위.XLS]el______110"/>
      <sheetName val="[수목일위.XLS][수목일위.XLS]el______111"/>
      <sheetName val="[수목일위.XLS][수목일위.XLS]el______116"/>
      <sheetName val="[수목일위.XLS][수목일위.XLS]el______117"/>
      <sheetName val="[수목일위.XLS][수목일위.XLS]el______124"/>
      <sheetName val="[수목일위.XLS][수목일위.XLS]el______125"/>
      <sheetName val="[수목일위.XLS][수목일위.XLS]el______122"/>
      <sheetName val="[수목일위.XLS][수목일위.XLS]el______123"/>
      <sheetName val="[수목일위.XLS][수목일위.XLS]el______130"/>
      <sheetName val="[수목일위.XLS][수목일위.XLS]el______131"/>
      <sheetName val="[수목일위.XLS][수목일위.XLS]el______128"/>
      <sheetName val="[수목일위.XLS][수목일위.XLS]el______129"/>
      <sheetName val="[수목일위.XLS][수목일위.XLS]el______126"/>
      <sheetName val="[수목일위.XLS][수목일위.XLS]el______127"/>
      <sheetName val="[수목일위.XLS][수목일위.XLS]el______132"/>
      <sheetName val="[수목일위.XLS][수목일위.XLS]el______133"/>
      <sheetName val="[수목일위.XLS][수목일위.XLS]el______134"/>
      <sheetName val="[수목일위.XLS][수목일위.XLS]el______135"/>
      <sheetName val="[수목일위.XLS][수목일위.XLS]el______148"/>
      <sheetName val="[수목일위.XLS][수목일위.XLS]el______149"/>
      <sheetName val="[수목일위.XLS][수목일위.XLS]el______162"/>
      <sheetName val="[수목일위.XLS][수목일위.XLS]el______163"/>
      <sheetName val="[수목일위.XLS][수목일위.XLS]el______142"/>
      <sheetName val="[수목일위.XLS][수목일위.XLS]el______143"/>
      <sheetName val="[수목일위.XLS][수목일위.XLS]el______140"/>
      <sheetName val="[수목일위.XLS][수목일위.XLS]el______141"/>
      <sheetName val="[수목일위.XLS][수목일위.XLS]el______144"/>
      <sheetName val="[수목일위.XLS][수목일위.XLS]el______145"/>
      <sheetName val="[수목일위.XLS][수목일위.XLS]el______146"/>
      <sheetName val="[수목일위.XLS][수목일위.XLS]el______147"/>
      <sheetName val="[수목일위.XLS][수목일위.XLS]el______150"/>
      <sheetName val="[수목일위.XLS][수목일위.XLS]el______151"/>
      <sheetName val="[수목일위.XLS][수목일위.XLS]el______152"/>
      <sheetName val="[수목일위.XLS][수목일위.XLS]el______153"/>
      <sheetName val="[수목일위.XLS][수목일위.XLS]el______154"/>
      <sheetName val="[수목일위.XLS][수목일위.XLS]el______155"/>
      <sheetName val="[수목일위.XLS][수목일위.XLS]el______156"/>
      <sheetName val="[수목일위.XLS][수목일위.XLS]el______157"/>
      <sheetName val="[수목일위.XLS][수목일위.XLS]el______158"/>
      <sheetName val="[수목일위.XLS][수목일위.XLS]el______159"/>
      <sheetName val="[수목일위.XLS][수목일위.XLS]el______160"/>
      <sheetName val="[수목일위.XLS][수목일위.XLS]el______161"/>
      <sheetName val="[수목일위.XLS][수목일위.XLS]el______170"/>
      <sheetName val="[수목일위.XLS][수목일위.XLS]el______171"/>
      <sheetName val="[수목일위.XLS][수목일위.XLS]el______164"/>
      <sheetName val="[수목일위.XLS][수목일위.XLS]el______165"/>
      <sheetName val="[수목일위.XLS][수목일위.XLS]el______174"/>
      <sheetName val="[수목일위.XLS][수목일위.XLS]el______175"/>
      <sheetName val="[수목일위.XLS][수목일위.XLS]el______166"/>
      <sheetName val="[수목일위.XLS][수목일위.XLS]el______167"/>
      <sheetName val="[수목일위.XLS][수목일위.XLS]el______168"/>
      <sheetName val="[수목일위.XLS][수목일위.XLS]el______169"/>
      <sheetName val="[수목일위.XLS][수목일위.XLS]el______172"/>
      <sheetName val="[수목일위.XLS][수목일위.XLS]el______173"/>
      <sheetName val="[수목일위.XLS][수목일위.XLS]el______188"/>
      <sheetName val="[수목일위.XLS][수목일위.XLS]el______189"/>
      <sheetName val="[수목일위.XLS][수목일위.XLS]el______176"/>
      <sheetName val="[수목일위.XLS][수목일위.XLS]el______177"/>
      <sheetName val="[수목일위.XLS][수목일위.XLS]el______180"/>
      <sheetName val="[수목일위.XLS][수목일위.XLS]el______181"/>
      <sheetName val="[수목일위.XLS][수목일위.XLS]el______178"/>
      <sheetName val="[수목일위.XLS][수목일위.XLS]el______179"/>
      <sheetName val="[수목일위.XLS][수목일위.XLS]el______182"/>
      <sheetName val="[수목일위.XLS][수목일위.XLS]el______183"/>
      <sheetName val="[수목일위.XLS][수목일위.XLS]el______184"/>
      <sheetName val="[수목일위.XLS][수목일위.XLS]el______185"/>
      <sheetName val="[수목일위.XLS][수목일위.XLS]el______186"/>
      <sheetName val="[수목일위.XLS][수목일위.XLS]el______187"/>
      <sheetName val="[수목일위.XLS][수목일위.XLS]el______190"/>
      <sheetName val="[수목일위.XLS][수목일위.XLS]el______191"/>
      <sheetName val="[수목일위.XLS][수목일위.XLS]el______192"/>
      <sheetName val="[수목일위.XLS][수목일위.XLS]el______193"/>
      <sheetName val="[수목일위.XLS][수목일위.XLS]el______200"/>
      <sheetName val="[수목일위.XLS][수목일위.XLS]el______201"/>
      <sheetName val="[수목일위.XLS][수목일위.XLS]el______196"/>
      <sheetName val="[수목일위.XLS][수목일위.XLS]el______197"/>
      <sheetName val="[수목일위.XLS][수목일위.XLS]el______198"/>
      <sheetName val="[수목일위.XLS][수목일위.XLS]el______199"/>
      <sheetName val="[수목일위.XLS][수목일위.XLS]el______206"/>
      <sheetName val="[수목일위.XLS][수목일위.XLS]el______207"/>
      <sheetName val="[수목일위.XLS][수목일위.XLS]el______208"/>
      <sheetName val="[수목일위.XLS][수목일위.XLS]el______209"/>
      <sheetName val="[수목일위.XLS][수목일위.XLS]el______210"/>
      <sheetName val="[수목일위.XLS][수목일위.XLS]el______211"/>
      <sheetName val="[수목일위.XLS][수목일위.XLS]el______212"/>
      <sheetName val="[수목일위.XLS][수목일위.XLS]el______213"/>
      <sheetName val="cable-_x0000__x0000_ㅐ_x0000_"/>
      <sheetName val="BJJIN"/>
      <sheetName val="3련_BOX"/>
      <sheetName val="C-노임단가"/>
      <sheetName val="원데이타"/>
      <sheetName val="2.2.1咘Ȏ㎩ì_x0000_"/>
      <sheetName val="2.2.1_x0000__x0000_㘨↌␬"/>
      <sheetName val="2.2.1_x0000__x0000_䜨ሉὴ"/>
      <sheetName val="이설비"/>
      <sheetName val="폐기물처리"/>
      <sheetName val="원가계산서(용역)"/>
      <sheetName val="방수비"/>
      <sheetName val="복구비"/>
      <sheetName val="3도로"/>
      <sheetName val="BS1(302)"/>
      <sheetName val="교량공"/>
      <sheetName val="전체 현장 공사명 입력(26건)"/>
      <sheetName val="특별교실"/>
      <sheetName val="관리,공᠀"/>
      <sheetName val="2_토목공사"/>
      <sheetName val="노임_단가"/>
      <sheetName val="단_box"/>
      <sheetName val="database"/>
      <sheetName val="O실보"/>
      <sheetName val="서∼군(2)"/>
      <sheetName val="총괄내역단가"/>
      <sheetName val="예산M11A"/>
      <sheetName val="도면자료제출일정"/>
      <sheetName val="BOX-1510"/>
      <sheetName val="조도계산서 (도서)"/>
      <sheetName val="노원열병합  건축공사기성내역서"/>
      <sheetName val="08공임"/>
      <sheetName val="SYS_DB"/>
      <sheetName val="단가 산출서(산근#1~簀╕쐀╕렀"/>
      <sheetName val="1-1"/>
      <sheetName val="전차선로ԯ_x0000_缀_x0000_"/>
      <sheetName val="단면치수"/>
      <sheetName val="PVC 내역서"/>
      <sheetName val="[수목일위.XLS][수목일위.XLS]el\설계서\수목일위"/>
      <sheetName val="0001new"/>
      <sheetName val="3차준_x0000_"/>
      <sheetName val="xxx"/>
      <sheetName val="VOR"/>
      <sheetName val="미수수익(적금)"/>
      <sheetName val="연"/>
      <sheetName val="연颛"/>
      <sheetName val="연ﺛ"/>
      <sheetName val="2.2.1嵦ī_x0000__x0000_ꥈ"/>
      <sheetName val="2.2.1䘭疋瀨ȕ㱵"/>
      <sheetName val="2.2.1_x0000__x0000_᩿↌"/>
      <sheetName val="2.2.1_x0000__x0000_᷀ḨỌ"/>
      <sheetName val="시산표"/>
      <sheetName val="Pjny"/>
      <sheetName val="당초내역׃"/>
      <sheetName val="증감₆᝔氀"/>
      <sheetName val="자재_집계표ૐ"/>
      <sheetName val="공사발의_x0000_"/>
      <sheetName val="[수목일위.XLS][수목일위.XLS]el______218"/>
      <sheetName val="[수목일위.XLS][수목일위.XLS]el______219"/>
      <sheetName val="[수목일위.XLS][수목일위.XLS]el______220"/>
      <sheetName val="[수목일위.XLS][수목일위.XLS]el______221"/>
      <sheetName val="[수목일위.XLS][수목일위.XLS]el______222"/>
      <sheetName val="[수목일위.XLS][수목일위.XLS]el______223"/>
      <sheetName val="[수목일위.XLS][수목일위.XLS]el______230"/>
      <sheetName val="[수목일위.XLS][수목일위.XLS]el______231"/>
      <sheetName val="[수목일위.XLS][수목일위.XLS]el______232"/>
      <sheetName val="[수목일위.XLS][수목일위.XLS]el______233"/>
      <sheetName val="[수목일위.XLS][수목일위.XLS]el______224"/>
      <sheetName val="[수목일위.XLS][수목일위.XLS]el______225"/>
      <sheetName val="[수목일위.XLS][수목일위.XLS]el______226"/>
      <sheetName val="[수목일위.XLS][수목일위.XLS]el______227"/>
      <sheetName val="[수목일위.XLS][수목일위.XLS]el______228"/>
      <sheetName val="[수목일위.XLS][수목일위.XLS]el______229"/>
      <sheetName val="총괄공정표"/>
      <sheetName val="3차ז_x0000_"/>
      <sheetName val="[수목일위.XLS][수목일위.XLS]el______234"/>
      <sheetName val="[수목일위.XLS][수목일위.XLS]el______235"/>
      <sheetName val="[수목일위.XLS][수목일위.XLS]el______236"/>
      <sheetName val="[수목일위.XLS][수목일위.XLS]el______237"/>
      <sheetName val="(4-2)열관류값-2"/>
      <sheetName val="3차㠀⮚"/>
      <sheetName val="변경ԯ_x0000_"/>
      <sheetName val="변경栀⮞"/>
      <sheetName val="BOQ"/>
      <sheetName val="영업墫᎟鰀"/>
      <sheetName val="3차ࣖᮋ"/>
      <sheetName val="도급예산내ၒ_x0000__x0000__x0000__x0000_"/>
      <sheetName val="2호맨홀_x0000__x0000__x0000__x0000_"/>
      <sheetName val="인부"/>
      <sheetName val="단가조사서"/>
      <sheetName val="도근좌표"/>
      <sheetName val="하중계산"/>
      <sheetName val="안정성검토"/>
      <sheetName val="도급내역서"/>
      <sheetName val="배수공수집"/>
      <sheetName val="과세면세표"/>
      <sheetName val="대가2(원본)"/>
      <sheetName val="종배수관"/>
      <sheetName val="연부97-1"/>
      <sheetName val="맨홀수량"/>
      <sheetName val="유류사용대장"/>
      <sheetName val="[수목일위.XLS][수목일위.XLS]el__계서_수목_2"/>
      <sheetName val="[수목일위.XLS][수목일위.XLS]el__계서_수목_3"/>
      <sheetName val="정공공사"/>
      <sheetName val="외주"/>
      <sheetName val="제원입력"/>
      <sheetName val="보도경계블럭"/>
      <sheetName val="트렌드"/>
      <sheetName val="구분표"/>
      <sheetName val="NOMUBI"/>
      <sheetName val="sw1"/>
      <sheetName val="자문요청"/>
      <sheetName val="적용단가"/>
      <sheetName val="열린교실"/>
      <sheetName val="archi(본사)"/>
      <sheetName val="견적조건"/>
      <sheetName val="공통(20-_x0000__x0000_Ԁ"/>
      <sheetName val="바닥_x0000_"/>
      <sheetName val="투자_x0000__x0000_Ԁ_x0000_"/>
      <sheetName val="C1"/>
      <sheetName val="손익차9월2"/>
      <sheetName val="00년"/>
      <sheetName val="B부대공"/>
      <sheetName val="D-623D"/>
      <sheetName val="1.일위대가"/>
      <sheetName val="국내조달(통합-1)"/>
      <sheetName val="내역서적용수량 (지방도893)"/>
      <sheetName val="laroux"/>
      <sheetName val="중량산출"/>
      <sheetName val="PANEL 중량산출"/>
      <sheetName val="CT "/>
      <sheetName val="발신정보"/>
      <sheetName val="2F 회의실견적(5_14 일대)"/>
      <sheetName val="동원(3)"/>
      <sheetName val="동력부하(도산)"/>
      <sheetName val="XXXX_x0000__x0000_"/>
      <sheetName val="_Recovered_SheetName_621_"/>
      <sheetName val="(C)원내역"/>
      <sheetName val="금전출납"/>
      <sheetName val="일위헾】_x0005_"/>
      <sheetName val="일위ⱂ⾖_x0005__x0000_"/>
      <sheetName val="_x0007__x0008__x0003_ꡀ΃_x0000__x0000_꤀"/>
      <sheetName val="차수공개요"/>
      <sheetName val="修正表紙"/>
      <sheetName val="재정睮⾯_x0005_"/>
      <sheetName val="재정ᛅ〒_x0005_"/>
      <sheetName val="재정脸;腼"/>
      <sheetName val="맨홀기준"/>
      <sheetName val="101동"/>
      <sheetName val="costing_CV"/>
      <sheetName val="0.0ControlSheet"/>
      <sheetName val="(Monthly)"/>
      <sheetName val="cctv"/>
      <sheetName val="당월(1)"/>
      <sheetName val="Edit(01)"/>
      <sheetName val="Upgrades pricing"/>
      <sheetName val="Cost bd-墠+壬"/>
      <sheetName val="조도계산(1)"/>
      <sheetName val="STEEL BOX 단면설계(SEC.8)"/>
      <sheetName val="공비현2"/>
      <sheetName val="6.열원설비"/>
      <sheetName val="6-3 공조용 펌프선정"/>
      <sheetName val="표"/>
      <sheetName val="설周-"/>
      <sheetName val="선금급신청서"/>
      <sheetName val="주방"/>
      <sheetName val="산수배수"/>
      <sheetName val="2.2.1丵⿌_x0005__x0000_"/>
      <sheetName val="2.2.1丵⽃_x0005__x0000_"/>
      <sheetName val="2.2.1丵⿝_x0005__x0000_"/>
      <sheetName val="2.2.1丵⾎_x0005__x0000_"/>
      <sheetName val="S.중기사용료"/>
      <sheetName val="ENTR׃"/>
      <sheetName val="el\설계서\수목일︀ᇕ԰_x0000_缀_x0000__x0000__x0000_Ȁ"/>
      <sheetName val="el\설계서\수목일︀ᇕ԰_x0000_缀_x0000__x0000__x0000_焀"/>
      <sheetName val="el\설계서\수목일︀ᇕ԰_x0000_缀_x0000__x0000__x0000_Ԁ"/>
      <sheetName val="TYPE집계표"/>
      <sheetName val="전력"/>
      <sheetName val="잡비계산"/>
      <sheetName val="단가적용"/>
      <sheetName val="에԰_x0000_缀"/>
      <sheetName val="조경일壀"/>
      <sheetName val="지수적용공사비내역서"/>
      <sheetName val="하중조건(평상시)"/>
      <sheetName val="급여조견표"/>
      <sheetName val="취수탑"/>
      <sheetName val="구헾"/>
      <sheetName val="접합 및 부설 "/>
      <sheetName val="품셈 "/>
      <sheetName val="우측날개_x0005_"/>
      <sheetName val="우측날개畠"/>
      <sheetName val="원가蠀ᎊ찀ᎊ"/>
      <sheetName val="설계ᎃ"/>
      <sheetName val="슬래브"/>
      <sheetName val="기계내역서"/>
      <sheetName val="주공 _x0005__x0000_"/>
      <sheetName val="철근량산정및사용성검⩿"/>
      <sheetName val="세목전체"/>
      <sheetName val="일위대가(긴급전화)"/>
      <sheetName val="긴급전화(단가)"/>
      <sheetName val="장문교(대전)"/>
      <sheetName val="고압수량(철거)"/>
      <sheetName val="공량(전기)"/>
      <sheetName val="도로정위치부표"/>
      <sheetName val="DB구축"/>
      <sheetName val="도로조사부표"/>
      <sheetName val="입력변수"/>
      <sheetName val="카펫타일"/>
      <sheetName val="낙엽송지주목"/>
      <sheetName val="Sheet8"/>
      <sheetName val="Sheet10"/>
      <sheetName val="Sheet11"/>
      <sheetName val="Sheet12"/>
      <sheetName val="Sheet16"/>
      <sheetName val="Module1"/>
      <sheetName val="Module2"/>
      <sheetName val="설계명세"/>
      <sheetName val="하성지구"/>
      <sheetName val="헐기조서"/>
      <sheetName val="수량산출(비굴착)"/>
      <sheetName val="변경내역서"/>
      <sheetName val="Coding"/>
      <sheetName val="갑지(집행)"/>
      <sheetName val="노무비계"/>
      <sheetName val="A-8 PD(도로중앙)"/>
      <sheetName val="3차Ö_x0000_"/>
      <sheetName val="2. 공원조도"/>
      <sheetName val="토공실_x0000_"/>
      <sheetName val="별제권_정리담보권1"/>
      <sheetName val="회사정보"/>
      <sheetName val="단가일헾"/>
      <sheetName val="배수ᰀ"/>
      <sheetName val="단가일尜"/>
      <sheetName val="건설기ᰀ"/>
      <sheetName val="_x0000_䅅呒"/>
      <sheetName val="DB"/>
      <sheetName val="T6-6(2)"/>
      <sheetName val="[수목일위.XLS][수목일위.XLS]el_설계서_수목_4"/>
      <sheetName val="[수목일위.XLS][수목일위.XLS]el_설계서_수목_5"/>
      <sheetName val="[수목일위.XLS][수목일위.XLS]el_설계서_수목_2"/>
      <sheetName val="[수목일위.XLS][수목일위.XLS]el_설계서_수목_3"/>
      <sheetName val="직접공사_x0000__x0000_Ԁ_x0000_쀀"/>
      <sheetName val="직접공사_x0000__x0000_Ԁ_x0000_耀⨶"/>
      <sheetName val="울산시산표"/>
      <sheetName val="적용토목"/>
      <sheetName val="[수목일위.XLS_x0000_][수목일위.XLS]el_______4"/>
      <sheetName val="[수목일위.XLS_x0000_][수목일위.XLS]el_______5"/>
      <sheetName val="[수목일위.XLS][수목일위.XLS_x0000_]el_______6"/>
      <sheetName val="[수목일위.XLS][수목일위.XLS_x0000_]el_______7"/>
      <sheetName val="[수목일위.XLS_x0000_][수목일위.XLS]el_______2"/>
      <sheetName val="[수목일위.XLS_x0000_][수목일위.XLS]el_______3"/>
      <sheetName val=" 갑지"/>
      <sheetName val="DATA(VTL)"/>
      <sheetName val="직공비"/>
      <sheetName val="단위집계표"/>
      <sheetName val="할증"/>
      <sheetName val="7.PILE  (돌출)"/>
      <sheetName val="급탕순환펌프"/>
      <sheetName val="EXPENSE"/>
      <sheetName val="오억미_x0000_"/>
      <sheetName val="REDUCER"/>
      <sheetName val="WE'T"/>
      <sheetName val="우각부보_x0000_"/>
      <sheetName val="우각부보헾"/>
      <sheetName val="[수목일위.XLSѝ조성원가DATA"/>
      <sheetName val="20관리비율"/>
      <sheetName val="집수정"/>
      <sheetName val="Edit"/>
      <sheetName val="토목공사일반"/>
      <sheetName val="본체"/>
      <sheetName val="시중노임(공사)"/>
      <sheetName val="Initial Input Variable"/>
      <sheetName val="노무비산출"/>
      <sheetName val="CONCRETE"/>
      <sheetName val="자재단가비교표"/>
      <sheetName val="자재_집계표"/>
      <sheetName val="비용"/>
      <sheetName val="원형1호맨홀토공수㐬"/>
      <sheetName val="[수목일위.XLS]B__MSOffice_Excel___2"/>
      <sheetName val="한강운반擀"/>
      <sheetName val="[수목일위.XLS][수목일위.XLS]el_설계서____4"/>
      <sheetName val="[수목일위.XLS][수목일위.XLS]el_설계서____5"/>
      <sheetName val="[수목일위.XLS_x0000_][수목일위.XLS]el_설계서___8"/>
      <sheetName val="[수목일위.XLS_x0000_][수목일위.XLS]el_설계서___9"/>
      <sheetName val="[수목일위.XLS][수목일위.XLS]el_설계서____2"/>
      <sheetName val="[수목일위.XLS][수목일위.XLS]el_설계서____3"/>
      <sheetName val="[수목일위.XLS_x0000_][수목일위.XLS]el_설계서___2"/>
      <sheetName val="[수목일위.XLS_x0000_][수목일위.XLS]el_설계서___3"/>
      <sheetName val="[수목일위.XLS][수목일위.XLS_x0000_]el_설계서__12"/>
      <sheetName val="[수목일위.XLS][수목일위.XLS_x0000_]el_설계서__13"/>
      <sheetName val="[수목일위.XLS_x0000_][수목일위.XLS]el_설계서___4"/>
      <sheetName val="[수목일위.XLS_x0000_][수목일위.XLS]el_설계서___5"/>
      <sheetName val="[수목일위.XLS_x0000_][수목일위.XLS]el_설계서___6"/>
      <sheetName val="[수목일위.XLS_x0000_][수목일위.XLS]el_설계서___7"/>
      <sheetName val="[수목일위.XLS][수목일위.XLS_x0000_]el_설계서__10"/>
      <sheetName val="[수목일위.XLS][수목일위.XLS_x0000_]el_설계서__11"/>
      <sheetName val="[수목일위.XLS][수목일위.XLS]el_설계서___14"/>
      <sheetName val="[수목일위.XLS][수목일위.XLS]el_설계서___15"/>
      <sheetName val="[수목일위.XLS][수목일위.XLS]el_설계서____8"/>
      <sheetName val="[수목일위.XLS][수목일위.XLS]el_설계서____9"/>
      <sheetName val="[수목일위.XLS][수목일위.XLS]el_설계서____6"/>
      <sheetName val="[수목일위.XLS][수목일위.XLS]el_설계서____7"/>
      <sheetName val="[수목일위.XLS][수목일위.XLS_x0000_]el_설계서__14"/>
      <sheetName val="[수목일위.XLS][수목일위.XLS_x0000_]el_설계서__15"/>
      <sheetName val="[수목일위.XLS][수목일위.XLS]el_설계서___16"/>
      <sheetName val="[수목일위.XLS][수목일위.XLS]el_설계서___17"/>
      <sheetName val="[수목일위.XLS][수목일위.XLS]el_설계서___10"/>
      <sheetName val="[수목일위.XLS][수목일위.XLS]el_설계서___11"/>
      <sheetName val="[수목일위.XLS][수목일위.XLS]el_설계서___12"/>
      <sheetName val="[수목일위.XLS][수목일위.XLS]el_설계서___13"/>
      <sheetName val="[수목일위.XLS][수목일위.XLS]el_설계서___68"/>
      <sheetName val="[수목일위.XLS][수목일위.XLS]el_설계서___69"/>
      <sheetName val="[수목일위.XLS][수목일위.XLS]el_설계서___50"/>
      <sheetName val="[수목일위.XLS][수목일위.XLS]el_설계서___51"/>
      <sheetName val="[수목일위.XLS][수목일위.XLS]el_설계서___40"/>
      <sheetName val="[수목일위.XLS][수목일위.XLS]el_설계서___41"/>
      <sheetName val="[수목일위.XLS][수목일위.XLS]el_설계서___26"/>
      <sheetName val="[수목일위.XLS][수목일위.XLS]el_설계서___27"/>
      <sheetName val="[수목일위.XLS][수목일위.XLS]el_설계서___24"/>
      <sheetName val="[수목일위.XLS][수목일위.XLS]el_설계서___25"/>
      <sheetName val="[수목일위.XLS][수목일위.XLS]el_설계서___18"/>
      <sheetName val="[수목일위.XLS][수목일위.XLS]el_설계서___19"/>
      <sheetName val="[수목일위.XLS][수목일위.XLS]el_설계서___20"/>
      <sheetName val="[수목일위.XLS][수목일위.XLS]el_설계서___21"/>
      <sheetName val="[수목일위.XLS][수목일위.XLS]el_설계서___22"/>
      <sheetName val="[수목일위.XLS][수목일위.XLS]el_설계서___23"/>
      <sheetName val="[수목일위.XLS][수목일위.XLS]el_설계서___32"/>
      <sheetName val="[수목일위.XLS][수목일위.XLS]el_설계서___33"/>
      <sheetName val="[수목일위.XLS][수목일위.XLS]el_설계서___28"/>
      <sheetName val="[수목일위.XLS][수목일위.XLS]el_설계서___29"/>
      <sheetName val="[수목일위.XLS][수목일위.XLS]el_설계서___30"/>
      <sheetName val="[수목일위.XLS][수목일위.XLS]el_설계서___31"/>
      <sheetName val="[수목일위.XLS][수목일위.XLS]el_설계서___34"/>
      <sheetName val="[수목일위.XLS][수목일위.XLS]el_설계서___35"/>
      <sheetName val="[수목일위.XLS][수목일위.XLS]el_설계서___36"/>
      <sheetName val="[수목일위.XLS][수목일위.XLS]el_설계서___37"/>
      <sheetName val="[수목일위.XLS][수목일위.XLS]el_설계서___42"/>
      <sheetName val="[수목일위.XLS][수목일위.XLS]el_설계서___43"/>
      <sheetName val="[수목일위.XLS][수목일위.XLS]el_설계서___38"/>
      <sheetName val="[수목일위.XLS][수목일위.XLS]el_설계서___39"/>
      <sheetName val="[수목일위.XLS][수목일위.XLS]el_설계서___44"/>
      <sheetName val="[수목일위.XLS][수목일위.XLS]el_설계서___45"/>
      <sheetName val="[수목일위.XLS][수목일위.XLS]el_설계서___46"/>
      <sheetName val="[수목일위.XLS][수목일위.XLS]el_설계서___47"/>
      <sheetName val="[수목일위.XLS][수목일위.XLS]el_설계서___48"/>
      <sheetName val="[수목일위.XLS][수목일위.XLS]el_설계서___49"/>
      <sheetName val="[수목일위.XLS][수목일위.XLS]el_설계서___56"/>
      <sheetName val="[수목일위.XLS][수목일위.XLS]el_설계서___57"/>
      <sheetName val="[수목일위.XLS][수목일위.XLS]el_설계서___52"/>
      <sheetName val="[수목일위.XLS][수목일위.XLS]el_설계서___53"/>
      <sheetName val="[수목일위.XLS][수목일위.XLS]el_설계서___54"/>
      <sheetName val="[수목일위.XLS][수목일위.XLS]el_설계서___55"/>
      <sheetName val="[수목일위.XLS][수목일위.XLS]el_설계서___58"/>
      <sheetName val="[수목일위.XLS][수목일위.XLS]el_설계서___59"/>
      <sheetName val="[수목일위.XLS][수목일위.XLS]el_설계서___80"/>
      <sheetName val="[수목일위.XLS][수목일위.XLS]el_설계서___81"/>
      <sheetName val="[수목일위.XLS][수목일위.XLS]el_설계서___60"/>
      <sheetName val="[수목일위.XLS][수목일위.XLS]el_설계서___61"/>
      <sheetName val="[수목일위.XLS][수목일위.XLS]el_설계서___62"/>
      <sheetName val="[수목일위.XLS][수목일위.XLS]el_설계서___63"/>
      <sheetName val="[수목일위.XLS][수목일위.XLS]el_설계서___64"/>
      <sheetName val="[수목일위.XLS][수목일위.XLS]el_설계서___65"/>
      <sheetName val="[수목일위.XLS][수목일위.XLS]el_설계서___66"/>
      <sheetName val="[수목일위.XLS][수목일위.XLS]el_설계서___67"/>
      <sheetName val="[수목일위.XLS][수목일위.XLS]el_설계서___74"/>
      <sheetName val="[수목일위.XLS][수목일위.XLS]el_설계서___75"/>
      <sheetName val="[수목일위.XLS][수목일위.XLS]el_설계서___70"/>
      <sheetName val="[수목일위.XLS][수목일위.XLS]el_설계서___71"/>
      <sheetName val="[수목일위.XLS][수목일위.XLS]el_설계서___72"/>
      <sheetName val="[수목일위.XLS][수목일위.XLS]el_설계서___73"/>
      <sheetName val="[수목일위.XLS][수목일위.XLS]el_설계서___82"/>
      <sheetName val="[수목일위.XLS][수목일위.XLS]el_설계서___83"/>
      <sheetName val="[수목일위.XLS][수목일위.XLS]el_설계서___76"/>
      <sheetName val="[수목일위.XLS][수목일위.XLS]el_설계서___77"/>
      <sheetName val="[수목일위.XLS][수목일위.XLS]el_설계서___78"/>
      <sheetName val="[수목일위.XLS][수목일위.XLS]el_설계서___79"/>
      <sheetName val="[수목일위.XLS][수목일위.XLS]el_설계서___84"/>
      <sheetName val="[수목일위.XLS][수목일위.XLS]el_설계서___85"/>
      <sheetName val="[수목일위.XLS][수목일위.XLS]el_설계서_수목_6"/>
      <sheetName val="[수목일위.XLS][수목일위.XLS]el_설계서_수목_7"/>
      <sheetName val="[수목일위.XLS][수목일위.XLS]el_설계서_수목_8"/>
      <sheetName val="[수목일위.XLS][수목일위.XLS]el_설계서_수목_9"/>
      <sheetName val="[수목일위.XLS][수목일위.XLS]el_설계서_수_12"/>
      <sheetName val="[수목일위.XLS][수목일위.XLS]el_설계서_수_13"/>
      <sheetName val="[수목일위.XLS][수목일위.XLS]el_설계서_수_10"/>
      <sheetName val="[수목일위.XLS][수목일위.XLS]el_설계서_수_11"/>
      <sheetName val="[수목일위.XLS][수목일위.XLS]el_설계서_수_48"/>
      <sheetName val="[수목일위.XLS][수목일위.XLS]el_설계서_수_49"/>
      <sheetName val="[수목일위.XLS][수목일위.XLS]el_설계서_수_16"/>
      <sheetName val="[수목일위.XLS][수목일위.XLS]el_설계서_수_17"/>
      <sheetName val="[수목일위.XLS][수목일위.XLS]el_설계서_수_14"/>
      <sheetName val="[수목일위.XLS][수목일위.XLS]el_설계서_수_15"/>
      <sheetName val="[수목일위.XLS][수목일위.XLS]el_설계서_수_22"/>
      <sheetName val="[수목일위.XLS][수목일위.XLS]el_설계서_수_23"/>
      <sheetName val="[수목일위.XLS][수목일위.XLS]el_설계서_수_24"/>
      <sheetName val="[수목일위.XLS][수목일위.XLS]el_설계서_수_25"/>
      <sheetName val="[수목일위.XLS][수목일위.XLS]el_설계서_수_20"/>
      <sheetName val="[수목일위.XLS][수목일위.XLS]el_설계서_수_21"/>
      <sheetName val="[수목일위.XLS][수목일위.XLS]el_설계서_수_18"/>
      <sheetName val="[수목일위.XLS][수목일위.XLS]el_설계서_수_19"/>
      <sheetName val="[수목일위.XLS][수목일위.XLS]el_설계서_수_32"/>
      <sheetName val="[수목일위.XLS][수목일위.XLS]el_설계서_수_33"/>
      <sheetName val="[수목일위.XLS][수목일위.XLS]el_설계서_수_26"/>
      <sheetName val="[수목일위.XLS][수목일위.XLS]el_설계서_수_27"/>
      <sheetName val="[수목일위.XLS][수목일위.XLS]el_설계서_수_28"/>
      <sheetName val="[수목일위.XLS][수목일위.XLS]el_설계서_수_29"/>
      <sheetName val="[수목일위.XLS][수목일위.XLS]el_설계서_수_30"/>
      <sheetName val="[수목일위.XLS][수목일위.XLS]el_설계서_수_31"/>
      <sheetName val="[수목일위.XLS][수목일위.XLS]el_설계서_수_34"/>
      <sheetName val="[수목일위.XLS][수목일위.XLS]el_설계서_수_35"/>
      <sheetName val="[수목일위.XLS][수목일위.XLS]el_설계서_수_36"/>
      <sheetName val="[수목일위.XLS][수목일위.XLS]el_설계서_수_37"/>
      <sheetName val="[수목일위.XLS][수목일위.XLS]el_설계서_수_46"/>
      <sheetName val="[수목일위.XLS][수목일위.XLS]el_설계서_수_47"/>
      <sheetName val="[수목일위.XLS][수목일위.XLS]el_설계서_수_38"/>
      <sheetName val="[수목일위.XLS][수목일위.XLS]el_설계서_수_39"/>
      <sheetName val="[수목일위.XLS][수목일위.XLS]el_설계서_수_40"/>
      <sheetName val="[수목일위.XLS][수목일위.XLS]el_설계서_수_41"/>
      <sheetName val="[수목일위.XLS][수목일위.XLS]el_설계서_수_42"/>
      <sheetName val="[수목일위.XLS][수목일위.XLS]el_설계서_수_43"/>
      <sheetName val="[수목일위.XLS][수목일위.XLS]el_설계서_수_44"/>
      <sheetName val="[수목일위.XLS][수목일위.XLS]el_설계서_수_45"/>
      <sheetName val="[수목일위.XLS][수목일위.XLS]el_설계서_수_56"/>
      <sheetName val="[수목일위.XLS][수목일위.XLS]el_설계서_수_57"/>
      <sheetName val="[수목일위.XLS][수목일위.XLS]el_설계서_수_58"/>
      <sheetName val="[수목일위.XLS][수목일위.XLS]el_설계서_수_59"/>
      <sheetName val="[수목일위.XLS][수목일위.XLS]el_설계서_수_50"/>
      <sheetName val="[수목일위.XLS][수목일위.XLS]el_설계서_수_51"/>
      <sheetName val="[수목일위.XLS][수목일위.XLS]el_설계서_수_52"/>
      <sheetName val="[수목일위.XLS][수목일위.XLS]el_설계서_수_53"/>
      <sheetName val="[수목일위.XLS][수목일위.XLS]el_설계서_수_54"/>
      <sheetName val="[수목일위.XLS][수목일위.XLS]el_설계서_수_55"/>
      <sheetName val="[수목일위.XLS][수목일위.XLS]el_설계서_수_62"/>
      <sheetName val="[수목일위.XLS][수목일위.XLS]el_설계서_수_63"/>
      <sheetName val="[수목일위.XLS][수목일위.XLS]el_설계서_수_60"/>
      <sheetName val="[수목일위.XLS][수목일위.XLS]el_설계서_수_61"/>
      <sheetName val="[수목일위.XLS][수목일위.XLS]el_설계서_수_68"/>
      <sheetName val="[수목일위.XLS][수목일위.XLS]el_설계서_수_69"/>
      <sheetName val="[수목일위.XLS][수목일위.XLS]el_설계서_수_64"/>
      <sheetName val="[수목일위.XLS][수목일위.XLS]el_설계서_수_65"/>
      <sheetName val="[수목일위.XLS][수목일위.XLS]el_설계서_수_66"/>
      <sheetName val="[수목일위.XLS][수목일위.XLS]el_설계서_수_67"/>
      <sheetName val="일위대가-2"/>
      <sheetName val="steel data sheet"/>
      <sheetName val="당초,변경"/>
      <sheetName val="[수목일위.XLS][수목일위.XLS_x0000_]el______14"/>
      <sheetName val="[수목일위.XLS][수목일위.XLS_x0000_]el______15"/>
      <sheetName val="[수목일위.XLS][수목일위.XLS_x0000_]el_______8"/>
      <sheetName val="[수목일위.XLS][수목일위.XLS_x0000_]el_______9"/>
      <sheetName val="[수목일위.XLS][수목일위.XLS_x0000_]el______10"/>
      <sheetName val="[수목일위.XLS][수목일위.XLS_x0000_]el______11"/>
      <sheetName val="[수목일위.XLS][수목일위.XLS_x0000_]el______12"/>
      <sheetName val="[수목일위.XLS][수목일위.XLS_x0000_]el______13"/>
      <sheetName val="A소화조"/>
      <sheetName val="B소화조"/>
      <sheetName val="A조실험"/>
      <sheetName val="B조실험"/>
      <sheetName val="수목데이타暷"/>
      <sheetName val="기흥하도용"/>
      <sheetName val="갑__지3"/>
      <sheetName val="기타_정보통신공사3"/>
      <sheetName val="AS포장복구_3"/>
      <sheetName val="Customer_Databas3"/>
      <sheetName val="2000_11월설계내역3"/>
      <sheetName val="표지_(2)3"/>
      <sheetName val="화재_탐지_설비3"/>
      <sheetName val="unit_43"/>
      <sheetName val="단가_및_재료비3"/>
      <sheetName val="준검_내역서3"/>
      <sheetName val="Sheet1_(2)3"/>
      <sheetName val="토공산출_(아파트)3"/>
      <sheetName val="1_설계조건3"/>
      <sheetName val="Ⅶ-2_현장경비산출3"/>
      <sheetName val="자재_집계표3"/>
      <sheetName val="5_일위목록3"/>
      <sheetName val="7_단가조사3"/>
      <sheetName val="6_일위대가3"/>
      <sheetName val="E_P_T수량산출서3"/>
      <sheetName val="전선_및_전선관3"/>
      <sheetName val="공사별_가중치_산출근거(토목)2"/>
      <sheetName val="운동장_(2)2"/>
      <sheetName val="1차_내역서3"/>
      <sheetName val="귀래_설계_공내역서3"/>
      <sheetName val="2_대외공문2"/>
      <sheetName val="상_부2"/>
      <sheetName val="단가표_(2)2"/>
      <sheetName val="3_바닥판__2"/>
      <sheetName val="_견적서2"/>
      <sheetName val="목차_1"/>
      <sheetName val="기계실_D2001"/>
      <sheetName val="6PILE__(돌출)1"/>
      <sheetName val="수량계산서_집계표(가설_신설_및_철거-을지로3가_3호선2"/>
      <sheetName val="수량계산서_집계표(신설-을지로3가_3호선)2"/>
      <sheetName val="수량계산서_집계표(철거-을지로3가_3호선)2"/>
      <sheetName val="3_공통공사대비1"/>
      <sheetName val="전차선로_물량표1"/>
      <sheetName val="영업_일11"/>
      <sheetName val="주빔의_설계1"/>
      <sheetName val="단면_(2)1"/>
      <sheetName val="2_2_10_샤시등1"/>
      <sheetName val="1_가설1"/>
      <sheetName val="4_목공사1"/>
      <sheetName val="G_R300경비1"/>
      <sheetName val="수목데이타_1"/>
      <sheetName val="3_하중산정4_지지력1"/>
      <sheetName val="2_가로등(영구)1"/>
      <sheetName val="현장관리비_산출내역1"/>
      <sheetName val="현장관리비_1"/>
      <sheetName val="3BL공동구_수량1"/>
      <sheetName val="관기성공_내1"/>
      <sheetName val="표__지1"/>
      <sheetName val="인건비_1"/>
      <sheetName val="환경기계공정표_(3)1"/>
      <sheetName val="TRE_TABLE1"/>
      <sheetName val="Cost_bd-&quot;A&quot;1"/>
      <sheetName val="남양시작동자105노65기1_3화1_21"/>
      <sheetName val="노임_단가1"/>
      <sheetName val="단_box1"/>
      <sheetName val="2000,9월_일위1"/>
      <sheetName val="경율산정_XLS1"/>
      <sheetName val="신_분1"/>
      <sheetName val="설계기준_및_하중계산1"/>
      <sheetName val="General_Data1"/>
      <sheetName val="별표_1"/>
      <sheetName val="1_설계기준1"/>
      <sheetName val="제출내역_(2)1"/>
      <sheetName val="단가_산출서(산근#1~#102)1"/>
      <sheetName val="RAW_DATA1"/>
      <sheetName val="설계내역서_1"/>
      <sheetName val="5_전사투자계획종함안1"/>
      <sheetName val="3_바닥판설계1"/>
      <sheetName val="96보완계획7_121"/>
      <sheetName val="일반문틀_설치1"/>
      <sheetName val="샌딩_에폭시_도장1"/>
      <sheetName val="환율_및_노임1"/>
      <sheetName val="속_일위대가1"/>
      <sheetName val="노_무_비1"/>
      <sheetName val="EQUIP_LIST1"/>
      <sheetName val="입출재고현황_(2)1"/>
      <sheetName val="횡_연장1"/>
      <sheetName val="단가산출서_(2)1"/>
      <sheetName val="기성고조서_1"/>
      <sheetName val="공종단가표_1"/>
      <sheetName val="6_가격조사서_1"/>
      <sheetName val="빌딩_안내1"/>
      <sheetName val="99_12"/>
      <sheetName val="1공구_단가_(정원)1"/>
      <sheetName val="1공구_단가_(산광)1"/>
      <sheetName val="1공구_단가_(용호)1"/>
      <sheetName val="간지_(2)1"/>
      <sheetName val="2공구_단가(인성)1"/>
      <sheetName val="2공구_단가(대동)1"/>
      <sheetName val="2공구_단가(산광)1"/>
      <sheetName val="1_토공1"/>
      <sheetName val="2_배수공1"/>
      <sheetName val="3_구조물공1"/>
      <sheetName val="4_포장공1"/>
      <sheetName val="PACKING_LIST1"/>
      <sheetName val="지주목_및_비료산출기준1"/>
      <sheetName val="1__설계예산서1"/>
      <sheetName val="2__목차1"/>
      <sheetName val="3_설계설명서1"/>
      <sheetName val="4_시방서갑지1"/>
      <sheetName val="5_시방서(일반시방서)1"/>
      <sheetName val="6_시방서갑지(특기)1"/>
      <sheetName val="7_예정공정표1"/>
      <sheetName val="8__설계예산서1"/>
      <sheetName val="16_설계서용지(갑)1"/>
      <sheetName val="17__내역서갑지1"/>
      <sheetName val="내_역_서1"/>
      <sheetName val="일_위_대_가_표1"/>
      <sheetName val="수_량_산_출_서1"/>
      <sheetName val="일위대가_1"/>
      <sheetName val="중기조종사_단위단가1"/>
      <sheetName val="세골재__T2_변경_현황"/>
      <sheetName val="2-나_물가조사서"/>
      <sheetName val="앉음벽_(2)"/>
      <sheetName val="IBM_UX"/>
      <sheetName val="연돌일退←"/>
      <sheetName val="내역서_제출"/>
      <sheetName val="수량계산서_집계표(가설_신설_및_철거-을지로3가_2호선)"/>
      <sheetName val="수량계산서_집계표(신설-을지로3가_2호선)"/>
      <sheetName val="수량계산서_집계표(철거-을지로3가_2호선)"/>
      <sheetName val="케이블류_OLD"/>
      <sheetName val="2_도실원내역(원본)"/>
      <sheetName val="DNT_OSBL"/>
      <sheetName val="표_지"/>
      <sheetName val="11_닥트설치공사(bm)"/>
      <sheetName val="DESIGN_CRETERIA"/>
      <sheetName val="3련_BOX1"/>
      <sheetName val="0_갑지1"/>
      <sheetName val="8_현장관리비1"/>
      <sheetName val="7_안전관리비1"/>
      <sheetName val="2_토목공사1"/>
      <sheetName val="본선_토공_분배표"/>
      <sheetName val="견적_(2)"/>
      <sheetName val="DATA_입력란"/>
      <sheetName val="1__설계조건_2_단면가정_3__하중계산"/>
      <sheetName val="아파트_"/>
      <sheetName val="6__안전관리비"/>
      <sheetName val="마북_손익분석(CATIA)"/>
      <sheetName val="목동세대_산출근거"/>
      <sheetName val="8_PILE__(돌출)"/>
      <sheetName val="3_부제O호표"/>
      <sheetName val="4_장비손료"/>
      <sheetName val="5_소모재료비"/>
      <sheetName val="9_공삭공지층별작업시간"/>
      <sheetName val="7_주입분사시간제원표"/>
      <sheetName val="6_작업시간표"/>
      <sheetName val="8_시멘트제원표"/>
      <sheetName val="2_품제O호표"/>
      <sheetName val="1_총괄표1500mm"/>
      <sheetName val="Requirement(Work_Crew)"/>
      <sheetName val="3_건축(현장안)"/>
      <sheetName val="원가계산_(2)1"/>
      <sheetName val="기초입력_DATA1"/>
      <sheetName val="참조_(2)1"/>
      <sheetName val="일위대가_(식재)1"/>
      <sheetName val="골조-APT_갑지1"/>
      <sheetName val="자재단가2007_101"/>
      <sheetName val="자재단가2008_41"/>
      <sheetName val="설명서_1"/>
      <sheetName val="6-1__관개량조서1"/>
      <sheetName val="11-2_아파트내역1"/>
      <sheetName val="INDEX__LIST1"/>
      <sheetName val="실행,원가_최종예상"/>
      <sheetName val="플랜트_설치1"/>
      <sheetName val="아파트_내역1"/>
      <sheetName val="7_원가계산서(품셈)1"/>
      <sheetName val="단가산출근거_목록표1"/>
      <sheetName val="단_가_산_출_근_거1"/>
      <sheetName val="중기_목록표1"/>
      <sheetName val="시간당_중기사용료1"/>
      <sheetName val="환율및_기초자료1"/>
      <sheetName val="CABLE_SIZE-11"/>
      <sheetName val="1-4-2_관(약)1"/>
      <sheetName val="내역서1999_8최종1"/>
      <sheetName val="BSD_(2)"/>
      <sheetName val="7_계측제어"/>
      <sheetName val="6_동력"/>
      <sheetName val="13_방송공사"/>
      <sheetName val="15_소방공사"/>
      <sheetName val="12_옥외_방송공사"/>
      <sheetName val="8_옥외_보안등공사"/>
      <sheetName val="9_전등공사"/>
      <sheetName val="4_전력간선공사"/>
      <sheetName val="1_전력인입"/>
      <sheetName val="10_전열_공사"/>
      <sheetName val="11_전화공사"/>
      <sheetName val="5_CABLE_TRAY"/>
      <sheetName val="3_피뢰공사"/>
      <sheetName val="14_TV공사"/>
      <sheetName val="1_2_동력(철거)"/>
      <sheetName val="1_접지공사"/>
      <sheetName val="주공_갑지"/>
      <sheetName val="A_LINE"/>
      <sheetName val="2_고용보험료산출근거"/>
      <sheetName val="실행내역_"/>
      <sheetName val="2_냉난방설비공사"/>
      <sheetName val="Summary_Sheet"/>
      <sheetName val="총괄_내역서"/>
      <sheetName val="PROJECT_BRIEF"/>
      <sheetName val="기성(1차)_"/>
      <sheetName val="4__검토"/>
      <sheetName val="안양동교_1안"/>
      <sheetName val="설계변경내역_98"/>
      <sheetName val="개별직종노임단가(2005_1)"/>
      <sheetName val="TABLE_DB"/>
      <sheetName val="쌍용_data_base"/>
      <sheetName val="양재동_고향생각"/>
      <sheetName val="토공(우물통,기타)_"/>
      <sheetName val="계장_품셈표"/>
      <sheetName val="8_설치품셈"/>
      <sheetName val="공사별_가중치_산출근거(건축)"/>
      <sheetName val="개비온_단위"/>
      <sheetName val="단계별내역_(2)"/>
      <sheetName val="사업비변경내역(96_9단가)"/>
      <sheetName val="_상부공통집계(총괄)"/>
      <sheetName val="본실행"/>
      <sheetName val="24_보증금"/>
      <sheetName val="1~9_하중계산"/>
      <sheetName val="실행내역서_"/>
      <sheetName val="각사별공사비분개_"/>
      <sheetName val="Sheet4[수목일위_XLS]가드레일산근耀[수목일"/>
      <sheetName val="el_설계서_수목일위_XLS_데이타"/>
      <sheetName val="el_설계서_수목일위_XLS"/>
      <sheetName val="4_설계예산내역서"/>
      <sheetName val="6_관급자재조서"/>
      <sheetName val="3_예정공정표"/>
      <sheetName val="7_청제공기계기구조서"/>
      <sheetName val="5__현장관리비(new)_"/>
      <sheetName val="24_보증금(전신전화가입권)"/>
      <sheetName val="6_송금의뢰내역서"/>
      <sheetName val="토__공"/>
      <sheetName val="소방_하_내역"/>
      <sheetName val="공사비_증감_내역서"/>
      <sheetName val="1_취수장"/>
      <sheetName val="자재_집"/>
      <sheetName val="3_고용보험료산출근거"/>
      <sheetName val="4_고용보험"/>
      <sheetName val="31_경비기본입력"/>
      <sheetName val="피해현황_(수량합계)"/>
      <sheetName val="5_2_6~7공사요율"/>
      <sheetName val="실행내역(10_13)"/>
      <sheetName val="Sheet4[수목일위_XLS]가드레일산근"/>
      <sheetName val="2015년_제3차_공사_물량조사_양식_xlsx"/>
      <sheetName val="[수목일위_XLS]el\설계서\수목일위_XLS]데이타"/>
      <sheetName val="[수목일위_XLS]el\설계서\수목일위_XLS"/>
      <sheetName val="[수목일위_XLS][수목일위_XLS]el_______66"/>
      <sheetName val="[수목일위_XLS][수목일위_XLS]el_______67"/>
      <sheetName val="[수목일위_XLS][수목일위_XLS]el_______60"/>
      <sheetName val="[수목일위_XLS][수목일위_XLS]el_______61"/>
      <sheetName val="[수목일위_XLS][수목일위_XLS]el\설계서\수목일위"/>
      <sheetName val="6_단가조사표"/>
      <sheetName val="2_노무비"/>
      <sheetName val="2-1_노무비단가"/>
      <sheetName val="5_폐기물운반비"/>
      <sheetName val="4_폐기물량"/>
      <sheetName val="송정-증포간__계약내역서"/>
      <sheetName val="B_O_M"/>
      <sheetName val="노임단가_(2)"/>
      <sheetName val="1_1서버도입"/>
      <sheetName val="노임_(2차)"/>
      <sheetName val="7단"/>
      <sheetName val="1"/>
      <sheetName val="1B"/>
      <sheetName val="설"/>
      <sheetName val="crude_SLAB_RE-bar"/>
      <sheetName val="2_2_1嵦īꥈ"/>
      <sheetName val="2_2_1咘Ȏ㎩ì"/>
      <sheetName val="2_2_1㘨↌␬"/>
      <sheetName val="2_2_1䜨ሉὴ"/>
      <sheetName val="2_2_1䘭疋瀨ȕ㱵"/>
      <sheetName val="2_2_1᩿↌"/>
      <sheetName val="2_2_1᷀ḨỌ"/>
      <sheetName val="설계변경_(2)"/>
      <sheetName val="계약내역서("/>
      <sheetName val="1_3(배치도)"/>
      <sheetName val="도급예산내헾】"/>
      <sheetName val="8_석축단위(H=1_5M)"/>
      <sheetName val="[수목일위_XLS][수목일위_XLS]el_______58"/>
      <sheetName val="[수목일위_XLS][수목일위_XLS]el_______59"/>
      <sheetName val="[수목일위_XLS][수목일위_XLS]el________2"/>
      <sheetName val="[수목일위_XLS][수목일위_XLS]el________3"/>
      <sheetName val="1_우편집중내역서"/>
      <sheetName val="자재집게표_"/>
      <sheetName val="3_공통공ⴀ敆遵"/>
      <sheetName val="전체_현장_공사명_입력(26건)"/>
      <sheetName val="PROJECT_BRIEF(EX_NEW)"/>
      <sheetName val="조도계산서_(도서)"/>
      <sheetName val="노원열병합__건축공사기성내역서"/>
      <sheetName val="3_일반사상"/>
      <sheetName val="0_0ControlSheet"/>
      <sheetName val="Upgrades_pricing"/>
      <sheetName val="6_18"/>
      <sheetName val="원형1호맨"/>
      <sheetName val="P_M_별"/>
      <sheetName val="항목邨턘"/>
      <sheetName val="[수목일위_XLS][수목일위_XLS]el________8"/>
      <sheetName val="[수목일위_XLS][수목일위_XLS]el________9"/>
      <sheetName val="[수목일위_XLS][수목일위_XLS]el________4"/>
      <sheetName val="[수목일위_XLS][수목일위_XLS]el________5"/>
      <sheetName val="[수목일위_XLS][수목일위_XLS]el________6"/>
      <sheetName val="[수목일위_XLS][수목일위_XLS]el________7"/>
      <sheetName val="Cost_bd-墠+壬"/>
      <sheetName val="[수목일위_XLS][수목일위_XLS]el_______10"/>
      <sheetName val="[수목일위_XLS][수목일위_XLS]el_______11"/>
      <sheetName val="[수목일위_XLS][수목일위_XLS]el_______12"/>
      <sheetName val="[수목일위_XLS][수목일위_XLS]el_______13"/>
      <sheetName val="[수목일위_XLS][수목일위_XLS]el_______14"/>
      <sheetName val="[수목일위_XLS][수목일위_XLS]el_______15"/>
      <sheetName val="[수목일위_XLS][수목일위_XLS]el_______42"/>
      <sheetName val="[수목일위_XLS][수목일위_XLS]el_______43"/>
      <sheetName val="[수목일위_XLS][수목일위_XLS]el_______38"/>
      <sheetName val="[수목일위_XLS][수목일위_XLS]el_______39"/>
      <sheetName val="[수목일위_XLS][수목일위_XLS]el_______16"/>
      <sheetName val="[수목일위_XLS][수목일위_XLS]el_______17"/>
      <sheetName val="[수목일위_XLS][수목일위_XLS]el_______36"/>
      <sheetName val="[수목일위_XLS][수목일위_XLS]el_______37"/>
      <sheetName val="[수목일위_XLS][수목일위_XLS]el_______18"/>
      <sheetName val="[수목일위_XLS][수목일위_XLS]el_______19"/>
      <sheetName val="[수목일위_XLS][수목일위_XLS]el_______20"/>
      <sheetName val="[수목일위_XLS][수목일위_XLS]el_______21"/>
      <sheetName val="[수목일위_XLS][수목일위_XLS]el_______22"/>
      <sheetName val="[수목일위_XLS][수목일위_XLS]el_______23"/>
      <sheetName val="[수목일위_XLS][수목일위_XLS]el_______24"/>
      <sheetName val="[수목일위_XLS][수목일위_XLS]el_______25"/>
      <sheetName val="[수목일위_XLS][수목일위_XLS]el_______26"/>
      <sheetName val="[수목일위_XLS][수목일위_XLS]el_______27"/>
      <sheetName val="[수목일위_XLS][수목일위_XLS]el_______32"/>
      <sheetName val="[수목일위_XLS][수목일위_XLS]el_______33"/>
      <sheetName val="[수목일위_XLS][수목일위_XLS]el_______28"/>
      <sheetName val="[수목일위_XLS][수목일위_XLS]el_______29"/>
      <sheetName val="[수목일위_XLS][수목일위_XLS]el_______30"/>
      <sheetName val="[수목일위_XLS][수목일위_XLS]el_______31"/>
      <sheetName val="[수목일위_XLS][수목일위_XLS]el_______34"/>
      <sheetName val="[수목일위_XLS][수목일위_XLS]el_______35"/>
      <sheetName val="[수목일위_XLS][수목일위_XLS]el_______40"/>
      <sheetName val="[수목일위_XLS][수목일위_XLS]el_______41"/>
      <sheetName val="[수목일위_XLS][수목일위_XLS]el_______52"/>
      <sheetName val="[수목일위_XLS][수목일위_XLS]el_______53"/>
      <sheetName val="[수목일위_XLS][수목일위_XLS]el_______44"/>
      <sheetName val="[수목일위_XLS][수목일위_XLS]el_______45"/>
      <sheetName val="[수목일위_XLS][수목일위_XLS]el_______46"/>
      <sheetName val="[수목일위_XLS][수목일위_XLS]el_______47"/>
      <sheetName val="[수목일위_XLS][수목일위_XLS]el_______48"/>
      <sheetName val="[수목일위_XLS][수목일위_XLS]el_______49"/>
      <sheetName val="[수목일위_XLS][수목일위_XLS]el_______50"/>
      <sheetName val="[수목일위_XLS][수목일위_XLS]el_______51"/>
      <sheetName val="[수목일위_XLS][수목일위_XLS]el_______54"/>
      <sheetName val="[수목일위_XLS][수목일위_XLS]el_______55"/>
      <sheetName val="[수목일위_XLS][수목일위_XLS]el_______56"/>
      <sheetName val="[수목일위_XLS][수목일위_XLS]el_______57"/>
      <sheetName val="[수목일위_XLS][수목일위_XLS]el_______62"/>
      <sheetName val="[수목일위_XLS][수목일위_XLS]el_______63"/>
      <sheetName val="[수목일위_XLS][수목일위_XLS]el_______64"/>
      <sheetName val="[수목일위_XLS][수목일위_XLS]el_______65"/>
      <sheetName val="[수목일위_XLS][수목일위_XLS]el_______72"/>
      <sheetName val="[수목일위_XLS][수목일위_XLS]el_______73"/>
      <sheetName val="[수목일위_XLS][수목일위_XLS]el_______70"/>
      <sheetName val="[수목일위_XLS][수목일위_XLS]el_______71"/>
      <sheetName val="[수목일위_XLS][수목일위_XLS]el_______68"/>
      <sheetName val="[수목일위_XLS][수목일위_XLS]el_______69"/>
      <sheetName val="_x0004__x0000__x0006__x0000_"/>
      <sheetName val="̀Ԁ̀̀"/>
      <sheetName val="추가예산"/>
      <sheetName val="반월시설물집계"/>
      <sheetName val="[수목일위.XLS][수목일위.XLS]el___서_수목_2"/>
      <sheetName val="[수목일위.XLS][수목일위.XLS]el___서_수목_3"/>
      <sheetName val="[수목일위.XLS][수목일위.XLS]el______목_2"/>
      <sheetName val="[수목일위.XLS][수목일위.XLS]el______목_3"/>
      <sheetName val="집계(기계餀ኘ԰_x0000_"/>
      <sheetName val="입찰결과보고"/>
      <sheetName val="부품"/>
      <sheetName val="D-철尜_x0013_層"/>
      <sheetName val="?䅅呒"/>
      <sheetName val="배수︀"/>
      <sheetName val="입餀ኘ"/>
      <sheetName val="발주내역서"/>
      <sheetName val="[수목일위.XLS]el\설계서\수목렃耀ﻯ+_x0000_"/>
      <sheetName val="1공구(을)"/>
      <sheetName val="노임변동률"/>
      <sheetName val="원가계산서_x0005__x0000__x0000_"/>
      <sheetName val="A2"/>
      <sheetName val="일위집계(苈)헾"/>
      <sheetName val="대가수량"/>
      <sheetName val="날1"/>
      <sheetName val="[수목일위.XLS][수목일위.XLS]el______298"/>
      <sheetName val="[수목일위.XLS][수목일위.XLS]el______299"/>
      <sheetName val="[수목일위.XLS][수목일위.XLS]el______366"/>
      <sheetName val="[수목일위.XLS][수목일위.XLS]el______367"/>
      <sheetName val="연돌일退←?"/>
      <sheetName val="연돌일"/>
      <sheetName val="철거산ԯ"/>
      <sheetName val="계정c԰"/>
      <sheetName val="기԰"/>
      <sheetName val="부대대비"/>
      <sheetName val="냉연집계"/>
      <sheetName val="[수목일위.XLS][수목일위.XLS]el__계_____2"/>
      <sheetName val="[수목일위.XLS][수목일위.XLS]el__계_____3"/>
      <sheetName val="U-TYPE(1)"/>
      <sheetName val="[수목일위.XLS][수목일위.XLS_x0000_]el______18"/>
      <sheetName val="[수목일위.XLS][수목일위.XLS_x0000_]el______19"/>
      <sheetName val="[수목일위.XLS][수목일위.XLS_x0000_]el______16"/>
      <sheetName val="[수목일위.XLS][수목일위.XLS_x0000_]el______17"/>
      <sheetName val="기본사항"/>
      <sheetName val="비교1"/>
      <sheetName val="공통비(전체)"/>
      <sheetName val="토목공사"/>
      <sheetName val="갑__지4"/>
      <sheetName val="기타_정보통신공사4"/>
      <sheetName val="AS포장복구_4"/>
      <sheetName val="Customer_Databas4"/>
      <sheetName val="2000_11월설계내역4"/>
      <sheetName val="표지_(2)4"/>
      <sheetName val="화재_탐지_설비4"/>
      <sheetName val="unit_44"/>
      <sheetName val="단가_및_재료비4"/>
      <sheetName val="준검_내역서4"/>
      <sheetName val="Sheet1_(2)4"/>
      <sheetName val="토공산출_(아파트)4"/>
      <sheetName val="1_설계조건4"/>
      <sheetName val="Ⅶ-2_현장경비산출4"/>
      <sheetName val="자재_집계표4"/>
      <sheetName val="5_일위목록4"/>
      <sheetName val="7_단가조사4"/>
      <sheetName val="6_일위대가4"/>
      <sheetName val="E_P_T수량산출서4"/>
      <sheetName val="전선_및_전선관4"/>
      <sheetName val="공사별_가중치_산출근거(토목)3"/>
      <sheetName val="운동장_(2)3"/>
      <sheetName val="1차_내역서4"/>
      <sheetName val="귀래_설계_공내역서4"/>
      <sheetName val="2_대외공문3"/>
      <sheetName val="상_부3"/>
      <sheetName val="단가표_(2)3"/>
      <sheetName val="3_바닥판__3"/>
      <sheetName val="_견적서3"/>
      <sheetName val="목차_2"/>
      <sheetName val="기계실_D2002"/>
      <sheetName val="6PILE__(돌출)2"/>
      <sheetName val="수량계산서_집계표(가설_신설_및_철거-을지로3가_3호선3"/>
      <sheetName val="수량계산서_집계표(신설-을지로3가_3호선)3"/>
      <sheetName val="수량계산서_집계표(철거-을지로3가_3호선)3"/>
      <sheetName val="3_공통공사대비2"/>
      <sheetName val="전차선로_물량표2"/>
      <sheetName val="영업_일12"/>
      <sheetName val="주빔의_설계2"/>
      <sheetName val="단면_(2)2"/>
      <sheetName val="2_2_10_샤시등2"/>
      <sheetName val="1_가설2"/>
      <sheetName val="4_목공사2"/>
      <sheetName val="G_R300경비2"/>
      <sheetName val="수목데이타_2"/>
      <sheetName val="3_하중산정4_지지력2"/>
      <sheetName val="2_가로등(영구)2"/>
      <sheetName val="현장관리비_산출내역2"/>
      <sheetName val="현장관리비_2"/>
      <sheetName val="3BL공동구_수량2"/>
      <sheetName val="관기성공_내2"/>
      <sheetName val="표__지2"/>
      <sheetName val="인건비_2"/>
      <sheetName val="환경기계공정표_(3)2"/>
      <sheetName val="TRE_TABLE2"/>
      <sheetName val="Cost_bd-&quot;A&quot;2"/>
      <sheetName val="남양시작동자105노65기1_3화1_22"/>
      <sheetName val="노임_단가2"/>
      <sheetName val="단_box2"/>
      <sheetName val="2000,9월_일위2"/>
      <sheetName val="경율산정_XLS2"/>
      <sheetName val="신_분2"/>
      <sheetName val="설계기준_및_하중계산2"/>
      <sheetName val="General_Data2"/>
      <sheetName val="별표_2"/>
      <sheetName val="1_설계기준2"/>
      <sheetName val="제출내역_(2)2"/>
      <sheetName val="단가_산출서(산근#1~#102)2"/>
      <sheetName val="RAW_DATA2"/>
      <sheetName val="설계내역서_2"/>
      <sheetName val="5_전사투자계획종함안2"/>
      <sheetName val="3_바닥판설계2"/>
      <sheetName val="96보완계획7_122"/>
      <sheetName val="일반문틀_설치2"/>
      <sheetName val="샌딩_에폭시_도장2"/>
      <sheetName val="환율_및_노임2"/>
      <sheetName val="속_일위대가2"/>
      <sheetName val="노_무_비2"/>
      <sheetName val="EQUIP_LIST2"/>
      <sheetName val="입출재고현황_(2)2"/>
      <sheetName val="횡_연장2"/>
      <sheetName val="단가산출서_(2)2"/>
      <sheetName val="기성고조서_2"/>
      <sheetName val="공종단가표_2"/>
      <sheetName val="6_가격조사서_2"/>
      <sheetName val="빌딩_안내2"/>
      <sheetName val="99_121"/>
      <sheetName val="1공구_단가_(정원)2"/>
      <sheetName val="1공구_단가_(산광)2"/>
      <sheetName val="1공구_단가_(용호)2"/>
      <sheetName val="간지_(2)2"/>
      <sheetName val="2공구_단가(인성)2"/>
      <sheetName val="2공구_단가(대동)2"/>
      <sheetName val="2공구_단가(산광)2"/>
      <sheetName val="1_토공2"/>
      <sheetName val="2_배수공2"/>
      <sheetName val="3_구조물공2"/>
      <sheetName val="4_포장공2"/>
      <sheetName val="PACKING_LIST2"/>
      <sheetName val="지주목_및_비료산출기준2"/>
      <sheetName val="1__설계예산서2"/>
      <sheetName val="2__목차2"/>
      <sheetName val="3_설계설명서2"/>
      <sheetName val="4_시방서갑지2"/>
      <sheetName val="5_시방서(일반시방서)2"/>
      <sheetName val="6_시방서갑지(특기)2"/>
      <sheetName val="7_예정공정표2"/>
      <sheetName val="8__설계예산서2"/>
      <sheetName val="16_설계서용지(갑)2"/>
      <sheetName val="17__내역서갑지2"/>
      <sheetName val="내_역_서2"/>
      <sheetName val="일_위_대_가_표2"/>
      <sheetName val="수_량_산_출_서2"/>
      <sheetName val="일위대가_2"/>
      <sheetName val="중기조종사_단위단가2"/>
      <sheetName val="세골재__T2_변경_현황1"/>
      <sheetName val="2-나_물가조사서1"/>
      <sheetName val="앉음벽_(2)1"/>
      <sheetName val="IBM_UX1"/>
      <sheetName val="내역서_제출1"/>
      <sheetName val="수량계산서_집계표(가설_신설_및_철거-을지로3가_2호선1"/>
      <sheetName val="수량계산서_집계표(신설-을지로3가_2호선)1"/>
      <sheetName val="수량계산서_집계표(철거-을지로3가_2호선)1"/>
      <sheetName val="케이블류_OLD1"/>
      <sheetName val="2_도실원내역(원본)1"/>
      <sheetName val="DNT_OSBL1"/>
      <sheetName val="0_갑지2"/>
      <sheetName val="8_현장관리비2"/>
      <sheetName val="7_안전관리비2"/>
      <sheetName val="2_토목공사2"/>
      <sheetName val="본선_토공_분배표1"/>
      <sheetName val="3련_BOX2"/>
      <sheetName val="마북_손익분석(CATIA)1"/>
      <sheetName val="표_지1"/>
      <sheetName val="11_닥트설치공사(bm)1"/>
      <sheetName val="DESIGN_CRETERIA1"/>
      <sheetName val="견적_(2)1"/>
      <sheetName val="DATA_입력란1"/>
      <sheetName val="1__설계조건_2_단면가정_3__하중계산1"/>
      <sheetName val="아파트_1"/>
      <sheetName val="6__안전관리비1"/>
      <sheetName val="목동세대_산출근거1"/>
      <sheetName val="8_PILE__(돌출)1"/>
      <sheetName val="3_부제O호표1"/>
      <sheetName val="4_장비손료1"/>
      <sheetName val="5_소모재료비1"/>
      <sheetName val="9_공삭공지층별작업시간1"/>
      <sheetName val="7_주입분사시간제원표1"/>
      <sheetName val="6_작업시간표1"/>
      <sheetName val="8_시멘트제원표1"/>
      <sheetName val="2_품제O호표1"/>
      <sheetName val="1_총괄표1500mm1"/>
      <sheetName val="Requirement(Work_Crew)1"/>
      <sheetName val="3_건축(현장안)1"/>
      <sheetName val="원가계산_(2)2"/>
      <sheetName val="기초입력_DATA2"/>
      <sheetName val="참조_(2)2"/>
      <sheetName val="일위대가_(식재)2"/>
      <sheetName val="골조-APT_갑지2"/>
      <sheetName val="자재단가2007_102"/>
      <sheetName val="자재단가2008_42"/>
      <sheetName val="설명서_2"/>
      <sheetName val="6-1__관개량조서2"/>
      <sheetName val="11-2_아파트내역2"/>
      <sheetName val="INDEX__LIST2"/>
      <sheetName val="실행,원가_최종예상1"/>
      <sheetName val="플랜트_설치2"/>
      <sheetName val="아파트_내역2"/>
      <sheetName val="7_원가계산서(품셈)2"/>
      <sheetName val="단가산출근거_목록표2"/>
      <sheetName val="단_가_산_출_근_거2"/>
      <sheetName val="중기_목록표2"/>
      <sheetName val="시간당_중기사용료2"/>
      <sheetName val="환율및_기초자료2"/>
      <sheetName val="CABLE_SIZE-12"/>
      <sheetName val="1-4-2_관(약)2"/>
      <sheetName val="내역서1999_8최종2"/>
      <sheetName val="BSD_(2)1"/>
      <sheetName val="7_계측제어1"/>
      <sheetName val="6_동력1"/>
      <sheetName val="13_방송공사1"/>
      <sheetName val="15_소방공사1"/>
      <sheetName val="12_옥외_방송공사1"/>
      <sheetName val="8_옥외_보안등공사1"/>
      <sheetName val="9_전등공사1"/>
      <sheetName val="4_전력간선공사1"/>
      <sheetName val="1_전력인입1"/>
      <sheetName val="10_전열_공사1"/>
      <sheetName val="11_전화공사1"/>
      <sheetName val="5_CABLE_TRAY1"/>
      <sheetName val="3_피뢰공사1"/>
      <sheetName val="14_TV공사1"/>
      <sheetName val="1_2_동력(철거)1"/>
      <sheetName val="1_접지공사1"/>
      <sheetName val="주공_갑지1"/>
      <sheetName val="A_LINE1"/>
      <sheetName val="2_고용보험료산출근거1"/>
      <sheetName val="실행내역_1"/>
      <sheetName val="2_냉난방설비공사1"/>
      <sheetName val="Summary_Sheet1"/>
      <sheetName val="총괄_내역서1"/>
      <sheetName val="PROJECT_BRIEF1"/>
      <sheetName val="기성(1차)_1"/>
      <sheetName val="4__검토1"/>
      <sheetName val="안양동교_1안1"/>
      <sheetName val="설계변경내역_981"/>
      <sheetName val="개별직종노임단가(2005_1)1"/>
      <sheetName val="TABLE_DB1"/>
      <sheetName val="쌍용_data_base1"/>
      <sheetName val="양재동_고향생각1"/>
      <sheetName val="토공(우물통,기타)_1"/>
      <sheetName val="계장_품셈표1"/>
      <sheetName val="8_설치품셈1"/>
      <sheetName val="공사별_가중치_산출근거(건축)1"/>
      <sheetName val="개비온_단위1"/>
      <sheetName val="단계별내역_(2)1"/>
      <sheetName val="사업비변경내역(96_9단가)1"/>
      <sheetName val="_상부공통집계(총괄)1"/>
      <sheetName val="24_보증금1"/>
      <sheetName val="1~9_하중계산1"/>
      <sheetName val="실행내역서_1"/>
      <sheetName val="각사별공사비분개_1"/>
      <sheetName val="el_설계서_수목일위_XLS_데이타1"/>
      <sheetName val="el_설계서_수목일위_XLS1"/>
      <sheetName val="4_설계예산내역서1"/>
      <sheetName val="6_관급자재조서1"/>
      <sheetName val="3_예정공정표1"/>
      <sheetName val="7_청제공기계기구조서1"/>
      <sheetName val="5__현장관리비(new)_1"/>
      <sheetName val="24_보증금(전신전화가입권)1"/>
      <sheetName val="6_송금의뢰내역서1"/>
      <sheetName val="토__공1"/>
      <sheetName val="소방_하_내역1"/>
      <sheetName val="공사비_증감_내역서1"/>
      <sheetName val="1_취수장1"/>
      <sheetName val="3_고용보험료산출근거1"/>
      <sheetName val="4_고용보험1"/>
      <sheetName val="31_경비기본입력1"/>
      <sheetName val="피해현황_(수량합계)1"/>
      <sheetName val="5_2_6~7공사요율1"/>
      <sheetName val="실행내역(10_13)1"/>
      <sheetName val="2015년_제3차_공사_물량조사_양식_xlsx1"/>
      <sheetName val="[수목일위_XLS]el\설계서\수목일위_XLS]데이타1"/>
      <sheetName val="[수목일위_XLS]el\설계서\수목일위_XLS1"/>
      <sheetName val="[수목일위_XLS][수목일위_XLS]el_______74"/>
      <sheetName val="[수목일위_XLS][수목일위_XLS]el_______75"/>
      <sheetName val="[수목일위_XLS][수목일위_XLS]el_______76"/>
      <sheetName val="[수목일위_XLS][수목일위_XLS]el_______77"/>
      <sheetName val="[수목일위_XLS][수목일위_XLS]el\설계서\수목일1"/>
      <sheetName val="6_단가조사표1"/>
      <sheetName val="2_노무비1"/>
      <sheetName val="2-1_노무비단가1"/>
      <sheetName val="5_폐기물운반비1"/>
      <sheetName val="4_폐기물량1"/>
      <sheetName val="송정-증포간__계약내역서1"/>
      <sheetName val="B_O_M1"/>
      <sheetName val="노임단가_(2)1"/>
      <sheetName val="1_1서버도입1"/>
      <sheetName val="노임_(2차)1"/>
      <sheetName val="crude_SLAB_RE-bar1"/>
      <sheetName val="2_2_1䘭疋瀨ȕ㱵1"/>
      <sheetName val="설계변경_(2)1"/>
      <sheetName val="1_3(배치도)1"/>
      <sheetName val="8_석축단위(H=1_5M)1"/>
      <sheetName val="[수목일위_XLS][수목일위_XLS]el_______78"/>
      <sheetName val="[수목일위_XLS][수목일위_XLS]el_______79"/>
      <sheetName val="[수목일위_XLS][수목일위_XLS]el________1"/>
      <sheetName val="[수목일위_XLS][수목일위_XLS]el_______80"/>
      <sheetName val="1_우편집중내역서1"/>
      <sheetName val="자재집게표_1"/>
      <sheetName val="3_공통공ⴀ敆遵1"/>
      <sheetName val="전체_현장_공사명_입력(26건)1"/>
      <sheetName val="PROJECT_BRIEF(EX_NEW)1"/>
      <sheetName val="조도계산서_(도서)1"/>
      <sheetName val="노원열병합__건축공사기성내역서1"/>
      <sheetName val="3_일반사상1"/>
      <sheetName val="0_0ControlSheet1"/>
      <sheetName val="Upgrades_pricing1"/>
      <sheetName val="6_181"/>
      <sheetName val="P_M_별1"/>
      <sheetName val="[수목일위_XLS][수목일위_XLS]el_______81"/>
      <sheetName val="[수목일위_XLS][수목일위_XLS]el_______82"/>
      <sheetName val="[수목일위_XLS][수목일위_XLS]el_______83"/>
      <sheetName val="[수목일위_XLS][수목일위_XLS]el_______84"/>
      <sheetName val="[수목일위_XLS][수목일위_XLS]el_______85"/>
      <sheetName val="[수목일위_XLS][수목일위_XLS]el_______86"/>
      <sheetName val="Cost_bd-墠+壬1"/>
      <sheetName val="[수목일위_XLS][수목일위_XLS]el_______87"/>
      <sheetName val="[수목일위_XLS][수목일위_XLS]el_______88"/>
      <sheetName val="[수목일위_XLS][수목일위_XLS]el_______89"/>
      <sheetName val="[수목일위_XLS][수목일위_XLS]el_______90"/>
      <sheetName val="[수목일위_XLS][수목일위_XLS]el_______91"/>
      <sheetName val="[수목일위_XLS][수목일위_XLS]el_______92"/>
      <sheetName val="[수목일위_XLS][수목일위_XLS]el_______93"/>
      <sheetName val="[수목일위_XLS][수목일위_XLS]el_______94"/>
      <sheetName val="[수목일위_XLS][수목일위_XLS]el_______95"/>
      <sheetName val="[수목일위_XLS][수목일위_XLS]el_______96"/>
      <sheetName val="[수목일위_XLS][수목일위_XLS]el_______97"/>
      <sheetName val="[수목일위_XLS][수목일위_XLS]el_______98"/>
      <sheetName val="[수목일위_XLS][수목일위_XLS]el_______99"/>
      <sheetName val="[수목일위_XLS][수목일위_XLS]el______100"/>
      <sheetName val="[수목일위_XLS][수목일위_XLS]el______101"/>
      <sheetName val="[수목일위_XLS][수목일위_XLS]el______102"/>
      <sheetName val="[수목일위_XLS][수목일위_XLS]el______103"/>
      <sheetName val="[수목일위_XLS][수목일위_XLS]el______104"/>
      <sheetName val="[수목일위_XLS][수목일위_XLS]el______105"/>
      <sheetName val="[수목일위_XLS][수목일위_XLS]el______106"/>
      <sheetName val="[수목일위_XLS][수목일위_XLS]el______107"/>
      <sheetName val="[수목일위_XLS][수목일위_XLS]el______108"/>
      <sheetName val="[수목일위_XLS][수목일위_XLS]el______109"/>
      <sheetName val="[수목일위_XLS][수목일위_XLS]el______110"/>
      <sheetName val="[수목일위_XLS][수목일위_XLS]el______111"/>
      <sheetName val="[수목일위_XLS][수목일위_XLS]el______112"/>
      <sheetName val="[수목일위_XLS][수목일위_XLS]el______113"/>
      <sheetName val="[수목일위_XLS][수목일위_XLS]el______114"/>
      <sheetName val="[수목일위_XLS][수목일위_XLS]el______115"/>
      <sheetName val="[수목일위_XLS][수목일위_XLS]el______116"/>
      <sheetName val="[수목일위_XLS][수목일위_XLS]el______117"/>
      <sheetName val="[수목일위_XLS][수목일위_XLS]el______118"/>
      <sheetName val="[수목일위_XLS][수목일위_XLS]el______119"/>
      <sheetName val="[수목일위_XLS][수목일위_XLS]el______120"/>
      <sheetName val="[수목일위_XLS][수목일위_XLS]el______121"/>
      <sheetName val="[수목일위_XLS][수목일위_XLS]el______122"/>
      <sheetName val="[수목일위_XLS][수목일위_XLS]el______123"/>
      <sheetName val="[수목일위_XLS][수목일위_XLS]el______124"/>
      <sheetName val="[수목일위_XLS][수목일위_XLS]el______125"/>
      <sheetName val="[수목일위_XLS][수목일위_XLS]el______126"/>
      <sheetName val="[수목일위_XLS][수목일위_XLS]el______127"/>
      <sheetName val="[수목일위_XLS][수목일위_XLS]el______128"/>
      <sheetName val="[수목일위_XLS][수목일위_XLS]el______129"/>
      <sheetName val="[수목일위_XLS][수목일위_XLS]el______130"/>
      <sheetName val="[수목일위_XLS][수목일위_XLS]el______131"/>
      <sheetName val="[수목일위_XLS][수목일위_XLS]el______132"/>
      <sheetName val="[수목일위_XLS][수목일위_XLS]el______133"/>
      <sheetName val="[수목일위_XLS][수목일위_XLS]el______134"/>
      <sheetName val="[수목일위_XLS][수목일위_XLS]el______135"/>
      <sheetName val="[수목일위_XLS][수목일위_XLS]el______136"/>
      <sheetName val="[수목일위_XLS][수목일위_XLS]el______137"/>
      <sheetName val="[수목일위_XLS][수목일위_XLS]el______138"/>
      <sheetName val="[수목일위_XLS][수목일위_XLS]el______139"/>
      <sheetName val="[수목일위_XLS][수목일위_XLS]el______140"/>
      <sheetName val="[수목일위_XLS][수목일위_XLS]el______141"/>
      <sheetName val="[수목일위_XLS][수목일위_XLS]el______142"/>
      <sheetName val="[수목일위_XLS][수목일위_XLS]el______143"/>
      <sheetName val="[수목일위_XLS][수목일위_XLS]el______144"/>
      <sheetName val="[수목일위_XLS][수목일위_XLS]el______145"/>
      <sheetName val="[수목일위_XLS][수목일위_XLS]el______146"/>
      <sheetName val="[수목일위_XLS][수목일위_XLS]el______147"/>
      <sheetName val="[수목일위_XLS][수목일위_XLS]el______148"/>
      <sheetName val="[수목일위_XLS][수목일위_XLS]el_______2"/>
      <sheetName val="[수목일위_XLS][수목일위_XLS]el_______3"/>
      <sheetName val="[수목일위_XLS][수목일위_XLS]el_______4"/>
      <sheetName val="[수목일위_XLS][수목일위_XLS]el_______5"/>
      <sheetName val="[수목일위_XLS][수목일위_XLS]el_______6"/>
      <sheetName val="[수목일위_XLS][수목일위_XLS]el_______7"/>
      <sheetName val="[수목일위_XLS][수목일위_XLS]el______14"/>
      <sheetName val="[수목일위_XLS][수목일위_XLS]el______15"/>
      <sheetName val="[수목일위_XLS][수목일위_XLS]el_______8"/>
      <sheetName val="[수목일위_XLS][수목일위_XLS]el_______9"/>
      <sheetName val="[수목일위_XLS][수목일위_XLS]el______10"/>
      <sheetName val="[수목일위_XLS][수목일위_XLS]el______11"/>
      <sheetName val="[수목일위_XLS][수목일위_XLS]el______12"/>
      <sheetName val="[수목일위_XLS][수목일위_XLS]el______13"/>
      <sheetName val="[수목일위_XLS][수목일위_XLS]el______149"/>
      <sheetName val="[수목일위_XLS][수목일위_XLS]el______150"/>
      <sheetName val="[수목일위_XLS][수목일위_XLS]el______151"/>
      <sheetName val="[수목일위_XLS][수목일위_XLS]el______152"/>
      <sheetName val="STEEL_BOX_단면설계(SEC_8)"/>
      <sheetName val="단가_산출서(산근#1~簀╕쐀╕렀"/>
      <sheetName val="[수목일위_XLS][수목일위_XLS]el______153"/>
      <sheetName val="[수목일위_XLS][수목일위_XLS]el______154"/>
      <sheetName val="[수목일위_XLS][수목일위_XLS]el______155"/>
      <sheetName val="[수목일위_XLS][수목일위_XLS]el______156"/>
      <sheetName val="[수목일위_XLS][수목일위_XLS]el______157"/>
      <sheetName val="[수목일위_XLS][수목일위_XLS]el______158"/>
      <sheetName val="[수목일위_XLS][수목일위_XLS]el______159"/>
      <sheetName val="[수목일위_XLS][수목일위_XLS]el______160"/>
      <sheetName val="[수목일위_XLS][수목일위_XLS]el______161"/>
      <sheetName val="[수목일위_XLS][수목일위_XLS]el______162"/>
      <sheetName val="[수목일위_XLS][수목일위_XLS]el______163"/>
      <sheetName val="[수목일위_XLS][수목일위_XLS]el______164"/>
      <sheetName val="[수목일위_XLS][수목일위_XLS]el______165"/>
      <sheetName val="[수목일위_XLS][수목일위_XLS]el______166"/>
      <sheetName val="[수목일위_XLS][수목일위_XLS]el______167"/>
      <sheetName val="[수목일위_XLS][수목일위_XLS]el______168"/>
      <sheetName val="[수목일위_XLS][수목일위_XLS]el______169"/>
      <sheetName val="[수목일위_XLS][수목일위_XLS]el______170"/>
      <sheetName val="[수목일위_XLS][수목일위_XLS]el______171"/>
      <sheetName val="[수목일위_XLS][수목일위_XLS]el______172"/>
      <sheetName val="[수목일위_XLS]el\설계서\수목일위_XLS]데이타2"/>
      <sheetName val="[수목일위_XLS]el\설계서\수목일위_XLS2"/>
      <sheetName val="el\설계서\수목일위_XLS]데이타1"/>
      <sheetName val="el\설계서\수목일위_XLS1"/>
      <sheetName val="[수목일위.XLS][수목일위.XLS]el______238"/>
      <sheetName val="[수목일위.XLS][수목일위.XLS]el______239"/>
      <sheetName val="[수목일위.XLS][수목일위.XLS]el______242"/>
      <sheetName val="[수목일위.XLS][수목일위.XLS]el______243"/>
      <sheetName val="[수목일위.XLS][수목일위.XLS]el______240"/>
      <sheetName val="[수목일위.XLS][수목일위.XLS]el______241"/>
      <sheetName val="[수목일위.XLS][수목일위.XLS]el______254"/>
      <sheetName val="[수목일위.XLS][수목일위.XLS]el______255"/>
      <sheetName val="[수목일위.XLS][수목일위.XLS]el______248"/>
      <sheetName val="[수목일위.XLS][수목일위.XLS]el______249"/>
      <sheetName val="[수목일위.XLS][수목일위.XLS]el______246"/>
      <sheetName val="[수목일위.XLS][수목일위.XLS]el______247"/>
      <sheetName val="[수목일위.XLS][수목일위.XLS]el______244"/>
      <sheetName val="[수목일위.XLS][수목일위.XLS]el______245"/>
      <sheetName val="[수목일위.XLS][수목일위.XLS]el______256"/>
      <sheetName val="[수목일위.XLS][수목일위.XLS]el______257"/>
      <sheetName val="[수목일위.XLS][수목일위.XLS]el______250"/>
      <sheetName val="[수목일위.XLS][수목일위.XLS]el______251"/>
      <sheetName val="[수목일위.XLS][수목일위.XLS]el______252"/>
      <sheetName val="[수목일위.XLS][수목일위.XLS]el______253"/>
      <sheetName val="[수목일위.XLS][수목일위.XLS]el______260"/>
      <sheetName val="[수목일위.XLS][수목일위.XLS]el______261"/>
      <sheetName val="[수목일위.XLS][수목일위.XLS]el______258"/>
      <sheetName val="[수목일위.XLS][수목일위.XLS]el______259"/>
      <sheetName val="[수목일위.XLS][수목일위.XLS]el______262"/>
      <sheetName val="[수목일위.XLS][수목일위.XLS]el______263"/>
      <sheetName val="[수목일위.XLS][수목일위.XLS]el______268"/>
      <sheetName val="[수목일위.XLS][수목일위.XLS]el______269"/>
      <sheetName val="[수목일위.XLS][수목일위.XLS]el______264"/>
      <sheetName val="[수목일위.XLS][수목일위.XLS]el______265"/>
      <sheetName val="[수목일위.XLS][수목일위.XLS]el______266"/>
      <sheetName val="[수목일위.XLS][수목일위.XLS]el______267"/>
      <sheetName val="[수목일위.XLS][수목일위.XLS]el______272"/>
      <sheetName val="[수목일위.XLS][수목일위.XLS]el______273"/>
      <sheetName val="[수목일위.XLS][수목일위.XLS]el______270"/>
      <sheetName val="[수목일위.XLS][수목일위.XLS]el______271"/>
      <sheetName val="[수목일위.XLS][수목일위.XLS]el______274"/>
      <sheetName val="[수목일위.XLS][수목일위.XLS]el______275"/>
      <sheetName val="[수목일위.XLS][수목일위.XLS]el______276"/>
      <sheetName val="[수목일위.XLS][수목일위.XLS]el______277"/>
      <sheetName val="[수목일위.XLS][수목일위.XLS]el______278"/>
      <sheetName val="[수목일위.XLS][수목일위.XLS]el______279"/>
      <sheetName val="[수목일위.XLS][수목일위.XLS]el______280"/>
      <sheetName val="[수목일위.XLS][수목일위.XLS]el______281"/>
      <sheetName val="[수목일위.XLS][수목일위.XLS]el______284"/>
      <sheetName val="[수목일위.XLS][수목일위.XLS]el______285"/>
      <sheetName val="[수목일위.XLS][수목일위.XLS]el______282"/>
      <sheetName val="[수목일위.XLS][수목일위.XLS]el______283"/>
      <sheetName val="[수목일위.XLS][수목일위.XLS]el______288"/>
      <sheetName val="[수목일위.XLS][수목일위.XLS]el______289"/>
      <sheetName val="[수목일위.XLS][수목일위.XLS]el______286"/>
      <sheetName val="[수목일위.XLS][수목일위.XLS]el______287"/>
      <sheetName val="[수목일위.XLS][수목일위.XLS]el______294"/>
      <sheetName val="[수목일위.XLS][수목일위.XLS]el______295"/>
      <sheetName val="[수목일위.XLS][수목일위.XLS]el______290"/>
      <sheetName val="[수목일위.XLS][수목일위.XLS]el______291"/>
      <sheetName val="[수목일위.XLS][수목일위.XLS]el______292"/>
      <sheetName val="[수목일위.XLS][수목일위.XLS]el______293"/>
      <sheetName val="[수목일위.XLS][수목일위.XLS]el______296"/>
      <sheetName val="[수목일위.XLS][수목일위.XLS]el______297"/>
      <sheetName val="[수목일위.XLS][수목일위.XLS]el______368"/>
      <sheetName val="[수목일위.XLS][수목일위.XLS]el______369"/>
      <sheetName val="EKOG10건축"/>
      <sheetName val="법인세비용(03년말)"/>
      <sheetName val="[수목일위.XLS][수목일위.XLS]el______320"/>
      <sheetName val="[수목일위.XLS][수목일위.XLS]el______321"/>
      <sheetName val="[수목일위.XLS][수목일위.XLS]el______330"/>
      <sheetName val="[수목일위.XLS][수목일위.XLS]el______331"/>
      <sheetName val="[수목일위.XLS][수목일위.XLS]el______300"/>
      <sheetName val="[수목일위.XLS][수목일위.XLS]el______301"/>
      <sheetName val="[수목일위.XLS][수목일위.XLS]el______304"/>
      <sheetName val="[수목일위.XLS][수목일위.XLS]el______305"/>
      <sheetName val="[수목일위.XLS][수목일위.XLS]el______302"/>
      <sheetName val="[수목일위.XLS][수목일위.XLS]el______303"/>
      <sheetName val="[수목일위.XLS][수목일위.XLS]el______312"/>
      <sheetName val="[수목일위.XLS][수목일위.XLS]el______313"/>
      <sheetName val="[수목일위.XLS][수목일위.XLS]el______306"/>
      <sheetName val="[수목일위.XLS][수목일위.XLS]el______307"/>
      <sheetName val="[수목일위.XLS][수목일위.XLS]el______308"/>
      <sheetName val="[수목일위.XLS][수목일위.XLS]el______309"/>
      <sheetName val="[수목일위.XLS][수목일위.XLS]el______310"/>
      <sheetName val="[수목일위.XLS][수목일위.XLS]el______311"/>
      <sheetName val="[수목일위.XLS][수목일위.XLS]el______314"/>
      <sheetName val="[수목일위.XLS][수목일위.XLS]el______315"/>
      <sheetName val="[수목일위.XLS][수목일위.XLS]el______316"/>
      <sheetName val="[수목일위.XLS][수목일위.XLS]el______317"/>
      <sheetName val="[수목일위.XLS][수목일위.XLS]el______318"/>
      <sheetName val="[수목일위.XLS][수목일위.XLS]el______319"/>
      <sheetName val="[수목일위.XLS][수목일위.XLS]el______322"/>
      <sheetName val="[수목일위.XLS][수목일위.XLS]el______323"/>
      <sheetName val="[수목일위.XLS][수목일위.XLS]el______324"/>
      <sheetName val="[수목일위.XLS][수목일위.XLS]el______325"/>
      <sheetName val="[수목일위.XLS][수목일위.XLS]el______332"/>
      <sheetName val="[수목일위.XLS][수목일위.XLS]el______333"/>
      <sheetName val="[수목일위.XLS][수목일위.XLS]el______326"/>
      <sheetName val="[수목일위.XLS][수목일위.XLS]el______327"/>
      <sheetName val="[수목일위.XLS][수목일위.XLS]el______328"/>
      <sheetName val="[수목일위.XLS][수목일위.XLS]el______329"/>
      <sheetName val="자재_집계표淠"/>
      <sheetName val="[수목일위.XLS][수목일위.XLS]el______336"/>
      <sheetName val="[수목일위.XLS][수목일위.XLS]el______337"/>
      <sheetName val="[수목일위.XLS][수목일위.XLS]el______334"/>
      <sheetName val="[수목일위.XLS][수목일위.XLS]el______335"/>
      <sheetName val="[수목일위.XLS][수목일위.XLS]el__계__수__2"/>
      <sheetName val="[수목일위.XLS][수목일위.XLS]el__계__수__3"/>
      <sheetName val="[수목일위.XLS][수목일위.XLS]el______338"/>
      <sheetName val="[수목일위.XLS][수목일위.XLS]el______339"/>
      <sheetName val="[수목일위.XLS][수목일위.XLS]el______342"/>
      <sheetName val="[수목일위.XLS][수목일위.XLS]el______343"/>
      <sheetName val="[수목일위.XLS][수목일위.XLS]el______340"/>
      <sheetName val="[수목일위.XLS][수목일위.XLS]el______341"/>
      <sheetName val="[수목일위.XLS][수목일위.XLS]el______344"/>
      <sheetName val="[수목일위.XLS][수목일위.XLS]el______345"/>
      <sheetName val="[수목일위.XLS][수목일위.XLS]el______346"/>
      <sheetName val="[수목일위.XLS][수목일위.XLS]el______347"/>
      <sheetName val="[수목일위.XLS][수목일위.XLS]el______354"/>
      <sheetName val="[수목일위.XLS][수목일위.XLS]el______355"/>
      <sheetName val="[수목일위.XLS][수목일위.XLS]el______348"/>
      <sheetName val="[수목일위.XLS][수목일위.XLS]el______349"/>
      <sheetName val="RESULT"/>
      <sheetName val="[수목일위.XLS][수목일위.XLS]el______350"/>
      <sheetName val="[수목일위.XLS][수목일위.XLS]el______351"/>
      <sheetName val="[수목일위.XLS][수목일위.XLS]el______352"/>
      <sheetName val="[수목일위.XLS][수목일위.XLS]el______353"/>
      <sheetName val="[수목일위.XLS][수목일위.XLS]el______356"/>
      <sheetName val="[수목일위.XLS][수목일위.XLS]el______357"/>
      <sheetName val="[수목일위.XLS][수목일위.XLS]el______358"/>
      <sheetName val="[수목일위.XLS][수목일위.XLS]el______359"/>
      <sheetName val="[수목일위.XLS][수목일위.XLS]el______360"/>
      <sheetName val="[수목일위.XLS][수목일위.XLS]el______361"/>
      <sheetName val="[수목일위.XLS][수목일위.XLS]el______364"/>
      <sheetName val="[수목일위.XLS][수목일위.XLS]el______365"/>
      <sheetName val="[수목일위.XLS][수목일위.XLS]el______362"/>
      <sheetName val="[수목일위.XLS][수목일위.XLS]el______363"/>
      <sheetName val="감리공문"/>
      <sheetName val="1.2가설공"/>
      <sheetName val="기계"/>
      <sheetName val="[수목일위.XLS][수목일위.XLS]el______510"/>
      <sheetName val="[수목일위.XLS][수목일위.XLS]el______511"/>
      <sheetName val="스포회원매출"/>
      <sheetName val="[수목일위.XLS][수목일위.XLS]el_설계서__136"/>
      <sheetName val="[수목일위.XLS][수목일위.XLS]el_설계서__137"/>
      <sheetName val="[수목일위.XLS][수목일위.XLS]el_설계서___86"/>
      <sheetName val="[수목일위.XLS][수목일위.XLS]el_설계서___87"/>
      <sheetName val="[수목일위.XLS][수목일위.XLS]el_설계서__124"/>
      <sheetName val="[수목일위.XLS][수목일위.XLS]el_설계서__125"/>
      <sheetName val="[수목일위.XLS][수목일위.XLS]el_설계서__126"/>
      <sheetName val="[수목일위.XLS][수목일위.XLS]el_설계서__127"/>
      <sheetName val="[수목일위.XLS][수목일위.XLS]el_설계서__106"/>
      <sheetName val="[수목일위.XLS][수목일위.XLS]el_설계서__107"/>
      <sheetName val="[수목일위.XLS][수목일위.XLS]el_설계서__104"/>
      <sheetName val="[수목일위.XLS][수목일위.XLS]el_설계서__105"/>
      <sheetName val="[수목일위.XLS][수목일위.XLS]el_설계서___88"/>
      <sheetName val="[수목일위.XLS][수목일위.XLS]el_설계서___89"/>
      <sheetName val="[수목일위.XLS][수목일위.XLS]el_설계서___90"/>
      <sheetName val="[수목일위.XLS][수목일위.XLS]el_설계서___91"/>
      <sheetName val="[수목일위.XLS][수목일위.XLS]el_설계서___94"/>
      <sheetName val="[수목일위.XLS][수목일위.XLS]el_설계서___95"/>
      <sheetName val="[수목일위.XLS][수목일위.XLS]el_설계서___92"/>
      <sheetName val="[수목일위.XLS][수목일위.XLS]el_설계서___93"/>
      <sheetName val="[수목일위.XLS][수목일위.XLS]el_설계서___98"/>
      <sheetName val="[수목일위.XLS][수목일위.XLS]el_설계서___99"/>
      <sheetName val="[수목일위.XLS][수목일위.XLS]el_설계서__102"/>
      <sheetName val="[수목일위.XLS][수목일위.XLS]el_설계서__103"/>
      <sheetName val="[수목일위.XLS][수목일위.XLS]el_설계서___96"/>
      <sheetName val="[수목일위.XLS][수목일위.XLS]el_설계서___97"/>
      <sheetName val="[수목일위.XLS][수목일위.XLS]el_설계서__100"/>
      <sheetName val="[수목일위.XLS][수목일위.XLS]el_설계서__101"/>
      <sheetName val="[수목일위.XLS][수목일위.XLS]el_설계서__110"/>
      <sheetName val="[수목일위.XLS][수목일위.XLS]el_설계서__111"/>
      <sheetName val="[수목일위.XLS][수목일위.XLS]el_설계서__108"/>
      <sheetName val="[수목일위.XLS][수목일위.XLS]el_설계서__109"/>
      <sheetName val="[수목일위.XLS][수목일위.XLS]el_설계서__122"/>
      <sheetName val="[수목일위.XLS][수목일위.XLS]el_설계서__123"/>
      <sheetName val="[수목일위.XLS][수목일위.XLS]el_설계서__112"/>
      <sheetName val="[수목일위.XLS][수목일위.XLS]el_설계서__113"/>
      <sheetName val="[수목일위.XLS][수목일위.XLS]el_설계서__114"/>
      <sheetName val="[수목일위.XLS][수목일위.XLS]el_설계서__115"/>
      <sheetName val="[수목일위.XLS][수목일위.XLS]el_설계서__116"/>
      <sheetName val="[수목일위.XLS][수목일위.XLS]el_설계서__117"/>
      <sheetName val="[수목일위.XLS][수목일위.XLS]el_설계서__118"/>
      <sheetName val="[수목일위.XLS][수목일위.XLS]el_설계서__119"/>
      <sheetName val="[수목일위.XLS][수목일위.XLS]el_설계서__120"/>
      <sheetName val="[수목일위.XLS][수목일위.XLS]el_설계서__121"/>
      <sheetName val="[수목일위.XLS][수목일위.XLS]el_설계서__132"/>
      <sheetName val="[수목일위.XLS][수목일위.XLS]el_설계서__133"/>
      <sheetName val="[수목일위.XLS][수목일위.XLS]el_설계서__128"/>
      <sheetName val="[수목일위.XLS][수목일위.XLS]el_설계서__129"/>
      <sheetName val="[수목일위.XLS][수목일위.XLS]el_설계서__130"/>
      <sheetName val="[수목일위.XLS][수목일위.XLS]el_설계서__131"/>
      <sheetName val="[수목일위.XLS][수목일위.XLS]el_설계서__134"/>
      <sheetName val="[수목일위.XLS][수목일위.XLS]el_설계서__135"/>
      <sheetName val="[수목일위.XLS][수목일위.XLS]el_설계서__138"/>
      <sheetName val="[수목일위.XLS][수목일위.XLS]el_설계서__139"/>
      <sheetName val="[수목일위.XLS][수목일위.XLS]el_설계서__146"/>
      <sheetName val="[수목일위.XLS][수목일위.XLS]el_설계서__147"/>
      <sheetName val="[수목일위.XLS][수목일위.XLS]el_설계서__144"/>
      <sheetName val="[수목일위.XLS][수목일위.XLS]el_설계서__145"/>
      <sheetName val="[수목일위.XLS][수목일위.XLS]el_설계서__140"/>
      <sheetName val="[수목일위.XLS][수목일위.XLS]el_설계서__141"/>
      <sheetName val="[수목일위.XLS][수목일위.XLS]el_설계서__142"/>
      <sheetName val="[수목일위.XLS][수목일위.XLS]el_설계서__143"/>
      <sheetName val="[수목일위.XLS][수목일위.XLS]el___서_수목_4"/>
      <sheetName val="[수목일위.XLS][수목일위.XLS]el___서_수목_5"/>
      <sheetName val="[수목일위.XLS][수목일위.XLS]el______목_4"/>
      <sheetName val="[수목일위.XLS][수목일위.XLS]el______목_5"/>
      <sheetName val="대창(장성)"/>
      <sheetName val="POL6차-PIPING"/>
      <sheetName val="[수목일위.XLS][수목일위.XLS]el_설계서__148"/>
      <sheetName val="[수목일위.XLS][수목일위.XLS]el_설계서__149"/>
      <sheetName val="매입세율"/>
      <sheetName val="도급예산내㛬Y괨␭걨"/>
      <sheetName val="도급예산내㛬Y괨␭纨"/>
      <sheetName val="수목일위.XLS"/>
      <sheetName val="%EC%88%98%EB%AA%A9%EC%9D%BC%EC%"/>
      <sheetName val="확산동"/>
      <sheetName val="통계자료"/>
      <sheetName val="MFAB"/>
      <sheetName val="MFRT"/>
      <sheetName val="MPKG"/>
      <sheetName val="MPRD"/>
      <sheetName val="[수목일위.XLS][수목일위.XLS_x0000_]el______20"/>
      <sheetName val="[수목일위.XLS][수목일위.XLS_x0000_]el______21"/>
      <sheetName val="[수목일위.XLS][수목일위.XLS]el______370"/>
      <sheetName val="[수목일위.XLS][수목일위.XLS]el______371"/>
      <sheetName val="[수목일위.XLS][수목일위.XLS]el______374"/>
      <sheetName val="[수목일위.XLS][수목일위.XLS]el______375"/>
      <sheetName val="[수목일위.XLS][수목일위.XLS]el______372"/>
      <sheetName val="[수목일위.XLS][수목일위.XLS]el______373"/>
      <sheetName val="[수목일위.XLS][수목일위.XLS]el______382"/>
      <sheetName val="[수목일위.XLS][수목일위.XLS]el______383"/>
      <sheetName val="[수목일위.XLS][수목일위.XLS]el______376"/>
      <sheetName val="[수목일위.XLS][수목일위.XLS]el______377"/>
      <sheetName val="[수목일위.XLS][수목일위.XLS]el______378"/>
      <sheetName val="[수목일위.XLS][수목일위.XLS]el______379"/>
      <sheetName val="[수목일위.XLS][수목일위.XLS]el______380"/>
      <sheetName val="[수목일위.XLS][수목일위.XLS]el______381"/>
      <sheetName val="[수목일위.XLS][수목일위.XLS]el______384"/>
      <sheetName val="[수목일위.XLS][수목일위.XLS]el______385"/>
      <sheetName val="[수목일위.XLS][수목일위.XLS]el______386"/>
      <sheetName val="[수목일위.XLS][수목일위.XLS]el______387"/>
      <sheetName val="[수목일위.XLS][수목일위.XLS]el______388"/>
      <sheetName val="[수목일위.XLS][수목일위.XLS]el______389"/>
      <sheetName val="[수목일위.XLS][수목일위.XLS]el______396"/>
      <sheetName val="[수목일위.XLS][수목일위.XLS]el______397"/>
      <sheetName val="[수목일위.XLS][수목일위.XLS]el______390"/>
      <sheetName val="[수목일위.XLS][수목일위.XLS]el______391"/>
      <sheetName val="[수목일위.XLS][수목일위.XLS]el______392"/>
      <sheetName val="[수목일위.XLS][수목일위.XLS]el______393"/>
      <sheetName val="[수목일위.XLS][수목일위.XLS]el______394"/>
      <sheetName val="[수목일위.XLS][수목일위.XLS]el______395"/>
      <sheetName val="[수목일위.XLS][수목일위.XLS]el______398"/>
      <sheetName val="[수목일위.XLS][수목일위.XLS]el______399"/>
      <sheetName val="[수목일위.XLS][수목일위.XLS]el______400"/>
      <sheetName val="[수목일위.XLS][수목일위.XLS]el______401"/>
      <sheetName val="[수목일위.XLS][수목일위.XLS]el______404"/>
      <sheetName val="[수목일위.XLS][수목일위.XLS]el______405"/>
      <sheetName val="[수목일위.XLS][수목일위.XLS]el_설_서_수목_2"/>
      <sheetName val="[수목일위.XLS][수목일위.XLS]el_설_서_수목_3"/>
      <sheetName val="[수목일위.XLS][수목일위.XLS]el_설_서_수목_4"/>
      <sheetName val="[수목일위.XLS][수목일위.XLS]el_설_서_수목_5"/>
      <sheetName val="[수목일위.XLS][수목일위.XLS]el_설_서_수목_6"/>
      <sheetName val="[수목일위.XLS][수목일위.XLS]el_설_서_수목_7"/>
      <sheetName val="[수목일위.XLS][수목일위.XLS]el_설_서_수목_8"/>
      <sheetName val="[수목일위.XLS][수목일위.XLS]el_설_서_수목_9"/>
      <sheetName val="[수목일위.XLS][수목일위.XLS]el_설_서_수_10"/>
      <sheetName val="[수목일위.XLS][수목일위.XLS]el_설_서_수_11"/>
      <sheetName val="[수목일위.XLS][수목일위.XLS]el_설_서_수_12"/>
      <sheetName val="[수목일위.XLS][수목일위.XLS]el_설_서_수_13"/>
      <sheetName val="인부신상쌄괅"/>
      <sheetName val="[수목일위.XLS][수목일위.XLS]el______402"/>
      <sheetName val="[수목일위.XLS][수목일위.XLS]el______403"/>
      <sheetName val="[수목일위.XLS][수목일위.XLS]el______412"/>
      <sheetName val="[수목일위.XLS][수목일위.XLS]el______413"/>
      <sheetName val="[수목일위.XLS][수목일위.XLS]el______406"/>
      <sheetName val="[수목일위.XLS][수목일위.XLS]el______407"/>
      <sheetName val="[수목일위.XLS][수목일위.XLS]el______408"/>
      <sheetName val="[수목일위.XLS][수목일위.XLS]el______409"/>
      <sheetName val="[수목일위.XLS][수목일위.XLS]el______410"/>
      <sheetName val="[수목일위.XLS][수목일위.XLS]el______411"/>
      <sheetName val="[수목일위.XLS][수목일위.XLS]el______432"/>
      <sheetName val="[수목일위.XLS][수목일위.XLS]el______433"/>
      <sheetName val="[수목일위.XLS][수목일위.XLS]el______418"/>
      <sheetName val="[수목일위.XLS][수목일위.XLS]el______419"/>
      <sheetName val="[수목일위.XLS][수목일위.XLS]el______414"/>
      <sheetName val="[수목일위.XLS][수목일위.XLS]el______415"/>
      <sheetName val="[수목일위.XLS][수목일위.XLS]el______420"/>
      <sheetName val="[수목일위.XLS][수목일위.XLS]el______421"/>
      <sheetName val="[수목일위.XLS][수목일위.XLS]el______416"/>
      <sheetName val="[수목일위.XLS][수목일위.XLS]el______417"/>
      <sheetName val="[수목일위.XLS][수목일위.XLS]el______422"/>
      <sheetName val="[수목일위.XLS][수목일위.XLS]el______423"/>
      <sheetName val="[수목일위.XLS][수목일위.XLS]el______426"/>
      <sheetName val="[수목일위.XLS][수목일위.XLS]el______427"/>
      <sheetName val="[수목일위.XLS][수목일위.XLS]el______424"/>
      <sheetName val="[수목일위.XLS][수목일위.XLS]el______425"/>
      <sheetName val="[수목일위.XLS][수목일위.XLS]el______428"/>
      <sheetName val="[수목일위.XLS][수목일위.XLS]el______429"/>
      <sheetName val="[수목일위.XLS][수목일위.XLS]el______430"/>
      <sheetName val="[수목일위.XLS][수목일위.XLS]el______431"/>
      <sheetName val="[수목일위.XLS][수목일위.XLS]el______436"/>
      <sheetName val="[수목일위.XLS][수목일위.XLS]el______437"/>
      <sheetName val="[수목일위.XLS][수목일위.XLS]el______438"/>
      <sheetName val="[수목일위.XLS][수목일위.XLS]el______439"/>
      <sheetName val="[수목일위.XLS][수목일위.XLS]el______434"/>
      <sheetName val="[수목일위.XLS][수목일위.XLS]el______435"/>
      <sheetName val="[수목일위.XLS][수목일위.XLS]el______442"/>
      <sheetName val="[수목일위.XLS][수목일위.XLS]el______443"/>
      <sheetName val="[수목일위.XLS][수목일위.XLS]el______440"/>
      <sheetName val="[수목일위.XLS][수목일위.XLS]el______441"/>
      <sheetName val="[수목일위.XLS][수목일위.XLS]el______446"/>
      <sheetName val="[수목일위.XLS][수목일위.XLS]el______447"/>
      <sheetName val="[수목일위.XLS][수목일위.XLS]el______444"/>
      <sheetName val="[수목일위.XLS][수목일위.XLS]el______445"/>
      <sheetName val="[수목일위.XLS][수목일위.XLS]el______448"/>
      <sheetName val="[수목일위.XLS][수목일위.XLS]el______449"/>
      <sheetName val="[수목일위.XLS][수목일위.XLS]el______450"/>
      <sheetName val="[수목일위.XLS][수목일위.XLS]el______451"/>
      <sheetName val="[수목일위.XLS][수목일위.XLS]el______456"/>
      <sheetName val="[수목일위.XLS][수목일위.XLS]el______457"/>
      <sheetName val="[수목일위.XLS][수목일위.XLS]el______452"/>
      <sheetName val="[수목일위.XLS][수목일위.XLS]el______453"/>
      <sheetName val="[수목일위.XLS][수목일위.XLS]el______454"/>
      <sheetName val="[수목일위.XLS][수목일위.XLS]el______455"/>
      <sheetName val="[수목일위.XLS][수목일위.XLS]el______468"/>
      <sheetName val="[수목일위.XLS][수목일위.XLS]el______469"/>
      <sheetName val="[수목일위.XLS][수목일위.XLS]el______460"/>
      <sheetName val="[수목일위.XLS][수목일위.XLS]el______461"/>
      <sheetName val="[수목일위.XLS][수목일위.XLS]el______458"/>
      <sheetName val="[수목일위.XLS][수목일위.XLS]el______459"/>
      <sheetName val="[수목일위.XLS][수목일위.XLS]el______462"/>
      <sheetName val="[수목일위.XLS][수목일위.XLS]el______463"/>
      <sheetName val="[수목일위.XLS][수목일위.XLS]el______464"/>
      <sheetName val="[수목일위.XLS][수목일위.XLS]el______465"/>
      <sheetName val="[수목일위.XLS][수목일위.XLS]el______466"/>
      <sheetName val="[수목일위.XLS][수목일위.XLS]el______467"/>
      <sheetName val="[수목일위.XLS][수목일위.XLS]el______470"/>
      <sheetName val="[수목일위.XLS][수목일위.XLS]el______471"/>
      <sheetName val="[수목일위.XLS][수목일위.XLS]el_설_서____2"/>
      <sheetName val="[수목일위.XLS][수목일위.XLS]el_설_서____3"/>
      <sheetName val="[수목일위.XLS][수목일위.XLS]el______472"/>
      <sheetName val="[수목일위.XLS][수목일위.XLS]el______473"/>
      <sheetName val="[수목일위.XLS][수목일위.XLS]el______474"/>
      <sheetName val="[수목일위.XLS][수목일위.XLS]el______475"/>
      <sheetName val="[수목일위.XLS][수목일위.XLS]el______476"/>
      <sheetName val="[수목일위.XLS][수목일위.XLS]el______477"/>
      <sheetName val="[수목일위.XLS][수목일위.XLS]el______478"/>
      <sheetName val="[수목일위.XLS][수목일위.XLS]el______479"/>
      <sheetName val="[수목일위.XLS][수목일위.XLS]el______480"/>
      <sheetName val="[수목일위.XLS][수목일위.XLS]el______481"/>
      <sheetName val="[수목일위.XLS][수목일위.XLS]el_설계__수목_2"/>
      <sheetName val="[수목일위.XLS][수목일위.XLS]el_설계__수목_3"/>
      <sheetName val="[수목일위.XLS][수목일위.XLS]el______482"/>
      <sheetName val="[수목일위.XLS][수목일위.XLS]el______483"/>
      <sheetName val="[수목일위.XLS][수목일위.XLS]el______484"/>
      <sheetName val="[수목일위.XLS][수목일위.XLS]el______485"/>
      <sheetName val="[수목일위.XLS][수목일위.XLS]el______486"/>
      <sheetName val="[수목일위.XLS][수목일위.XLS]el______487"/>
      <sheetName val="작용하중산정"/>
      <sheetName val="예정壸_x0000__x0000_"/>
      <sheetName val="배수철근"/>
      <sheetName val="1차설계변경내역"/>
      <sheetName val="기본DATA"/>
      <sheetName val="소_x0000__x0000_Ā"/>
      <sheetName val="D"/>
      <sheetName val="Dꁀ"/>
      <sheetName val="[수목일위.XLS][수목일위.XLS]el______488"/>
      <sheetName val="[수목일위.XLS][수목일위.XLS]el______489"/>
      <sheetName val="[수목일위.XLS][수목일위.XLS]el______490"/>
      <sheetName val="[수목일위.XLS][수목일위.XLS]el______491"/>
      <sheetName val="[수목일위.XLS][수목일위.XLS]el______494"/>
      <sheetName val="[수목일위.XLS][수목일위.XLS]el______495"/>
      <sheetName val="[수목일위.XLS][수목일위.XLS]el______492"/>
      <sheetName val="[수목일위.XLS][수목일위.XLS]el______493"/>
      <sheetName val="[수목일위.XLS][수목일위.XLS]el______496"/>
      <sheetName val="[수목일위.XLS][수목일위.XLS]el______497"/>
      <sheetName val="[수목일위.XLS][수목일위.XLS]el______498"/>
      <sheetName val="[수목일위.XLS][수목일위.XLS]el______499"/>
      <sheetName val="[수목일위.XLS][수목일위.XLS]el______502"/>
      <sheetName val="[수목일위.XLS][수목일위.XLS]el______503"/>
      <sheetName val="[수목일위.XLS][수목일위.XLS]el______500"/>
      <sheetName val="[수목일위.XLS][수목일위.XLS]el______501"/>
      <sheetName val="[수목일위.XLS][수목일위.XLS]el______506"/>
      <sheetName val="[수목일위.XLS][수목일위.XLS]el______507"/>
      <sheetName val="[수목일위.XLS][수목일위.XLS]el______504"/>
      <sheetName val="[수목일위.XLS][수목일위.XLS]el______505"/>
      <sheetName val="[수목일위.XLS][수목일위.XLS]el______508"/>
      <sheetName val="[수목일위.XLS][수목일위.XLS]el______509"/>
      <sheetName val="[수목일위.XLS][수목일위.XLS]el______520"/>
      <sheetName val="[수목일위.XLS][수목일위.XLS]el______521"/>
      <sheetName val="[수목일위.XLS][수목일위.XLS]el______524"/>
      <sheetName val="[수목일위.XLS][수목일위.XLS]el______525"/>
      <sheetName val="[수목일위.XLS][수목일위.XLS]el______512"/>
      <sheetName val="[수목일위.XLS][수목일위.XLS]el______513"/>
      <sheetName val="[수목일위.XLS][수목일위.XLS]el______514"/>
      <sheetName val="[수목일위.XLS][수목일위.XLS]el______515"/>
      <sheetName val="[수목일위.XLS][수목일위.XLS]el______516"/>
      <sheetName val="[수목일위.XLS][수목일위.XLS]el______517"/>
      <sheetName val="[수목일위.XLS][수목일위.XLS]el______518"/>
      <sheetName val="[수목일위.XLS][수목일위.XLS]el______519"/>
      <sheetName val="[수목일위.XLS][수목일위.XLS]el______522"/>
      <sheetName val="[수목일위.XLS][수목일위.XLS]el______523"/>
      <sheetName val="[수목일위.XLS][수목일위.XLS]el______526"/>
      <sheetName val="[수목일위.XLS][수목일위.XLS]el______527"/>
      <sheetName val="포설물량(8회분)"/>
      <sheetName val="암거"/>
      <sheetName val="[수목일위.XLS][수목일위.XLS]el_설계서_수__2"/>
      <sheetName val="[수목일위.XLS][수목일위.XLS]el_설계서_수__3"/>
      <sheetName val="[수목일위.XLS][수목일위.XLS]el_설계서_수__6"/>
      <sheetName val="[수목일위.XLS][수목일위.XLS]el_설계서_수__7"/>
      <sheetName val="[수목일위.XLS][수목일위.XLS]el_설계서_수__4"/>
      <sheetName val="[수목일위.XLS][수목일위.XLS]el_설계서_수__5"/>
      <sheetName val="[수목일위.XLS][수목일위.XLS]el_설계서_수__8"/>
      <sheetName val="[수목일위.XLS][수목일위.XLS]el_설계서_수__9"/>
      <sheetName val="ENTR旀"/>
      <sheetName val="[수목일위.XLS][수목일위.XLS]el___서_수_10"/>
      <sheetName val="[수목일위.XLS][수목일위.XLS]el___서_수_11"/>
      <sheetName val="[수목일위.XLS][수목일위.XLS]el___서_수_12"/>
      <sheetName val="[수목일위.XLS][수목일위.XLS]el___서_수_13"/>
      <sheetName val="[수목일위.XLS][수목일위.XLS]el___서_수목_6"/>
      <sheetName val="[수목일위.XLS][수목일위.XLS]el___서_수목_7"/>
      <sheetName val="[수목일위.XLS][수목일위.XLS]el___서_수목_8"/>
      <sheetName val="[수목일위.XLS][수목일위.XLS]el___서_수목_9"/>
      <sheetName val="이름표"/>
      <sheetName val="상수관로토공수량"/>
      <sheetName val="통합내Å"/>
      <sheetName val="2.2.1萹đြʵ㉸"/>
      <sheetName val="101502"/>
      <sheetName val="품셈총괄표"/>
      <sheetName val="신당동집계표"/>
      <sheetName val="기성橂】"/>
      <sheetName val="단위수량(1)"/>
      <sheetName val="통계연보"/>
      <sheetName val="구조물터파기수량집계"/>
      <sheetName val="배수공 시멘트 및 골재량 산출"/>
      <sheetName val="SQL"/>
      <sheetName val="C.배수관공"/>
      <sheetName val="대창(함평)"/>
      <sheetName val="대창(함평)-창열"/>
      <sheetName val="간선토ꠋጳ栀"/>
      <sheetName val="내ÈὙ"/>
      <sheetName val="[수목일위.XLS][수목일위.XLS]el______528"/>
      <sheetName val="[수목일위.XLS][수목일위.XLS]el______529"/>
      <sheetName val="[수목일위.XLS][수목일위.XLS]el______546"/>
      <sheetName val="[수목일위.XLS][수목일위.XLS]el______547"/>
      <sheetName val="기초테이블_공통"/>
      <sheetName val="[수목일위.XLS][수목일위.XLS]el______548"/>
      <sheetName val="[수목일위.XLS][수목일위.XLS]el______549"/>
      <sheetName val="[수목일위.XLS][수목일위.XLS]el______530"/>
      <sheetName val="[수목일위.XLS][수목일위.XLS]el______531"/>
      <sheetName val="[수목일위.XLS][수목일위.XLS]el______532"/>
      <sheetName val="[수목일위.XLS][수목일위.XLS]el______533"/>
      <sheetName val="[수목일위.XLS][수목일위.XLS]el______534"/>
      <sheetName val="[수목일위.XLS][수목일위.XLS]el______535"/>
      <sheetName val="[수목일위.XLS][수목일위.XLS]el______536"/>
      <sheetName val="[수목일위.XLS][수목일위.XLS]el______537"/>
      <sheetName val="[수목일위.XLS][수목일위.XLS]el______538"/>
      <sheetName val="[수목일위.XLS][수목일위.XLS]el______539"/>
      <sheetName val="[수목일위.XLS][수목일위.XLS]el______540"/>
      <sheetName val="[수목일위.XLS][수목일위.XLS]el______541"/>
      <sheetName val="[수목일위.XLS][수목일위.XLS]el______542"/>
      <sheetName val="[수목일위.XLS][수목일위.XLS]el______543"/>
      <sheetName val="[수목일위.XLS][수목일위.XLS]el______544"/>
      <sheetName val="[수목일위.XLS][수목일위.XLS]el______545"/>
      <sheetName val="[수목일위.XLS][수목일위.XLS]el______552"/>
      <sheetName val="[수목일위.XLS][수목일위.XLS]el______553"/>
      <sheetName val="[수목일위.XLS][수목일위.XLS]el______562"/>
      <sheetName val="[수목일위.XLS][수목일위.XLS]el______563"/>
      <sheetName val="[수목일위.XLS][수목일위.XLS]el______550"/>
      <sheetName val="[수목일위.XLS][수목일위.XLS]el______551"/>
      <sheetName val="[수목일위.XLS][수목일위.XLS]el______558"/>
      <sheetName val="[수목일위.XLS][수목일위.XLS]el______559"/>
      <sheetName val="[수목일위.XLS][수목일위.XLS]el______556"/>
      <sheetName val="[수목일위.XLS][수목일위.XLS]el______557"/>
      <sheetName val="[수목일위.XLS][수목일위.XLS]el______554"/>
      <sheetName val="[수목일위.XLS][수목일위.XLS]el______555"/>
      <sheetName val="[수목일위.XLS][수목일위.XLS]el______560"/>
      <sheetName val="[수목일위.XLS][수목일위.XLS]el______561"/>
      <sheetName val="[수목일위.XLS][수목일위.XLS]el______570"/>
      <sheetName val="[수목일위.XLS][수목일위.XLS]el______571"/>
      <sheetName val="[수목일위.XLS][수목일위.XLS]el______564"/>
      <sheetName val="[수목일위.XLS][수목일위.XLS]el______565"/>
      <sheetName val="[수목일위.XLS][수목일위.XLS]el______566"/>
      <sheetName val="[수목일위.XLS][수목일위.XLS]el______567"/>
      <sheetName val="[수목일위.XLS][수목일위.XLS]el______568"/>
      <sheetName val="[수목일위.XLS][수목일위.XLS]el______569"/>
      <sheetName val="[수목일위.XLS][수목일위.XLS]el______576"/>
      <sheetName val="[수목일위.XLS][수목일위.XLS]el______577"/>
      <sheetName val="[수목일위.XLS][수목일위.XLS]el______578"/>
      <sheetName val="[수목일위.XLS][수목일위.XLS]el______579"/>
      <sheetName val="[수목일위.XLS][수목일위.XLS]el______572"/>
      <sheetName val="[수목일위.XLS][수목일위.XLS]el______573"/>
      <sheetName val="[수목일위.XLS][수목일위.XLS]el______574"/>
      <sheetName val="[수목일위.XLS][수목일위.XLS]el______575"/>
      <sheetName val="[수목일위.XLS][수목일위.XLS]el______586"/>
      <sheetName val="[수목일위.XLS][수목일위.XLS]el______587"/>
      <sheetName val="[수목일위.XLS][수목일위.XLS]el______580"/>
      <sheetName val="[수목일위.XLS][수목일위.XLS]el______581"/>
      <sheetName val="[수목일위.XLS][수목일위.XLS]el______584"/>
      <sheetName val="[수목일위.XLS][수목일위.XLS]el______585"/>
      <sheetName val="[수목일위.XLS][수목일위.XLS]el______582"/>
      <sheetName val="[수목일위.XLS][수목일위.XLS]el______583"/>
      <sheetName val="[수목일위.XLS][수목일위.XLS]el______588"/>
      <sheetName val="[수목일위.XLS][수목일위.XLS]el______589"/>
      <sheetName val="[수목일위.XLS][수목일위.XLS]el______590"/>
      <sheetName val="[수목일위.XLS][수목일위.XLS]el______591"/>
      <sheetName val="[수목일위.XLS][수목일위.XLS]el______592"/>
      <sheetName val="[수목일위.XLS][수목일위.XLS]el______593"/>
      <sheetName val="[수목일위.XLS][수목일위.XLS]el______596"/>
      <sheetName val="[수목일위.XLS][수목일위.XLS]el______597"/>
      <sheetName val="[수목일위.XLS][수목일위.XLS]el______594"/>
      <sheetName val="[수목일위.XLS][수목일위.XLS]el______595"/>
      <sheetName val="[수목일위.XLS][수목일위.XLS]el______598"/>
      <sheetName val="[수목일위.XLS][수목일위.XLS]el______599"/>
      <sheetName val="[수목일위.XLS][수목일위.XLS]el______602"/>
      <sheetName val="[수목일위.XLS][수목일위.XLS]el______603"/>
      <sheetName val="[수목일위.XLS][수목일위.XLS]el______604"/>
      <sheetName val="[수목일위.XLS][수목일위.XLS]el______605"/>
      <sheetName val="[수목일위.XLS][수목일위.XLS]el______600"/>
      <sheetName val="[수목일위.XLS][수목일위.XLS]el______601"/>
      <sheetName val="[수목일위.XLS][수목일위.XLS]el______606"/>
      <sheetName val="[수목일위.XLS][수목일위.XLS]el______607"/>
      <sheetName val="영업֫"/>
      <sheetName val="단가산출근거(1)"/>
      <sheetName val="1월기본값"/>
      <sheetName val="기안"/>
      <sheetName val="가瀀㱔밀"/>
      <sheetName val="노무비 "/>
      <sheetName val="-배수구조물¹_x0000_Ԁ"/>
      <sheetName val="Sheet菈?"/>
      <sheetName val="지선토공_x0000__x0000_"/>
      <sheetName val="아파Ւ_x0000__x0000_"/>
      <sheetName val="비탈면보호공수량산출"/>
    </sheetNames>
    <sheetDataSet>
      <sheetData sheetId="0">
        <row r="2">
          <cell r="E2">
            <v>23200</v>
          </cell>
        </row>
      </sheetData>
      <sheetData sheetId="1">
        <row r="2">
          <cell r="E2">
            <v>23200</v>
          </cell>
        </row>
      </sheetData>
      <sheetData sheetId="2">
        <row r="2">
          <cell r="E2">
            <v>23200</v>
          </cell>
        </row>
      </sheetData>
      <sheetData sheetId="3" refreshError="1">
        <row r="2">
          <cell r="E2">
            <v>23200</v>
          </cell>
        </row>
        <row r="5">
          <cell r="B5">
            <v>0.09</v>
          </cell>
        </row>
        <row r="18">
          <cell r="B18">
            <v>0.14000000000000001</v>
          </cell>
          <cell r="C18">
            <v>0.09</v>
          </cell>
        </row>
        <row r="19">
          <cell r="B19">
            <v>0.23</v>
          </cell>
          <cell r="C19">
            <v>0.14000000000000001</v>
          </cell>
        </row>
        <row r="20">
          <cell r="B20">
            <v>0.32</v>
          </cell>
          <cell r="C20">
            <v>0.19</v>
          </cell>
        </row>
        <row r="22">
          <cell r="B22">
            <v>0.5</v>
          </cell>
          <cell r="C22">
            <v>0.28999999999999998</v>
          </cell>
        </row>
        <row r="24">
          <cell r="B24">
            <v>0.68</v>
          </cell>
          <cell r="C24">
            <v>0.39</v>
          </cell>
        </row>
        <row r="48">
          <cell r="B48">
            <v>0.11</v>
          </cell>
          <cell r="C48">
            <v>7.0000000000000007E-2</v>
          </cell>
        </row>
        <row r="49">
          <cell r="B49">
            <v>0.17</v>
          </cell>
          <cell r="C49">
            <v>0.1</v>
          </cell>
        </row>
        <row r="50">
          <cell r="B50">
            <v>0.23</v>
          </cell>
          <cell r="C50">
            <v>0.14000000000000001</v>
          </cell>
        </row>
        <row r="51">
          <cell r="B51">
            <v>0.3</v>
          </cell>
          <cell r="C51">
            <v>0.18</v>
          </cell>
        </row>
        <row r="52">
          <cell r="B52">
            <v>0.37</v>
          </cell>
          <cell r="C52">
            <v>0.22</v>
          </cell>
        </row>
        <row r="54">
          <cell r="B54">
            <v>0.51</v>
          </cell>
          <cell r="C54">
            <v>0.3</v>
          </cell>
        </row>
        <row r="56">
          <cell r="B56">
            <v>0.65</v>
          </cell>
          <cell r="C56">
            <v>0.39</v>
          </cell>
        </row>
        <row r="59">
          <cell r="B59">
            <v>0.87</v>
          </cell>
          <cell r="C59">
            <v>0.52</v>
          </cell>
        </row>
      </sheetData>
      <sheetData sheetId="4">
        <row r="2">
          <cell r="E2">
            <v>23200</v>
          </cell>
        </row>
      </sheetData>
      <sheetData sheetId="5" refreshError="1">
        <row r="1">
          <cell r="A1">
            <v>0</v>
          </cell>
        </row>
        <row r="2">
          <cell r="E2">
            <v>23200</v>
          </cell>
        </row>
        <row r="3">
          <cell r="E3">
            <v>44600</v>
          </cell>
        </row>
        <row r="4">
          <cell r="E4">
            <v>66500</v>
          </cell>
        </row>
        <row r="5">
          <cell r="E5">
            <v>123000</v>
          </cell>
        </row>
        <row r="6">
          <cell r="E6">
            <v>3600</v>
          </cell>
        </row>
        <row r="7">
          <cell r="E7">
            <v>6400</v>
          </cell>
        </row>
        <row r="8">
          <cell r="E8">
            <v>13000</v>
          </cell>
        </row>
        <row r="9">
          <cell r="E9">
            <v>22300</v>
          </cell>
        </row>
        <row r="10">
          <cell r="E10">
            <v>47700</v>
          </cell>
        </row>
        <row r="11">
          <cell r="E11">
            <v>203800</v>
          </cell>
        </row>
        <row r="12">
          <cell r="E12">
            <v>407710</v>
          </cell>
        </row>
        <row r="13">
          <cell r="E13">
            <v>815430</v>
          </cell>
        </row>
        <row r="14">
          <cell r="E14">
            <v>1630860</v>
          </cell>
        </row>
        <row r="15">
          <cell r="E15">
            <v>6100</v>
          </cell>
        </row>
        <row r="16">
          <cell r="E16">
            <v>9700</v>
          </cell>
        </row>
        <row r="17">
          <cell r="E17">
            <v>13500</v>
          </cell>
        </row>
        <row r="18">
          <cell r="E18">
            <v>20800</v>
          </cell>
        </row>
        <row r="19">
          <cell r="E19">
            <v>37500</v>
          </cell>
        </row>
        <row r="20">
          <cell r="E20">
            <v>18600</v>
          </cell>
        </row>
        <row r="21">
          <cell r="E21">
            <v>42000</v>
          </cell>
        </row>
        <row r="22">
          <cell r="E22">
            <v>41500</v>
          </cell>
        </row>
        <row r="23">
          <cell r="E23">
            <v>68250</v>
          </cell>
        </row>
        <row r="24">
          <cell r="E24">
            <v>76100</v>
          </cell>
        </row>
        <row r="25">
          <cell r="E25">
            <v>157500</v>
          </cell>
        </row>
        <row r="26">
          <cell r="E26">
            <v>127000</v>
          </cell>
        </row>
        <row r="27">
          <cell r="E27">
            <v>380</v>
          </cell>
        </row>
        <row r="28">
          <cell r="E28">
            <v>910</v>
          </cell>
        </row>
        <row r="29">
          <cell r="E29">
            <v>1400</v>
          </cell>
        </row>
        <row r="30">
          <cell r="E30">
            <v>3460</v>
          </cell>
        </row>
        <row r="31">
          <cell r="E31">
            <v>3100</v>
          </cell>
        </row>
        <row r="32">
          <cell r="E32">
            <v>5300</v>
          </cell>
        </row>
        <row r="33">
          <cell r="E33">
            <v>8500</v>
          </cell>
        </row>
        <row r="34">
          <cell r="E34">
            <v>23700</v>
          </cell>
        </row>
        <row r="35">
          <cell r="E35">
            <v>71170</v>
          </cell>
        </row>
        <row r="36">
          <cell r="E36">
            <v>4070</v>
          </cell>
        </row>
        <row r="37">
          <cell r="E37">
            <v>5100</v>
          </cell>
        </row>
        <row r="38">
          <cell r="E38">
            <v>10000</v>
          </cell>
        </row>
        <row r="39">
          <cell r="E39">
            <v>23500</v>
          </cell>
        </row>
        <row r="40">
          <cell r="E40">
            <v>45600</v>
          </cell>
        </row>
        <row r="42">
          <cell r="E42">
            <v>27000</v>
          </cell>
        </row>
        <row r="44">
          <cell r="E44">
            <v>2200</v>
          </cell>
        </row>
        <row r="45">
          <cell r="E45">
            <v>3200</v>
          </cell>
        </row>
        <row r="47">
          <cell r="E47">
            <v>22400</v>
          </cell>
        </row>
        <row r="48">
          <cell r="E48">
            <v>271810</v>
          </cell>
        </row>
        <row r="49">
          <cell r="E49">
            <v>327470</v>
          </cell>
        </row>
        <row r="50">
          <cell r="E50">
            <v>427240</v>
          </cell>
        </row>
        <row r="51">
          <cell r="E51">
            <v>1500</v>
          </cell>
        </row>
        <row r="52">
          <cell r="E52">
            <v>2200</v>
          </cell>
        </row>
        <row r="53">
          <cell r="E53">
            <v>5800</v>
          </cell>
        </row>
        <row r="54">
          <cell r="E54">
            <v>14000</v>
          </cell>
        </row>
        <row r="55">
          <cell r="E55">
            <v>20000</v>
          </cell>
        </row>
        <row r="56">
          <cell r="E56">
            <v>30100</v>
          </cell>
        </row>
        <row r="57">
          <cell r="E57">
            <v>45200</v>
          </cell>
        </row>
        <row r="58">
          <cell r="E58">
            <v>13500</v>
          </cell>
        </row>
        <row r="59">
          <cell r="E59">
            <v>25600</v>
          </cell>
        </row>
        <row r="60">
          <cell r="E60">
            <v>55600</v>
          </cell>
        </row>
        <row r="61">
          <cell r="E61">
            <v>13600</v>
          </cell>
        </row>
        <row r="62">
          <cell r="E62">
            <v>42500</v>
          </cell>
        </row>
        <row r="63">
          <cell r="E63">
            <v>50400</v>
          </cell>
        </row>
        <row r="64">
          <cell r="E64">
            <v>82000</v>
          </cell>
        </row>
        <row r="65">
          <cell r="E65">
            <v>18900</v>
          </cell>
        </row>
        <row r="66">
          <cell r="E66">
            <v>52600</v>
          </cell>
        </row>
        <row r="67">
          <cell r="E67">
            <v>98600</v>
          </cell>
        </row>
        <row r="68">
          <cell r="E68">
            <v>148200</v>
          </cell>
        </row>
        <row r="69">
          <cell r="E69">
            <v>48200</v>
          </cell>
        </row>
        <row r="70">
          <cell r="E70">
            <v>164700</v>
          </cell>
        </row>
        <row r="71">
          <cell r="E71">
            <v>294200</v>
          </cell>
        </row>
        <row r="72">
          <cell r="E72">
            <v>411900</v>
          </cell>
        </row>
        <row r="73">
          <cell r="E73">
            <v>258900</v>
          </cell>
        </row>
        <row r="74">
          <cell r="E74">
            <v>482500</v>
          </cell>
        </row>
        <row r="75">
          <cell r="E75">
            <v>765000</v>
          </cell>
        </row>
        <row r="76">
          <cell r="E76">
            <v>5800</v>
          </cell>
        </row>
        <row r="77">
          <cell r="E77">
            <v>12900</v>
          </cell>
        </row>
        <row r="78">
          <cell r="E78">
            <v>29400</v>
          </cell>
        </row>
        <row r="79">
          <cell r="E79">
            <v>52000</v>
          </cell>
        </row>
        <row r="80">
          <cell r="E80">
            <v>91700</v>
          </cell>
        </row>
        <row r="81">
          <cell r="E81">
            <v>12000</v>
          </cell>
        </row>
        <row r="82">
          <cell r="E82">
            <v>18600</v>
          </cell>
        </row>
        <row r="83">
          <cell r="E83">
            <v>33600</v>
          </cell>
        </row>
        <row r="84">
          <cell r="E84">
            <v>61800</v>
          </cell>
        </row>
        <row r="85">
          <cell r="E85">
            <v>244540</v>
          </cell>
        </row>
        <row r="86">
          <cell r="E86">
            <v>24800</v>
          </cell>
        </row>
        <row r="87">
          <cell r="E87">
            <v>36600</v>
          </cell>
        </row>
        <row r="88">
          <cell r="E88">
            <v>54300</v>
          </cell>
        </row>
        <row r="89">
          <cell r="E89">
            <v>85200</v>
          </cell>
        </row>
        <row r="90">
          <cell r="E90">
            <v>220600</v>
          </cell>
        </row>
        <row r="91">
          <cell r="E91">
            <v>367400</v>
          </cell>
        </row>
        <row r="92">
          <cell r="E92">
            <v>4600</v>
          </cell>
        </row>
        <row r="93">
          <cell r="E93">
            <v>7200</v>
          </cell>
        </row>
        <row r="94">
          <cell r="E94">
            <v>13200</v>
          </cell>
        </row>
        <row r="95">
          <cell r="E95">
            <v>30300</v>
          </cell>
        </row>
        <row r="96">
          <cell r="E96">
            <v>164700</v>
          </cell>
        </row>
        <row r="97">
          <cell r="E97">
            <v>12000</v>
          </cell>
        </row>
        <row r="98">
          <cell r="E98">
            <v>19600</v>
          </cell>
        </row>
        <row r="100">
          <cell r="E100">
            <v>64400</v>
          </cell>
        </row>
        <row r="101">
          <cell r="E101">
            <v>20100</v>
          </cell>
        </row>
        <row r="102">
          <cell r="E102">
            <v>30500</v>
          </cell>
        </row>
        <row r="103">
          <cell r="E103">
            <v>63000</v>
          </cell>
        </row>
        <row r="105">
          <cell r="E105">
            <v>173000</v>
          </cell>
        </row>
        <row r="106">
          <cell r="E106">
            <v>361000</v>
          </cell>
        </row>
        <row r="107">
          <cell r="E107">
            <v>476170</v>
          </cell>
        </row>
        <row r="108">
          <cell r="E108">
            <v>663000</v>
          </cell>
        </row>
        <row r="109">
          <cell r="E109">
            <v>998000</v>
          </cell>
        </row>
        <row r="110">
          <cell r="E110">
            <v>2224530</v>
          </cell>
        </row>
        <row r="111">
          <cell r="E111">
            <v>23600</v>
          </cell>
        </row>
        <row r="112">
          <cell r="E112">
            <v>72600</v>
          </cell>
        </row>
        <row r="113">
          <cell r="E113">
            <v>175300</v>
          </cell>
        </row>
        <row r="114">
          <cell r="E114">
            <v>600</v>
          </cell>
        </row>
        <row r="115">
          <cell r="E115">
            <v>29300</v>
          </cell>
        </row>
        <row r="116">
          <cell r="E116">
            <v>82300</v>
          </cell>
        </row>
        <row r="117">
          <cell r="E117">
            <v>120000</v>
          </cell>
        </row>
        <row r="118">
          <cell r="E118">
            <v>180000</v>
          </cell>
        </row>
        <row r="119">
          <cell r="E119">
            <v>8300</v>
          </cell>
        </row>
        <row r="120">
          <cell r="E120">
            <v>25200</v>
          </cell>
        </row>
        <row r="121">
          <cell r="E121">
            <v>25500</v>
          </cell>
        </row>
        <row r="122">
          <cell r="E122">
            <v>49100</v>
          </cell>
        </row>
        <row r="123">
          <cell r="E123">
            <v>81700</v>
          </cell>
        </row>
        <row r="124">
          <cell r="E124">
            <v>25100</v>
          </cell>
        </row>
        <row r="125">
          <cell r="E125">
            <v>40000</v>
          </cell>
        </row>
        <row r="126">
          <cell r="E126">
            <v>77200</v>
          </cell>
        </row>
        <row r="127">
          <cell r="E127">
            <v>136000</v>
          </cell>
        </row>
        <row r="128">
          <cell r="E128">
            <v>2600</v>
          </cell>
        </row>
        <row r="129">
          <cell r="E129">
            <v>8030</v>
          </cell>
        </row>
        <row r="130">
          <cell r="E130">
            <v>12650</v>
          </cell>
        </row>
        <row r="131">
          <cell r="E131">
            <v>10000</v>
          </cell>
        </row>
        <row r="132">
          <cell r="E132">
            <v>18000</v>
          </cell>
        </row>
        <row r="133">
          <cell r="E133">
            <v>36000</v>
          </cell>
        </row>
        <row r="134">
          <cell r="E134">
            <v>54700</v>
          </cell>
        </row>
        <row r="135">
          <cell r="E135">
            <v>97500</v>
          </cell>
        </row>
        <row r="136">
          <cell r="E136">
            <v>289060</v>
          </cell>
        </row>
        <row r="137">
          <cell r="E137">
            <v>12500</v>
          </cell>
        </row>
        <row r="138">
          <cell r="E138">
            <v>23600</v>
          </cell>
        </row>
        <row r="139">
          <cell r="E139">
            <v>43800</v>
          </cell>
        </row>
        <row r="140">
          <cell r="E140">
            <v>81100</v>
          </cell>
        </row>
        <row r="141">
          <cell r="E141">
            <v>2300</v>
          </cell>
        </row>
        <row r="142">
          <cell r="E142">
            <v>10500</v>
          </cell>
        </row>
        <row r="143">
          <cell r="E143">
            <v>16100</v>
          </cell>
        </row>
        <row r="144">
          <cell r="E144">
            <v>33500</v>
          </cell>
        </row>
        <row r="145">
          <cell r="E145">
            <v>4800</v>
          </cell>
        </row>
        <row r="146">
          <cell r="E146">
            <v>11200</v>
          </cell>
        </row>
        <row r="147">
          <cell r="E147">
            <v>21000</v>
          </cell>
        </row>
        <row r="148">
          <cell r="E148">
            <v>180000</v>
          </cell>
        </row>
        <row r="149">
          <cell r="E149">
            <v>308700</v>
          </cell>
        </row>
        <row r="150">
          <cell r="E150">
            <v>372960</v>
          </cell>
        </row>
        <row r="151">
          <cell r="E151">
            <v>406000</v>
          </cell>
        </row>
        <row r="152">
          <cell r="E152">
            <v>1662040</v>
          </cell>
        </row>
        <row r="153">
          <cell r="E153">
            <v>11000</v>
          </cell>
        </row>
        <row r="154">
          <cell r="E154">
            <v>23500</v>
          </cell>
        </row>
        <row r="155">
          <cell r="E155">
            <v>36700</v>
          </cell>
        </row>
        <row r="156">
          <cell r="E156">
            <v>7300</v>
          </cell>
        </row>
        <row r="157">
          <cell r="E157">
            <v>21900</v>
          </cell>
        </row>
        <row r="158">
          <cell r="E158">
            <v>61000</v>
          </cell>
        </row>
        <row r="159">
          <cell r="E159">
            <v>99900</v>
          </cell>
        </row>
        <row r="160">
          <cell r="E160">
            <v>14800</v>
          </cell>
        </row>
        <row r="161">
          <cell r="E161">
            <v>33100</v>
          </cell>
        </row>
        <row r="162">
          <cell r="E162">
            <v>131040</v>
          </cell>
        </row>
        <row r="163">
          <cell r="E163">
            <v>1300</v>
          </cell>
        </row>
        <row r="164">
          <cell r="E164">
            <v>2000</v>
          </cell>
        </row>
        <row r="165">
          <cell r="E165">
            <v>3900</v>
          </cell>
        </row>
        <row r="166">
          <cell r="E166">
            <v>2400</v>
          </cell>
        </row>
        <row r="168">
          <cell r="E168">
            <v>3670</v>
          </cell>
        </row>
        <row r="169">
          <cell r="E169">
            <v>8820</v>
          </cell>
        </row>
        <row r="170">
          <cell r="E170">
            <v>11760</v>
          </cell>
        </row>
        <row r="171">
          <cell r="E171">
            <v>10100</v>
          </cell>
        </row>
        <row r="172">
          <cell r="E172">
            <v>17100</v>
          </cell>
        </row>
        <row r="173">
          <cell r="E173">
            <v>31100</v>
          </cell>
        </row>
        <row r="174">
          <cell r="E174">
            <v>162500</v>
          </cell>
        </row>
        <row r="176">
          <cell r="E176">
            <v>21000</v>
          </cell>
        </row>
        <row r="177">
          <cell r="E177">
            <v>30100</v>
          </cell>
        </row>
        <row r="178">
          <cell r="E178">
            <v>98800</v>
          </cell>
        </row>
        <row r="179">
          <cell r="E179">
            <v>158000</v>
          </cell>
        </row>
        <row r="180">
          <cell r="E180">
            <v>202000</v>
          </cell>
        </row>
        <row r="183">
          <cell r="E183">
            <v>1300</v>
          </cell>
        </row>
        <row r="184">
          <cell r="E184">
            <v>2800</v>
          </cell>
        </row>
        <row r="185">
          <cell r="E185">
            <v>4000</v>
          </cell>
        </row>
        <row r="186">
          <cell r="E186">
            <v>10500</v>
          </cell>
        </row>
        <row r="187">
          <cell r="E187">
            <v>24700</v>
          </cell>
        </row>
        <row r="188">
          <cell r="E188">
            <v>50600</v>
          </cell>
        </row>
        <row r="189">
          <cell r="E189">
            <v>88000</v>
          </cell>
        </row>
        <row r="190">
          <cell r="E190">
            <v>176500</v>
          </cell>
        </row>
        <row r="191">
          <cell r="E191">
            <v>8100</v>
          </cell>
        </row>
        <row r="192">
          <cell r="E192">
            <v>10900</v>
          </cell>
        </row>
        <row r="193">
          <cell r="E193">
            <v>18600</v>
          </cell>
        </row>
        <row r="194">
          <cell r="E194">
            <v>76120</v>
          </cell>
        </row>
        <row r="195">
          <cell r="E195">
            <v>101000</v>
          </cell>
        </row>
        <row r="196">
          <cell r="E196">
            <v>149000</v>
          </cell>
        </row>
        <row r="197">
          <cell r="E197">
            <v>290000</v>
          </cell>
        </row>
        <row r="198">
          <cell r="E198">
            <v>466000</v>
          </cell>
        </row>
        <row r="199">
          <cell r="E199">
            <v>1544760</v>
          </cell>
        </row>
        <row r="200">
          <cell r="E200">
            <v>5600</v>
          </cell>
        </row>
        <row r="201">
          <cell r="E201">
            <v>17200</v>
          </cell>
        </row>
        <row r="202">
          <cell r="E202">
            <v>9200</v>
          </cell>
        </row>
        <row r="203">
          <cell r="E203">
            <v>18200</v>
          </cell>
        </row>
        <row r="204">
          <cell r="E204">
            <v>34700</v>
          </cell>
        </row>
        <row r="205">
          <cell r="E205">
            <v>65100</v>
          </cell>
        </row>
        <row r="206">
          <cell r="E206">
            <v>108000</v>
          </cell>
        </row>
        <row r="207">
          <cell r="E207">
            <v>150000</v>
          </cell>
        </row>
        <row r="210">
          <cell r="E210">
            <v>9500</v>
          </cell>
        </row>
        <row r="211">
          <cell r="E211">
            <v>16000</v>
          </cell>
        </row>
        <row r="212">
          <cell r="E212">
            <v>26400</v>
          </cell>
        </row>
        <row r="213">
          <cell r="E213">
            <v>47700</v>
          </cell>
        </row>
        <row r="214">
          <cell r="E214">
            <v>70600</v>
          </cell>
        </row>
        <row r="215">
          <cell r="E215">
            <v>154700</v>
          </cell>
        </row>
        <row r="216">
          <cell r="E216">
            <v>430</v>
          </cell>
        </row>
        <row r="217">
          <cell r="E217">
            <v>1100</v>
          </cell>
        </row>
        <row r="218">
          <cell r="E218">
            <v>1000</v>
          </cell>
        </row>
        <row r="219">
          <cell r="E219">
            <v>1500</v>
          </cell>
        </row>
        <row r="220">
          <cell r="E220">
            <v>4700</v>
          </cell>
        </row>
        <row r="221">
          <cell r="E221">
            <v>22300</v>
          </cell>
        </row>
        <row r="222">
          <cell r="E222">
            <v>36400</v>
          </cell>
        </row>
        <row r="223">
          <cell r="E223">
            <v>52900</v>
          </cell>
        </row>
        <row r="224">
          <cell r="E224">
            <v>4000</v>
          </cell>
        </row>
        <row r="225">
          <cell r="E225">
            <v>8200</v>
          </cell>
        </row>
        <row r="552">
          <cell r="E552">
            <v>48300</v>
          </cell>
        </row>
      </sheetData>
      <sheetData sheetId="6">
        <row r="2">
          <cell r="E2">
            <v>23200</v>
          </cell>
        </row>
      </sheetData>
      <sheetData sheetId="7">
        <row r="2">
          <cell r="E2">
            <v>23200</v>
          </cell>
        </row>
      </sheetData>
      <sheetData sheetId="8">
        <row r="2">
          <cell r="E2">
            <v>23200</v>
          </cell>
        </row>
      </sheetData>
      <sheetData sheetId="9">
        <row r="2">
          <cell r="E2">
            <v>23200</v>
          </cell>
        </row>
      </sheetData>
      <sheetData sheetId="10">
        <row r="2">
          <cell r="E2">
            <v>23200</v>
          </cell>
        </row>
      </sheetData>
      <sheetData sheetId="11">
        <row r="2">
          <cell r="E2">
            <v>23200</v>
          </cell>
        </row>
      </sheetData>
      <sheetData sheetId="12">
        <row r="2">
          <cell r="E2">
            <v>23200</v>
          </cell>
        </row>
      </sheetData>
      <sheetData sheetId="13">
        <row r="2">
          <cell r="E2">
            <v>23200</v>
          </cell>
        </row>
      </sheetData>
      <sheetData sheetId="14">
        <row r="2">
          <cell r="E2">
            <v>23200</v>
          </cell>
        </row>
      </sheetData>
      <sheetData sheetId="15">
        <row r="2">
          <cell r="E2">
            <v>23200</v>
          </cell>
        </row>
      </sheetData>
      <sheetData sheetId="16">
        <row r="2">
          <cell r="E2">
            <v>23200</v>
          </cell>
        </row>
      </sheetData>
      <sheetData sheetId="17">
        <row r="2">
          <cell r="E2">
            <v>23200</v>
          </cell>
        </row>
      </sheetData>
      <sheetData sheetId="18">
        <row r="2">
          <cell r="E2">
            <v>23200</v>
          </cell>
        </row>
      </sheetData>
      <sheetData sheetId="19">
        <row r="2">
          <cell r="E2">
            <v>23200</v>
          </cell>
        </row>
      </sheetData>
      <sheetData sheetId="20">
        <row r="2">
          <cell r="E2">
            <v>23200</v>
          </cell>
        </row>
      </sheetData>
      <sheetData sheetId="21" refreshError="1"/>
      <sheetData sheetId="22" refreshError="1"/>
      <sheetData sheetId="23">
        <row r="2">
          <cell r="E2">
            <v>23200</v>
          </cell>
        </row>
      </sheetData>
      <sheetData sheetId="24">
        <row r="2">
          <cell r="E2">
            <v>23200</v>
          </cell>
        </row>
      </sheetData>
      <sheetData sheetId="25">
        <row r="2">
          <cell r="E2">
            <v>23200</v>
          </cell>
        </row>
      </sheetData>
      <sheetData sheetId="26">
        <row r="2">
          <cell r="E2">
            <v>23200</v>
          </cell>
        </row>
      </sheetData>
      <sheetData sheetId="27">
        <row r="2">
          <cell r="E2">
            <v>23200</v>
          </cell>
        </row>
      </sheetData>
      <sheetData sheetId="28">
        <row r="2">
          <cell r="E2">
            <v>23200</v>
          </cell>
        </row>
      </sheetData>
      <sheetData sheetId="29">
        <row r="2">
          <cell r="E2">
            <v>23200</v>
          </cell>
        </row>
      </sheetData>
      <sheetData sheetId="30">
        <row r="2">
          <cell r="E2">
            <v>23200</v>
          </cell>
        </row>
      </sheetData>
      <sheetData sheetId="31">
        <row r="2">
          <cell r="E2">
            <v>23200</v>
          </cell>
        </row>
      </sheetData>
      <sheetData sheetId="32">
        <row r="2">
          <cell r="E2">
            <v>23200</v>
          </cell>
        </row>
      </sheetData>
      <sheetData sheetId="33">
        <row r="2">
          <cell r="E2">
            <v>23200</v>
          </cell>
        </row>
      </sheetData>
      <sheetData sheetId="34">
        <row r="2">
          <cell r="E2">
            <v>23200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/>
      <sheetData sheetId="297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/>
      <sheetData sheetId="1194" refreshError="1"/>
      <sheetData sheetId="1195"/>
      <sheetData sheetId="1196" refreshError="1"/>
      <sheetData sheetId="1197" refreshError="1"/>
      <sheetData sheetId="1198" refreshError="1"/>
      <sheetData sheetId="1199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/>
      <sheetData sheetId="1446" refreshError="1"/>
      <sheetData sheetId="1447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/>
      <sheetData sheetId="2914"/>
      <sheetData sheetId="2915"/>
      <sheetData sheetId="2916"/>
      <sheetData sheetId="2917"/>
      <sheetData sheetId="2918"/>
      <sheetData sheetId="2919"/>
      <sheetData sheetId="2920"/>
      <sheetData sheetId="2921"/>
      <sheetData sheetId="2922"/>
      <sheetData sheetId="2923"/>
      <sheetData sheetId="2924"/>
      <sheetData sheetId="2925"/>
      <sheetData sheetId="2926"/>
      <sheetData sheetId="2927"/>
      <sheetData sheetId="2928"/>
      <sheetData sheetId="2929"/>
      <sheetData sheetId="2930"/>
      <sheetData sheetId="2931"/>
      <sheetData sheetId="2932"/>
      <sheetData sheetId="2933"/>
      <sheetData sheetId="2934"/>
      <sheetData sheetId="2935"/>
      <sheetData sheetId="2936"/>
      <sheetData sheetId="2937"/>
      <sheetData sheetId="2938"/>
      <sheetData sheetId="2939"/>
      <sheetData sheetId="2940"/>
      <sheetData sheetId="2941"/>
      <sheetData sheetId="2942"/>
      <sheetData sheetId="2943"/>
      <sheetData sheetId="2944"/>
      <sheetData sheetId="2945"/>
      <sheetData sheetId="2946"/>
      <sheetData sheetId="2947"/>
      <sheetData sheetId="2948"/>
      <sheetData sheetId="2949"/>
      <sheetData sheetId="2950"/>
      <sheetData sheetId="2951"/>
      <sheetData sheetId="2952"/>
      <sheetData sheetId="2953"/>
      <sheetData sheetId="2954"/>
      <sheetData sheetId="2955"/>
      <sheetData sheetId="2956"/>
      <sheetData sheetId="2957"/>
      <sheetData sheetId="2958"/>
      <sheetData sheetId="2959"/>
      <sheetData sheetId="2960"/>
      <sheetData sheetId="2961"/>
      <sheetData sheetId="2962"/>
      <sheetData sheetId="2963"/>
      <sheetData sheetId="2964"/>
      <sheetData sheetId="2965"/>
      <sheetData sheetId="2966"/>
      <sheetData sheetId="2967"/>
      <sheetData sheetId="2968"/>
      <sheetData sheetId="2969"/>
      <sheetData sheetId="2970"/>
      <sheetData sheetId="2971"/>
      <sheetData sheetId="2972"/>
      <sheetData sheetId="2973"/>
      <sheetData sheetId="2974"/>
      <sheetData sheetId="2975"/>
      <sheetData sheetId="2976"/>
      <sheetData sheetId="2977"/>
      <sheetData sheetId="2978"/>
      <sheetData sheetId="2979"/>
      <sheetData sheetId="2980"/>
      <sheetData sheetId="2981"/>
      <sheetData sheetId="2982"/>
      <sheetData sheetId="2983"/>
      <sheetData sheetId="2984"/>
      <sheetData sheetId="2985"/>
      <sheetData sheetId="2986"/>
      <sheetData sheetId="2987"/>
      <sheetData sheetId="2988"/>
      <sheetData sheetId="2989"/>
      <sheetData sheetId="2990"/>
      <sheetData sheetId="2991"/>
      <sheetData sheetId="2992"/>
      <sheetData sheetId="2993"/>
      <sheetData sheetId="2994"/>
      <sheetData sheetId="2995"/>
      <sheetData sheetId="2996"/>
      <sheetData sheetId="2997"/>
      <sheetData sheetId="2998"/>
      <sheetData sheetId="2999"/>
      <sheetData sheetId="3000"/>
      <sheetData sheetId="3001"/>
      <sheetData sheetId="3002"/>
      <sheetData sheetId="3003"/>
      <sheetData sheetId="3004"/>
      <sheetData sheetId="3005"/>
      <sheetData sheetId="3006"/>
      <sheetData sheetId="3007"/>
      <sheetData sheetId="3008"/>
      <sheetData sheetId="3009"/>
      <sheetData sheetId="3010"/>
      <sheetData sheetId="3011"/>
      <sheetData sheetId="3012"/>
      <sheetData sheetId="3013"/>
      <sheetData sheetId="3014"/>
      <sheetData sheetId="3015"/>
      <sheetData sheetId="3016"/>
      <sheetData sheetId="3017"/>
      <sheetData sheetId="3018"/>
      <sheetData sheetId="3019"/>
      <sheetData sheetId="3020"/>
      <sheetData sheetId="3021"/>
      <sheetData sheetId="3022"/>
      <sheetData sheetId="3023"/>
      <sheetData sheetId="3024"/>
      <sheetData sheetId="3025"/>
      <sheetData sheetId="3026"/>
      <sheetData sheetId="3027"/>
      <sheetData sheetId="3028"/>
      <sheetData sheetId="3029"/>
      <sheetData sheetId="3030"/>
      <sheetData sheetId="3031"/>
      <sheetData sheetId="3032"/>
      <sheetData sheetId="3033"/>
      <sheetData sheetId="3034"/>
      <sheetData sheetId="3035"/>
      <sheetData sheetId="3036"/>
      <sheetData sheetId="3037"/>
      <sheetData sheetId="3038"/>
      <sheetData sheetId="3039"/>
      <sheetData sheetId="3040"/>
      <sheetData sheetId="3041"/>
      <sheetData sheetId="3042"/>
      <sheetData sheetId="3043"/>
      <sheetData sheetId="3044"/>
      <sheetData sheetId="3045"/>
      <sheetData sheetId="3046"/>
      <sheetData sheetId="3047"/>
      <sheetData sheetId="3048"/>
      <sheetData sheetId="3049"/>
      <sheetData sheetId="3050"/>
      <sheetData sheetId="3051"/>
      <sheetData sheetId="3052"/>
      <sheetData sheetId="3053"/>
      <sheetData sheetId="3054"/>
      <sheetData sheetId="3055"/>
      <sheetData sheetId="3056"/>
      <sheetData sheetId="3057"/>
      <sheetData sheetId="3058"/>
      <sheetData sheetId="3059"/>
      <sheetData sheetId="3060"/>
      <sheetData sheetId="3061"/>
      <sheetData sheetId="3062"/>
      <sheetData sheetId="3063"/>
      <sheetData sheetId="3064"/>
      <sheetData sheetId="3065"/>
      <sheetData sheetId="3066"/>
      <sheetData sheetId="3067"/>
      <sheetData sheetId="3068"/>
      <sheetData sheetId="3069"/>
      <sheetData sheetId="3070"/>
      <sheetData sheetId="3071"/>
      <sheetData sheetId="3072"/>
      <sheetData sheetId="3073"/>
      <sheetData sheetId="3074"/>
      <sheetData sheetId="3075"/>
      <sheetData sheetId="3076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/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 refreshError="1"/>
      <sheetData sheetId="3128"/>
      <sheetData sheetId="3129"/>
      <sheetData sheetId="3130"/>
      <sheetData sheetId="3131"/>
      <sheetData sheetId="3132"/>
      <sheetData sheetId="3133"/>
      <sheetData sheetId="3134"/>
      <sheetData sheetId="3135"/>
      <sheetData sheetId="3136"/>
      <sheetData sheetId="3137"/>
      <sheetData sheetId="3138"/>
      <sheetData sheetId="3139"/>
      <sheetData sheetId="3140"/>
      <sheetData sheetId="3141"/>
      <sheetData sheetId="3142"/>
      <sheetData sheetId="3143"/>
      <sheetData sheetId="3144"/>
      <sheetData sheetId="3145"/>
      <sheetData sheetId="3146"/>
      <sheetData sheetId="3147"/>
      <sheetData sheetId="3148"/>
      <sheetData sheetId="3149"/>
      <sheetData sheetId="3150"/>
      <sheetData sheetId="3151"/>
      <sheetData sheetId="3152"/>
      <sheetData sheetId="3153"/>
      <sheetData sheetId="3154"/>
      <sheetData sheetId="3155"/>
      <sheetData sheetId="3156"/>
      <sheetData sheetId="3157"/>
      <sheetData sheetId="3158"/>
      <sheetData sheetId="3159"/>
      <sheetData sheetId="3160"/>
      <sheetData sheetId="3161"/>
      <sheetData sheetId="3162"/>
      <sheetData sheetId="3163"/>
      <sheetData sheetId="3164"/>
      <sheetData sheetId="3165"/>
      <sheetData sheetId="3166"/>
      <sheetData sheetId="3167"/>
      <sheetData sheetId="3168"/>
      <sheetData sheetId="3169"/>
      <sheetData sheetId="3170"/>
      <sheetData sheetId="3171"/>
      <sheetData sheetId="3172"/>
      <sheetData sheetId="3173"/>
      <sheetData sheetId="3174"/>
      <sheetData sheetId="3175"/>
      <sheetData sheetId="3176"/>
      <sheetData sheetId="3177"/>
      <sheetData sheetId="3178"/>
      <sheetData sheetId="3179"/>
      <sheetData sheetId="3180"/>
      <sheetData sheetId="3181"/>
      <sheetData sheetId="3182"/>
      <sheetData sheetId="3183"/>
      <sheetData sheetId="3184"/>
      <sheetData sheetId="3185"/>
      <sheetData sheetId="3186"/>
      <sheetData sheetId="3187"/>
      <sheetData sheetId="3188"/>
      <sheetData sheetId="3189"/>
      <sheetData sheetId="3190"/>
      <sheetData sheetId="3191"/>
      <sheetData sheetId="3192"/>
      <sheetData sheetId="3193"/>
      <sheetData sheetId="3194"/>
      <sheetData sheetId="3195"/>
      <sheetData sheetId="3196"/>
      <sheetData sheetId="3197"/>
      <sheetData sheetId="3198"/>
      <sheetData sheetId="3199"/>
      <sheetData sheetId="3200"/>
      <sheetData sheetId="3201"/>
      <sheetData sheetId="3202"/>
      <sheetData sheetId="3203"/>
      <sheetData sheetId="3204"/>
      <sheetData sheetId="3205"/>
      <sheetData sheetId="3206"/>
      <sheetData sheetId="3207"/>
      <sheetData sheetId="3208"/>
      <sheetData sheetId="3209"/>
      <sheetData sheetId="3210"/>
      <sheetData sheetId="3211"/>
      <sheetData sheetId="3212"/>
      <sheetData sheetId="3213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/>
      <sheetData sheetId="3261"/>
      <sheetData sheetId="3262"/>
      <sheetData sheetId="3263"/>
      <sheetData sheetId="3264"/>
      <sheetData sheetId="3265"/>
      <sheetData sheetId="3266"/>
      <sheetData sheetId="3267"/>
      <sheetData sheetId="3268"/>
      <sheetData sheetId="3269"/>
      <sheetData sheetId="3270"/>
      <sheetData sheetId="3271"/>
      <sheetData sheetId="3272"/>
      <sheetData sheetId="3273"/>
      <sheetData sheetId="3274"/>
      <sheetData sheetId="3275"/>
      <sheetData sheetId="3276"/>
      <sheetData sheetId="3277"/>
      <sheetData sheetId="3278"/>
      <sheetData sheetId="3279"/>
      <sheetData sheetId="3280"/>
      <sheetData sheetId="3281"/>
      <sheetData sheetId="3282"/>
      <sheetData sheetId="3283"/>
      <sheetData sheetId="3284"/>
      <sheetData sheetId="3285"/>
      <sheetData sheetId="3286"/>
      <sheetData sheetId="3287"/>
      <sheetData sheetId="3288"/>
      <sheetData sheetId="3289"/>
      <sheetData sheetId="3290"/>
      <sheetData sheetId="3291"/>
      <sheetData sheetId="3292"/>
      <sheetData sheetId="3293"/>
      <sheetData sheetId="3294"/>
      <sheetData sheetId="3295"/>
      <sheetData sheetId="3296"/>
      <sheetData sheetId="3297"/>
      <sheetData sheetId="3298"/>
      <sheetData sheetId="3299"/>
      <sheetData sheetId="3300"/>
      <sheetData sheetId="3301"/>
      <sheetData sheetId="3302"/>
      <sheetData sheetId="3303"/>
      <sheetData sheetId="3304"/>
      <sheetData sheetId="3305"/>
      <sheetData sheetId="3306"/>
      <sheetData sheetId="3307"/>
      <sheetData sheetId="3308"/>
      <sheetData sheetId="3309"/>
      <sheetData sheetId="3310"/>
      <sheetData sheetId="3311"/>
      <sheetData sheetId="3312"/>
      <sheetData sheetId="3313"/>
      <sheetData sheetId="3314"/>
      <sheetData sheetId="3315"/>
      <sheetData sheetId="3316"/>
      <sheetData sheetId="3317"/>
      <sheetData sheetId="3318"/>
      <sheetData sheetId="3319"/>
      <sheetData sheetId="3320"/>
      <sheetData sheetId="3321"/>
      <sheetData sheetId="3322"/>
      <sheetData sheetId="3323"/>
      <sheetData sheetId="3324"/>
      <sheetData sheetId="3325"/>
      <sheetData sheetId="3326"/>
      <sheetData sheetId="3327"/>
      <sheetData sheetId="3328"/>
      <sheetData sheetId="3329"/>
      <sheetData sheetId="3330"/>
      <sheetData sheetId="3331"/>
      <sheetData sheetId="3332"/>
      <sheetData sheetId="3333"/>
      <sheetData sheetId="3334"/>
      <sheetData sheetId="3335"/>
      <sheetData sheetId="3336"/>
      <sheetData sheetId="3337"/>
      <sheetData sheetId="3338"/>
      <sheetData sheetId="3339"/>
      <sheetData sheetId="3340"/>
      <sheetData sheetId="3341"/>
      <sheetData sheetId="3342"/>
      <sheetData sheetId="3343"/>
      <sheetData sheetId="3344"/>
      <sheetData sheetId="3345"/>
      <sheetData sheetId="3346"/>
      <sheetData sheetId="3347"/>
      <sheetData sheetId="3348"/>
      <sheetData sheetId="3349"/>
      <sheetData sheetId="3350"/>
      <sheetData sheetId="3351"/>
      <sheetData sheetId="3352"/>
      <sheetData sheetId="3353"/>
      <sheetData sheetId="3354"/>
      <sheetData sheetId="3355"/>
      <sheetData sheetId="3356"/>
      <sheetData sheetId="3357"/>
      <sheetData sheetId="3358"/>
      <sheetData sheetId="3359"/>
      <sheetData sheetId="3360"/>
      <sheetData sheetId="3361"/>
      <sheetData sheetId="3362"/>
      <sheetData sheetId="3363"/>
      <sheetData sheetId="3364"/>
      <sheetData sheetId="3365"/>
      <sheetData sheetId="3366"/>
      <sheetData sheetId="3367"/>
      <sheetData sheetId="3368"/>
      <sheetData sheetId="3369"/>
      <sheetData sheetId="3370"/>
      <sheetData sheetId="3371"/>
      <sheetData sheetId="3372"/>
      <sheetData sheetId="3373"/>
      <sheetData sheetId="3374"/>
      <sheetData sheetId="3375"/>
      <sheetData sheetId="3376"/>
      <sheetData sheetId="3377"/>
      <sheetData sheetId="3378"/>
      <sheetData sheetId="3379"/>
      <sheetData sheetId="3380"/>
      <sheetData sheetId="3381"/>
      <sheetData sheetId="3382"/>
      <sheetData sheetId="3383"/>
      <sheetData sheetId="3384"/>
      <sheetData sheetId="3385"/>
      <sheetData sheetId="3386"/>
      <sheetData sheetId="3387"/>
      <sheetData sheetId="3388"/>
      <sheetData sheetId="3389"/>
      <sheetData sheetId="3390"/>
      <sheetData sheetId="3391"/>
      <sheetData sheetId="3392"/>
      <sheetData sheetId="3393"/>
      <sheetData sheetId="3394"/>
      <sheetData sheetId="3395"/>
      <sheetData sheetId="3396"/>
      <sheetData sheetId="3397"/>
      <sheetData sheetId="3398"/>
      <sheetData sheetId="3399"/>
      <sheetData sheetId="3400"/>
      <sheetData sheetId="3401"/>
      <sheetData sheetId="3402"/>
      <sheetData sheetId="3403"/>
      <sheetData sheetId="3404"/>
      <sheetData sheetId="3405"/>
      <sheetData sheetId="3406"/>
      <sheetData sheetId="3407"/>
      <sheetData sheetId="3408"/>
      <sheetData sheetId="3409"/>
      <sheetData sheetId="3410"/>
      <sheetData sheetId="3411"/>
      <sheetData sheetId="3412"/>
      <sheetData sheetId="3413"/>
      <sheetData sheetId="3414"/>
      <sheetData sheetId="3415"/>
      <sheetData sheetId="3416"/>
      <sheetData sheetId="3417"/>
      <sheetData sheetId="3418"/>
      <sheetData sheetId="3419"/>
      <sheetData sheetId="3420"/>
      <sheetData sheetId="3421"/>
      <sheetData sheetId="3422"/>
      <sheetData sheetId="3423"/>
      <sheetData sheetId="3424"/>
      <sheetData sheetId="3425"/>
      <sheetData sheetId="3426"/>
      <sheetData sheetId="3427"/>
      <sheetData sheetId="3428"/>
      <sheetData sheetId="3429"/>
      <sheetData sheetId="3430"/>
      <sheetData sheetId="3431"/>
      <sheetData sheetId="3432"/>
      <sheetData sheetId="3433"/>
      <sheetData sheetId="3434"/>
      <sheetData sheetId="3435"/>
      <sheetData sheetId="3436"/>
      <sheetData sheetId="3437"/>
      <sheetData sheetId="3438"/>
      <sheetData sheetId="3439"/>
      <sheetData sheetId="3440"/>
      <sheetData sheetId="3441"/>
      <sheetData sheetId="3442"/>
      <sheetData sheetId="3443"/>
      <sheetData sheetId="3444"/>
      <sheetData sheetId="3445"/>
      <sheetData sheetId="3446"/>
      <sheetData sheetId="3447"/>
      <sheetData sheetId="3448"/>
      <sheetData sheetId="3449"/>
      <sheetData sheetId="3450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/>
      <sheetData sheetId="3496"/>
      <sheetData sheetId="3497"/>
      <sheetData sheetId="3498"/>
      <sheetData sheetId="3499"/>
      <sheetData sheetId="3500"/>
      <sheetData sheetId="3501"/>
      <sheetData sheetId="3502"/>
      <sheetData sheetId="3503"/>
      <sheetData sheetId="3504"/>
      <sheetData sheetId="3505"/>
      <sheetData sheetId="3506"/>
      <sheetData sheetId="3507"/>
      <sheetData sheetId="3508"/>
      <sheetData sheetId="3509"/>
      <sheetData sheetId="3510"/>
      <sheetData sheetId="3511"/>
      <sheetData sheetId="3512"/>
      <sheetData sheetId="3513"/>
      <sheetData sheetId="3514"/>
      <sheetData sheetId="3515"/>
      <sheetData sheetId="3516"/>
      <sheetData sheetId="3517"/>
      <sheetData sheetId="3518"/>
      <sheetData sheetId="3519"/>
      <sheetData sheetId="3520"/>
      <sheetData sheetId="3521"/>
      <sheetData sheetId="3522"/>
      <sheetData sheetId="3523"/>
      <sheetData sheetId="3524"/>
      <sheetData sheetId="3525"/>
      <sheetData sheetId="3526"/>
      <sheetData sheetId="3527"/>
      <sheetData sheetId="3528"/>
      <sheetData sheetId="3529"/>
      <sheetData sheetId="3530"/>
      <sheetData sheetId="3531"/>
      <sheetData sheetId="3532"/>
      <sheetData sheetId="3533"/>
      <sheetData sheetId="3534"/>
      <sheetData sheetId="3535"/>
      <sheetData sheetId="3536"/>
      <sheetData sheetId="3537"/>
      <sheetData sheetId="3538"/>
      <sheetData sheetId="3539"/>
      <sheetData sheetId="3540"/>
      <sheetData sheetId="3541"/>
      <sheetData sheetId="3542"/>
      <sheetData sheetId="3543"/>
      <sheetData sheetId="3544"/>
      <sheetData sheetId="3545"/>
      <sheetData sheetId="3546"/>
      <sheetData sheetId="3547"/>
      <sheetData sheetId="3548"/>
      <sheetData sheetId="3549"/>
      <sheetData sheetId="3550"/>
      <sheetData sheetId="3551"/>
      <sheetData sheetId="3552"/>
      <sheetData sheetId="3553"/>
      <sheetData sheetId="3554"/>
      <sheetData sheetId="3555"/>
      <sheetData sheetId="3556"/>
      <sheetData sheetId="3557"/>
      <sheetData sheetId="3558"/>
      <sheetData sheetId="3559"/>
      <sheetData sheetId="3560"/>
      <sheetData sheetId="3561"/>
      <sheetData sheetId="3562"/>
      <sheetData sheetId="3563"/>
      <sheetData sheetId="3564"/>
      <sheetData sheetId="3565"/>
      <sheetData sheetId="3566"/>
      <sheetData sheetId="3567"/>
      <sheetData sheetId="3568"/>
      <sheetData sheetId="3569"/>
      <sheetData sheetId="3570"/>
      <sheetData sheetId="3571"/>
      <sheetData sheetId="3572"/>
      <sheetData sheetId="3573"/>
      <sheetData sheetId="3574"/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/>
      <sheetData sheetId="3641"/>
      <sheetData sheetId="3642"/>
      <sheetData sheetId="3643"/>
      <sheetData sheetId="3644"/>
      <sheetData sheetId="3645"/>
      <sheetData sheetId="3646"/>
      <sheetData sheetId="3647"/>
      <sheetData sheetId="3648"/>
      <sheetData sheetId="3649"/>
      <sheetData sheetId="3650"/>
      <sheetData sheetId="3651"/>
      <sheetData sheetId="3652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/>
      <sheetData sheetId="3865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 refreshError="1"/>
      <sheetData sheetId="3942" refreshError="1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 refreshError="1"/>
      <sheetData sheetId="4136" refreshError="1"/>
      <sheetData sheetId="4137" refreshError="1"/>
      <sheetData sheetId="4138" refreshError="1"/>
      <sheetData sheetId="4139" refreshError="1"/>
      <sheetData sheetId="4140" refreshError="1"/>
      <sheetData sheetId="4141" refreshError="1"/>
      <sheetData sheetId="4142" refreshError="1"/>
      <sheetData sheetId="4143" refreshError="1"/>
      <sheetData sheetId="4144" refreshError="1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/>
      <sheetData sheetId="4183" refreshError="1"/>
      <sheetData sheetId="4184" refreshError="1"/>
      <sheetData sheetId="4185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대가기준"/>
      <sheetName val="목차"/>
      <sheetName val="최종보고"/>
      <sheetName val="5.필지구"/>
      <sheetName val="5.필지논"/>
      <sheetName val="0.착수계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-1"/>
      <sheetName val="2-1"/>
      <sheetName val="3-1"/>
      <sheetName val="4-1"/>
      <sheetName val="5-1"/>
      <sheetName val="6-1"/>
      <sheetName val="7-1"/>
      <sheetName val="8-1변경"/>
      <sheetName val="9-1"/>
      <sheetName val="10-1"/>
      <sheetName val="11-1"/>
      <sheetName val="1.설계검토 보고서"/>
      <sheetName val="a1"/>
      <sheetName val="a2"/>
      <sheetName val="a3"/>
      <sheetName val="a4"/>
      <sheetName val="a5"/>
      <sheetName val="a6"/>
      <sheetName val="aa2"/>
      <sheetName val="aa3"/>
      <sheetName val="aa4"/>
      <sheetName val="aa5"/>
      <sheetName val="aa6"/>
      <sheetName val="2.착수계검토 보고서"/>
      <sheetName val="b1"/>
      <sheetName val="b2"/>
      <sheetName val="bb2"/>
      <sheetName val="b2-1"/>
      <sheetName val="b3"/>
      <sheetName val="bb3"/>
      <sheetName val="b3-1"/>
      <sheetName val="b4"/>
      <sheetName val="bb4"/>
      <sheetName val="b4-1"/>
      <sheetName val="b5"/>
      <sheetName val="b5-1"/>
      <sheetName val="b6"/>
      <sheetName val="b6-1"/>
      <sheetName val="3.중간감리 보고서"/>
      <sheetName val="f1"/>
      <sheetName val="f2"/>
      <sheetName val="f2-1"/>
      <sheetName val="f3"/>
      <sheetName val="f3-1"/>
      <sheetName val="f4"/>
      <sheetName val="f4-1"/>
      <sheetName val="f5"/>
      <sheetName val="f5-1"/>
      <sheetName val="f6"/>
      <sheetName val="f6-1"/>
      <sheetName val="ff1"/>
      <sheetName val="ff2"/>
      <sheetName val="ff2-1"/>
      <sheetName val="ff3"/>
      <sheetName val="ff3-1"/>
      <sheetName val="ff4"/>
      <sheetName val="ff4-1"/>
      <sheetName val="ff5"/>
      <sheetName val="ff5-1"/>
      <sheetName val="ff6"/>
      <sheetName val="ff6-1"/>
      <sheetName val="fff1"/>
      <sheetName val="fff2"/>
      <sheetName val="fff2-1"/>
      <sheetName val="fff3"/>
      <sheetName val="fff3-1"/>
      <sheetName val="fff4"/>
      <sheetName val="fff4-1"/>
      <sheetName val="fff5"/>
      <sheetName val="fff5-1"/>
      <sheetName val="fff6"/>
      <sheetName val="fff6-1"/>
      <sheetName val="3-1.여건변동 보고서"/>
      <sheetName val="i1"/>
      <sheetName val="여건변동내역"/>
      <sheetName val="필지별내역(당초)"/>
      <sheetName val="필지별내역(변경)"/>
      <sheetName val="용역비산출당초"/>
      <sheetName val="용역비산출변경"/>
      <sheetName val="필지별내역(당초) (3)"/>
      <sheetName val="i1 (2)"/>
      <sheetName val="여건변동내역 (2)"/>
      <sheetName val="필지별내역(당초) (2)"/>
      <sheetName val="필지별내역(변경) (2)"/>
      <sheetName val="필지당초변경"/>
      <sheetName val="용역비산출당초 (2)"/>
      <sheetName val="용역비산출변경 (2)"/>
      <sheetName val="iii1"/>
      <sheetName val="여건변동보고검토"/>
      <sheetName val="iiii1"/>
      <sheetName val="여건변동보고검토2"/>
      <sheetName val="iiiii1"/>
      <sheetName val="여건변동보고검토3"/>
      <sheetName val="시공자여건변동"/>
      <sheetName val="4. 예비사업 완료검사 결과보고서"/>
      <sheetName val="h1"/>
      <sheetName val="h2"/>
      <sheetName val="h2-1"/>
      <sheetName val="h2-2"/>
      <sheetName val="h2-3"/>
      <sheetName val="h3"/>
      <sheetName val="h3-1"/>
      <sheetName val="h3-2"/>
      <sheetName val="h3-3"/>
      <sheetName val="h4"/>
      <sheetName val="h4-1"/>
      <sheetName val="h4-2"/>
      <sheetName val="h4-3"/>
      <sheetName val="h5"/>
      <sheetName val="h5-1"/>
      <sheetName val="h5-2"/>
      <sheetName val="h5-3"/>
      <sheetName val="h6"/>
      <sheetName val="h6-1"/>
      <sheetName val="h6-2"/>
      <sheetName val="h6-3"/>
      <sheetName val="5.감리완료 보고서"/>
      <sheetName val="j1"/>
      <sheetName val="j2"/>
      <sheetName val="ja2"/>
      <sheetName val="jb2"/>
      <sheetName val="jc2"/>
      <sheetName val="jd2"/>
      <sheetName val="je2"/>
      <sheetName val="jd2-1"/>
      <sheetName val="6. 감리일지"/>
      <sheetName val="jf2"/>
      <sheetName val="5-1.감리완료 보고서"/>
      <sheetName val="j3"/>
      <sheetName val="ja3"/>
      <sheetName val="jb3"/>
      <sheetName val="jc3"/>
      <sheetName val="jd3"/>
      <sheetName val="je3"/>
      <sheetName val="jd3-1"/>
      <sheetName val="6-1. 감리일지"/>
      <sheetName val="jf3"/>
      <sheetName val="5-2.감리완료 보고서"/>
      <sheetName val="j4"/>
      <sheetName val="ja4"/>
      <sheetName val="jb4"/>
      <sheetName val="jc4"/>
      <sheetName val="jc4-1"/>
      <sheetName val="jd4"/>
      <sheetName val="je4"/>
      <sheetName val="6-2. 감리일지"/>
      <sheetName val="jf4"/>
      <sheetName val="5-3.감리완료 보고서"/>
      <sheetName val="j5"/>
      <sheetName val="ja5"/>
      <sheetName val="jb5"/>
      <sheetName val="jc5"/>
      <sheetName val="jc5-1"/>
      <sheetName val="jd5"/>
      <sheetName val="je5"/>
      <sheetName val="6-3. 감리일지"/>
      <sheetName val="jf5"/>
      <sheetName val="5-4.감리완료 보고서"/>
      <sheetName val="j6"/>
      <sheetName val="ja6"/>
      <sheetName val="jb6"/>
      <sheetName val="jc6"/>
      <sheetName val="jc6-1"/>
      <sheetName val="jd6"/>
      <sheetName val="je6"/>
      <sheetName val="6-4. 감리일지"/>
      <sheetName val="jf6"/>
      <sheetName val="7. 준공계"/>
      <sheetName val="k1"/>
      <sheetName val="k2"/>
      <sheetName val="k3"/>
      <sheetName val="내역서-1 (2)"/>
      <sheetName val="내역서(숲가꾸기설계.감리)"/>
      <sheetName val="설계용역산출"/>
      <sheetName val="b3-1 (2)"/>
    </sheetNames>
    <sheetDataSet>
      <sheetData sheetId="0"/>
      <sheetData sheetId="1"/>
      <sheetData sheetId="2">
        <row r="36">
          <cell r="P36" t="str">
            <v>이승호</v>
          </cell>
        </row>
      </sheetData>
      <sheetData sheetId="3"/>
      <sheetData sheetId="4"/>
      <sheetData sheetId="5"/>
      <sheetData sheetId="6">
        <row r="3">
          <cell r="B3" t="str">
            <v>화천군산림조합</v>
          </cell>
        </row>
      </sheetData>
      <sheetData sheetId="7">
        <row r="5">
          <cell r="I5" t="str">
            <v>2022년 경제수조림사업 감리용역</v>
          </cell>
        </row>
        <row r="7">
          <cell r="I7">
            <v>44609</v>
          </cell>
        </row>
        <row r="8">
          <cell r="I8">
            <v>44610</v>
          </cell>
        </row>
        <row r="9">
          <cell r="I9">
            <v>44669</v>
          </cell>
          <cell r="AR9">
            <v>44680</v>
          </cell>
        </row>
      </sheetData>
      <sheetData sheetId="8">
        <row r="2">
          <cell r="W2" t="str">
            <v>감리</v>
          </cell>
        </row>
      </sheetData>
      <sheetData sheetId="9"/>
      <sheetData sheetId="10">
        <row r="2">
          <cell r="Q2">
            <v>60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강원소나무"/>
      <sheetName val="중부소나무"/>
      <sheetName val="잣나무"/>
      <sheetName val="낙엽송"/>
      <sheetName val="리기다"/>
      <sheetName val="상수리"/>
      <sheetName val="신갈"/>
      <sheetName val="편백"/>
      <sheetName val="예총"/>
      <sheetName val="별표집계"/>
      <sheetName val="자재단가"/>
      <sheetName val="데이타"/>
      <sheetName val="식재인부"/>
      <sheetName val="인자기준_2007"/>
      <sheetName val="할인_할증률산정"/>
      <sheetName val="금액단가표"/>
      <sheetName val="자료기입"/>
      <sheetName val="예정공정표(장기간)"/>
      <sheetName val="수량"/>
      <sheetName val="수량산출"/>
      <sheetName val="수량산출표"/>
      <sheetName val="댐구조도"/>
      <sheetName val="세월교산출기초"/>
      <sheetName val="제잡비계산"/>
      <sheetName val="산출내역서2"/>
      <sheetName val="산출내역서1"/>
      <sheetName val="설계적용기준"/>
      <sheetName val="책임기술자선임계(최현배)"/>
      <sheetName val="담장산출"/>
      <sheetName val="대창(함평)"/>
      <sheetName val="대창(장성)"/>
      <sheetName val="대창(함평)-창열"/>
      <sheetName val="unitpric"/>
      <sheetName val="재적표"/>
      <sheetName val="자재단가조사표-수목"/>
      <sheetName val="가도공"/>
      <sheetName val="data"/>
      <sheetName val="총괄표"/>
      <sheetName val="자재단가(x)"/>
      <sheetName val="요율"/>
      <sheetName val="인자기준"/>
      <sheetName val="맨홀조서"/>
      <sheetName val="대치판정"/>
      <sheetName val="관급자재대"/>
    </sheetNames>
    <sheetDataSet>
      <sheetData sheetId="0" refreshError="1">
        <row r="2">
          <cell r="B2">
            <v>8.0999999999999996E-3</v>
          </cell>
          <cell r="C2">
            <v>1.35E-2</v>
          </cell>
          <cell r="D2">
            <v>2.0199999999999999E-2</v>
          </cell>
          <cell r="E2">
            <v>2.8000000000000001E-2</v>
          </cell>
          <cell r="F2">
            <v>3.6999999999999998E-2</v>
          </cell>
          <cell r="G2">
            <v>4.7100000000000003E-2</v>
          </cell>
          <cell r="H2">
            <v>5.8400000000000001E-2</v>
          </cell>
          <cell r="I2">
            <v>7.0699999999999999E-2</v>
          </cell>
          <cell r="J2">
            <v>8.4099999999999994E-2</v>
          </cell>
          <cell r="K2">
            <v>9.8699999999999996E-2</v>
          </cell>
          <cell r="L2">
            <v>0.1143</v>
          </cell>
          <cell r="M2">
            <v>0.13100000000000001</v>
          </cell>
          <cell r="N2">
            <v>0.1487</v>
          </cell>
          <cell r="O2">
            <v>0.1676</v>
          </cell>
          <cell r="P2">
            <v>0.18759999999999999</v>
          </cell>
          <cell r="Q2">
            <v>0.2087</v>
          </cell>
          <cell r="R2">
            <v>0.23080000000000001</v>
          </cell>
          <cell r="S2">
            <v>0.25409999999999999</v>
          </cell>
          <cell r="T2">
            <v>0.27850000000000003</v>
          </cell>
          <cell r="U2">
            <v>0.30399999999999999</v>
          </cell>
          <cell r="V2">
            <v>0.3306</v>
          </cell>
          <cell r="W2">
            <v>0.3584</v>
          </cell>
          <cell r="X2">
            <v>0.38729999999999998</v>
          </cell>
          <cell r="Y2">
            <v>0.4173</v>
          </cell>
          <cell r="Z2">
            <v>0.44850000000000001</v>
          </cell>
          <cell r="AA2">
            <v>0.48089999999999999</v>
          </cell>
          <cell r="AB2">
            <v>0.51449999999999996</v>
          </cell>
          <cell r="AC2">
            <v>0.54920000000000002</v>
          </cell>
          <cell r="AD2">
            <v>0.58520000000000005</v>
          </cell>
          <cell r="AE2">
            <v>0.62239999999999995</v>
          </cell>
          <cell r="AF2">
            <v>0.66080000000000005</v>
          </cell>
          <cell r="AG2">
            <v>0.70040000000000002</v>
          </cell>
          <cell r="AH2">
            <v>0.74129999999999996</v>
          </cell>
          <cell r="AI2">
            <v>0.78339999999999999</v>
          </cell>
          <cell r="AJ2">
            <v>0.82679999999999998</v>
          </cell>
          <cell r="AK2">
            <v>0.87160000000000004</v>
          </cell>
          <cell r="AL2">
            <v>0.91759999999999997</v>
          </cell>
          <cell r="AM2">
            <v>0.96489999999999998</v>
          </cell>
          <cell r="AN2">
            <v>1.0136000000000001</v>
          </cell>
          <cell r="AO2">
            <v>1.0636000000000001</v>
          </cell>
          <cell r="AP2">
            <v>1.115</v>
          </cell>
          <cell r="AQ2">
            <v>1.1677</v>
          </cell>
          <cell r="AR2">
            <v>1.2219</v>
          </cell>
          <cell r="AS2">
            <v>1.2774000000000001</v>
          </cell>
          <cell r="AT2">
            <v>1.3344</v>
          </cell>
          <cell r="AU2">
            <v>1.3929</v>
          </cell>
          <cell r="AV2">
            <v>1.4528000000000001</v>
          </cell>
          <cell r="AW2">
            <v>1.5141</v>
          </cell>
        </row>
        <row r="3">
          <cell r="B3">
            <v>9.7000000000000003E-3</v>
          </cell>
          <cell r="C3">
            <v>1.6299999999999999E-2</v>
          </cell>
          <cell r="D3">
            <v>2.4299999999999999E-2</v>
          </cell>
          <cell r="E3">
            <v>3.3700000000000001E-2</v>
          </cell>
          <cell r="F3">
            <v>4.4499999999999998E-2</v>
          </cell>
          <cell r="G3">
            <v>5.67E-2</v>
          </cell>
          <cell r="H3">
            <v>7.0199999999999999E-2</v>
          </cell>
          <cell r="I3">
            <v>8.5000000000000006E-2</v>
          </cell>
          <cell r="J3">
            <v>0.1011</v>
          </cell>
          <cell r="K3">
            <v>0.11849999999999999</v>
          </cell>
          <cell r="L3">
            <v>0.13730000000000001</v>
          </cell>
          <cell r="M3">
            <v>0.1573</v>
          </cell>
          <cell r="N3">
            <v>0.17860000000000001</v>
          </cell>
          <cell r="O3">
            <v>0.20119999999999999</v>
          </cell>
          <cell r="P3">
            <v>0.22520000000000001</v>
          </cell>
          <cell r="Q3">
            <v>0.25040000000000001</v>
          </cell>
          <cell r="R3">
            <v>0.27700000000000002</v>
          </cell>
          <cell r="S3">
            <v>0.30480000000000002</v>
          </cell>
          <cell r="T3">
            <v>0.33400000000000002</v>
          </cell>
          <cell r="U3">
            <v>0.36449999999999999</v>
          </cell>
          <cell r="V3">
            <v>0.39629999999999999</v>
          </cell>
          <cell r="W3">
            <v>0.42949999999999999</v>
          </cell>
          <cell r="X3">
            <v>0.46400000000000002</v>
          </cell>
          <cell r="Y3">
            <v>0.49990000000000001</v>
          </cell>
          <cell r="Z3">
            <v>0.53720000000000001</v>
          </cell>
          <cell r="AA3">
            <v>0.57579999999999998</v>
          </cell>
          <cell r="AB3">
            <v>0.6159</v>
          </cell>
          <cell r="AC3">
            <v>0.6573</v>
          </cell>
          <cell r="AD3">
            <v>0.70020000000000004</v>
          </cell>
          <cell r="AE3">
            <v>0.74450000000000005</v>
          </cell>
          <cell r="AF3">
            <v>0.79020000000000001</v>
          </cell>
          <cell r="AG3">
            <v>0.83730000000000004</v>
          </cell>
          <cell r="AH3">
            <v>0.88600000000000001</v>
          </cell>
          <cell r="AI3">
            <v>0.93610000000000004</v>
          </cell>
          <cell r="AJ3">
            <v>0.98770000000000002</v>
          </cell>
          <cell r="AK3">
            <v>1.0407999999999999</v>
          </cell>
          <cell r="AL3">
            <v>1.0953999999999999</v>
          </cell>
          <cell r="AM3">
            <v>1.1516</v>
          </cell>
          <cell r="AN3">
            <v>1.2093</v>
          </cell>
          <cell r="AO3">
            <v>1.2685999999999999</v>
          </cell>
          <cell r="AP3">
            <v>1.3293999999999999</v>
          </cell>
          <cell r="AQ3">
            <v>1.3918999999999999</v>
          </cell>
          <cell r="AR3">
            <v>1.4559</v>
          </cell>
          <cell r="AS3">
            <v>1.5217000000000001</v>
          </cell>
          <cell r="AT3">
            <v>1.589</v>
          </cell>
          <cell r="AU3">
            <v>1.6579999999999999</v>
          </cell>
          <cell r="AV3">
            <v>1.7286999999999999</v>
          </cell>
          <cell r="AW3">
            <v>1.8010999999999999</v>
          </cell>
        </row>
        <row r="4">
          <cell r="B4">
            <v>1.14E-2</v>
          </cell>
          <cell r="C4">
            <v>1.9E-2</v>
          </cell>
          <cell r="D4">
            <v>2.8400000000000002E-2</v>
          </cell>
          <cell r="E4">
            <v>3.9399999999999998E-2</v>
          </cell>
          <cell r="F4">
            <v>5.1999999999999998E-2</v>
          </cell>
          <cell r="G4">
            <v>6.6199999999999995E-2</v>
          </cell>
          <cell r="H4">
            <v>8.1900000000000001E-2</v>
          </cell>
          <cell r="I4">
            <v>9.9199999999999997E-2</v>
          </cell>
          <cell r="J4">
            <v>0.11799999999999999</v>
          </cell>
          <cell r="K4">
            <v>0.1384</v>
          </cell>
          <cell r="L4">
            <v>0.16020000000000001</v>
          </cell>
          <cell r="M4">
            <v>0.18360000000000001</v>
          </cell>
          <cell r="N4">
            <v>0.20849999999999999</v>
          </cell>
          <cell r="O4">
            <v>0.2349</v>
          </cell>
          <cell r="P4">
            <v>0.26269999999999999</v>
          </cell>
          <cell r="Q4">
            <v>0.29210000000000003</v>
          </cell>
          <cell r="R4">
            <v>0.3231</v>
          </cell>
          <cell r="S4">
            <v>0.35549999999999998</v>
          </cell>
          <cell r="T4">
            <v>0.38950000000000001</v>
          </cell>
          <cell r="U4">
            <v>0.42499999999999999</v>
          </cell>
          <cell r="V4">
            <v>0.46210000000000001</v>
          </cell>
          <cell r="W4">
            <v>0.50070000000000003</v>
          </cell>
          <cell r="X4">
            <v>0.54090000000000005</v>
          </cell>
          <cell r="Y4">
            <v>0.58260000000000001</v>
          </cell>
          <cell r="Z4">
            <v>0.62590000000000001</v>
          </cell>
          <cell r="AA4">
            <v>0.67090000000000005</v>
          </cell>
          <cell r="AB4">
            <v>0.71740000000000004</v>
          </cell>
          <cell r="AC4">
            <v>0.76549999999999996</v>
          </cell>
          <cell r="AD4">
            <v>0.81530000000000002</v>
          </cell>
          <cell r="AE4">
            <v>0.86670000000000003</v>
          </cell>
          <cell r="AF4">
            <v>0.91979999999999995</v>
          </cell>
          <cell r="AG4">
            <v>0.97450000000000003</v>
          </cell>
          <cell r="AH4">
            <v>1.0308999999999999</v>
          </cell>
          <cell r="AI4">
            <v>1.089</v>
          </cell>
          <cell r="AJ4">
            <v>1.1489</v>
          </cell>
          <cell r="AK4">
            <v>1.2103999999999999</v>
          </cell>
          <cell r="AL4">
            <v>1.2737000000000001</v>
          </cell>
          <cell r="AM4">
            <v>1.3387</v>
          </cell>
          <cell r="AN4">
            <v>1.4055</v>
          </cell>
          <cell r="AO4">
            <v>1.4742</v>
          </cell>
          <cell r="AP4">
            <v>1.5446</v>
          </cell>
          <cell r="AQ4">
            <v>1.6168</v>
          </cell>
          <cell r="AR4">
            <v>1.6909000000000001</v>
          </cell>
          <cell r="AS4">
            <v>1.7667999999999999</v>
          </cell>
          <cell r="AT4">
            <v>1.8446</v>
          </cell>
          <cell r="AU4">
            <v>1.9244000000000001</v>
          </cell>
          <cell r="AV4">
            <v>2.0059999999999998</v>
          </cell>
          <cell r="AW4">
            <v>2.0895000000000001</v>
          </cell>
        </row>
        <row r="5">
          <cell r="B5">
            <v>1.2999999999999999E-2</v>
          </cell>
          <cell r="C5">
            <v>2.18E-2</v>
          </cell>
          <cell r="D5">
            <v>3.2500000000000001E-2</v>
          </cell>
          <cell r="E5">
            <v>4.4999999999999998E-2</v>
          </cell>
          <cell r="F5">
            <v>5.9499999999999997E-2</v>
          </cell>
          <cell r="G5">
            <v>7.5700000000000003E-2</v>
          </cell>
          <cell r="H5">
            <v>9.3700000000000006E-2</v>
          </cell>
          <cell r="I5">
            <v>0.1135</v>
          </cell>
          <cell r="J5">
            <v>0.13500000000000001</v>
          </cell>
          <cell r="K5">
            <v>0.15820000000000001</v>
          </cell>
          <cell r="L5">
            <v>0.1832</v>
          </cell>
          <cell r="M5">
            <v>0.2099</v>
          </cell>
          <cell r="N5">
            <v>0.23830000000000001</v>
          </cell>
          <cell r="O5">
            <v>0.26840000000000003</v>
          </cell>
          <cell r="P5">
            <v>0.30030000000000001</v>
          </cell>
          <cell r="Q5">
            <v>0.33389999999999997</v>
          </cell>
          <cell r="R5">
            <v>0.36919999999999997</v>
          </cell>
          <cell r="S5">
            <v>0.40620000000000001</v>
          </cell>
          <cell r="T5">
            <v>0.44500000000000001</v>
          </cell>
          <cell r="U5">
            <v>0.48549999999999999</v>
          </cell>
          <cell r="V5">
            <v>0.52780000000000005</v>
          </cell>
          <cell r="W5">
            <v>0.57189999999999996</v>
          </cell>
          <cell r="X5">
            <v>0.61770000000000003</v>
          </cell>
          <cell r="Y5">
            <v>0.6653</v>
          </cell>
          <cell r="Z5">
            <v>0.7147</v>
          </cell>
          <cell r="AA5">
            <v>0.76590000000000003</v>
          </cell>
          <cell r="AB5">
            <v>0.81889999999999996</v>
          </cell>
          <cell r="AC5">
            <v>0.87380000000000002</v>
          </cell>
          <cell r="AD5">
            <v>0.93049999999999999</v>
          </cell>
          <cell r="AE5">
            <v>0.98899999999999999</v>
          </cell>
          <cell r="AF5">
            <v>1.0495000000000001</v>
          </cell>
          <cell r="AG5">
            <v>1.1117999999999999</v>
          </cell>
          <cell r="AH5">
            <v>1.1759999999999999</v>
          </cell>
          <cell r="AI5">
            <v>1.2421</v>
          </cell>
          <cell r="AJ5">
            <v>1.3102</v>
          </cell>
          <cell r="AK5">
            <v>1.3802000000000001</v>
          </cell>
          <cell r="AL5">
            <v>1.4521999999999999</v>
          </cell>
          <cell r="AM5">
            <v>1.5262</v>
          </cell>
          <cell r="AN5">
            <v>1.6021000000000001</v>
          </cell>
          <cell r="AO5">
            <v>1.6800999999999999</v>
          </cell>
          <cell r="AP5">
            <v>1.7601</v>
          </cell>
          <cell r="AQ5">
            <v>1.8422000000000001</v>
          </cell>
          <cell r="AR5">
            <v>1.9262999999999999</v>
          </cell>
          <cell r="AS5">
            <v>2.0125000000000002</v>
          </cell>
          <cell r="AT5">
            <v>2.1009000000000002</v>
          </cell>
          <cell r="AU5">
            <v>2.1913</v>
          </cell>
          <cell r="AV5">
            <v>2.2839999999999998</v>
          </cell>
          <cell r="AW5">
            <v>2.3786999999999998</v>
          </cell>
        </row>
        <row r="6">
          <cell r="B6">
            <v>1.46E-2</v>
          </cell>
          <cell r="C6">
            <v>2.4500000000000001E-2</v>
          </cell>
          <cell r="D6">
            <v>3.6499999999999998E-2</v>
          </cell>
          <cell r="E6">
            <v>5.0700000000000002E-2</v>
          </cell>
          <cell r="F6">
            <v>6.6900000000000001E-2</v>
          </cell>
          <cell r="G6">
            <v>8.5199999999999998E-2</v>
          </cell>
          <cell r="H6">
            <v>0.1055</v>
          </cell>
          <cell r="I6">
            <v>0.12770000000000001</v>
          </cell>
          <cell r="J6">
            <v>0.15190000000000001</v>
          </cell>
          <cell r="K6">
            <v>0.17810000000000001</v>
          </cell>
          <cell r="L6">
            <v>0.20610000000000001</v>
          </cell>
          <cell r="M6">
            <v>0.23619999999999999</v>
          </cell>
          <cell r="N6">
            <v>0.2681</v>
          </cell>
          <cell r="O6">
            <v>0.30199999999999999</v>
          </cell>
          <cell r="P6">
            <v>0.33779999999999999</v>
          </cell>
          <cell r="Q6">
            <v>0.37559999999999999</v>
          </cell>
          <cell r="R6">
            <v>0.4153</v>
          </cell>
          <cell r="S6">
            <v>0.45689999999999997</v>
          </cell>
          <cell r="T6">
            <v>0.50049999999999994</v>
          </cell>
          <cell r="U6">
            <v>0.54600000000000004</v>
          </cell>
          <cell r="V6">
            <v>0.59350000000000003</v>
          </cell>
          <cell r="W6">
            <v>0.64300000000000002</v>
          </cell>
          <cell r="X6">
            <v>0.69450000000000001</v>
          </cell>
          <cell r="Y6">
            <v>0.74790000000000001</v>
          </cell>
          <cell r="Z6">
            <v>0.8034</v>
          </cell>
          <cell r="AA6">
            <v>0.8609</v>
          </cell>
          <cell r="AB6">
            <v>0.92049999999999998</v>
          </cell>
          <cell r="AC6">
            <v>0.98199999999999998</v>
          </cell>
          <cell r="AD6">
            <v>1.0457000000000001</v>
          </cell>
          <cell r="AE6">
            <v>1.1113999999999999</v>
          </cell>
          <cell r="AF6">
            <v>1.1792</v>
          </cell>
          <cell r="AG6">
            <v>1.2491000000000001</v>
          </cell>
          <cell r="AH6">
            <v>1.3210999999999999</v>
          </cell>
          <cell r="AI6">
            <v>1.3953</v>
          </cell>
          <cell r="AJ6">
            <v>1.4716</v>
          </cell>
          <cell r="AK6">
            <v>1.5501</v>
          </cell>
          <cell r="AL6">
            <v>1.6308</v>
          </cell>
          <cell r="AM6">
            <v>1.7137</v>
          </cell>
          <cell r="AN6">
            <v>1.7988999999999999</v>
          </cell>
          <cell r="AO6">
            <v>1.8862000000000001</v>
          </cell>
          <cell r="AP6">
            <v>1.9759</v>
          </cell>
          <cell r="AQ6">
            <v>2.0678000000000001</v>
          </cell>
          <cell r="AR6">
            <v>2.1619999999999999</v>
          </cell>
          <cell r="AS6">
            <v>2.2585999999999999</v>
          </cell>
          <cell r="AT6">
            <v>2.3574999999999999</v>
          </cell>
          <cell r="AU6">
            <v>2.4586999999999999</v>
          </cell>
          <cell r="AV6">
            <v>2.5623999999999998</v>
          </cell>
          <cell r="AW6">
            <v>2.6684000000000001</v>
          </cell>
        </row>
        <row r="7">
          <cell r="B7">
            <v>1.6299999999999999E-2</v>
          </cell>
          <cell r="C7">
            <v>2.7199999999999998E-2</v>
          </cell>
          <cell r="D7">
            <v>4.0599999999999997E-2</v>
          </cell>
          <cell r="E7">
            <v>5.6399999999999999E-2</v>
          </cell>
          <cell r="F7">
            <v>7.4399999999999994E-2</v>
          </cell>
          <cell r="G7">
            <v>9.4700000000000006E-2</v>
          </cell>
          <cell r="H7">
            <v>0.1172</v>
          </cell>
          <cell r="I7">
            <v>0.1419</v>
          </cell>
          <cell r="J7">
            <v>0.16880000000000001</v>
          </cell>
          <cell r="K7">
            <v>0.19789999999999999</v>
          </cell>
          <cell r="L7">
            <v>0.2291</v>
          </cell>
          <cell r="M7">
            <v>0.26240000000000002</v>
          </cell>
          <cell r="N7">
            <v>0.2979</v>
          </cell>
          <cell r="O7">
            <v>0.33560000000000001</v>
          </cell>
          <cell r="P7">
            <v>0.37530000000000002</v>
          </cell>
          <cell r="Q7">
            <v>0.4173</v>
          </cell>
          <cell r="R7">
            <v>0.46129999999999999</v>
          </cell>
          <cell r="S7">
            <v>0.50749999999999995</v>
          </cell>
          <cell r="T7">
            <v>0.55589999999999995</v>
          </cell>
          <cell r="U7">
            <v>0.60650000000000004</v>
          </cell>
          <cell r="V7">
            <v>0.65920000000000001</v>
          </cell>
          <cell r="W7">
            <v>0.71409999999999996</v>
          </cell>
          <cell r="X7">
            <v>0.77129999999999999</v>
          </cell>
          <cell r="Y7">
            <v>0.8306</v>
          </cell>
          <cell r="Z7">
            <v>0.8921</v>
          </cell>
          <cell r="AA7">
            <v>0.95589999999999997</v>
          </cell>
          <cell r="AB7">
            <v>1.022</v>
          </cell>
          <cell r="AC7">
            <v>1.0903</v>
          </cell>
          <cell r="AD7">
            <v>1.1609</v>
          </cell>
          <cell r="AE7">
            <v>1.2337</v>
          </cell>
          <cell r="AF7">
            <v>1.3089</v>
          </cell>
          <cell r="AG7">
            <v>1.3864000000000001</v>
          </cell>
          <cell r="AH7">
            <v>1.4662999999999999</v>
          </cell>
          <cell r="AI7">
            <v>1.5485</v>
          </cell>
          <cell r="AJ7">
            <v>1.6331</v>
          </cell>
          <cell r="AK7">
            <v>1.7201</v>
          </cell>
          <cell r="AL7">
            <v>1.8095000000000001</v>
          </cell>
          <cell r="AM7">
            <v>1.9013</v>
          </cell>
          <cell r="AN7">
            <v>1.9956</v>
          </cell>
          <cell r="AO7">
            <v>2.0924</v>
          </cell>
          <cell r="AP7">
            <v>2.1917</v>
          </cell>
          <cell r="AQ7">
            <v>2.2934999999999999</v>
          </cell>
          <cell r="AR7">
            <v>2.3978000000000002</v>
          </cell>
          <cell r="AS7">
            <v>2.5047000000000001</v>
          </cell>
          <cell r="AT7">
            <v>2.6141999999999999</v>
          </cell>
          <cell r="AU7">
            <v>2.7262</v>
          </cell>
          <cell r="AV7">
            <v>2.8409</v>
          </cell>
          <cell r="AW7">
            <v>2.9582999999999999</v>
          </cell>
        </row>
        <row r="8">
          <cell r="B8">
            <v>1.7899999999999999E-2</v>
          </cell>
          <cell r="C8">
            <v>0.03</v>
          </cell>
          <cell r="D8">
            <v>4.4699999999999997E-2</v>
          </cell>
          <cell r="E8">
            <v>6.2E-2</v>
          </cell>
          <cell r="F8">
            <v>8.1900000000000001E-2</v>
          </cell>
          <cell r="G8">
            <v>0.1042</v>
          </cell>
          <cell r="H8">
            <v>0.129</v>
          </cell>
          <cell r="I8">
            <v>0.15620000000000001</v>
          </cell>
          <cell r="J8">
            <v>0.1857</v>
          </cell>
          <cell r="K8">
            <v>0.2177</v>
          </cell>
          <cell r="L8">
            <v>0.252</v>
          </cell>
          <cell r="M8">
            <v>0.28870000000000001</v>
          </cell>
          <cell r="N8">
            <v>0.32769999999999999</v>
          </cell>
          <cell r="O8">
            <v>0.36909999999999998</v>
          </cell>
          <cell r="P8">
            <v>0.4128</v>
          </cell>
          <cell r="Q8">
            <v>0.45889999999999997</v>
          </cell>
          <cell r="R8">
            <v>0.50739999999999996</v>
          </cell>
          <cell r="S8">
            <v>0.55820000000000003</v>
          </cell>
          <cell r="T8">
            <v>0.61140000000000005</v>
          </cell>
          <cell r="U8">
            <v>0.66700000000000004</v>
          </cell>
          <cell r="V8">
            <v>0.72489999999999999</v>
          </cell>
          <cell r="W8">
            <v>0.7853</v>
          </cell>
          <cell r="X8">
            <v>0.84799999999999998</v>
          </cell>
          <cell r="Y8">
            <v>0.91320000000000001</v>
          </cell>
          <cell r="Z8">
            <v>0.98089999999999999</v>
          </cell>
          <cell r="AA8">
            <v>1.0509999999999999</v>
          </cell>
          <cell r="AB8">
            <v>1.1234999999999999</v>
          </cell>
          <cell r="AC8">
            <v>1.1984999999999999</v>
          </cell>
          <cell r="AD8">
            <v>1.2761</v>
          </cell>
          <cell r="AE8">
            <v>1.3561000000000001</v>
          </cell>
          <cell r="AF8">
            <v>1.4387000000000001</v>
          </cell>
          <cell r="AG8">
            <v>1.5238</v>
          </cell>
          <cell r="AH8">
            <v>1.6114999999999999</v>
          </cell>
          <cell r="AI8">
            <v>1.7017</v>
          </cell>
          <cell r="AJ8">
            <v>1.7946</v>
          </cell>
          <cell r="AK8">
            <v>1.8900999999999999</v>
          </cell>
          <cell r="AL8">
            <v>1.9882</v>
          </cell>
          <cell r="AM8">
            <v>2.089</v>
          </cell>
          <cell r="AN8">
            <v>2.1924999999999999</v>
          </cell>
          <cell r="AO8">
            <v>2.2987000000000002</v>
          </cell>
          <cell r="AP8">
            <v>2.4077000000000002</v>
          </cell>
          <cell r="AQ8">
            <v>2.5192999999999999</v>
          </cell>
          <cell r="AR8">
            <v>2.6337999999999999</v>
          </cell>
          <cell r="AS8">
            <v>2.7509999999999999</v>
          </cell>
          <cell r="AT8">
            <v>2.8711000000000002</v>
          </cell>
          <cell r="AU8">
            <v>2.9940000000000002</v>
          </cell>
          <cell r="AV8">
            <v>3.1198000000000001</v>
          </cell>
          <cell r="AW8">
            <v>3.2484999999999999</v>
          </cell>
        </row>
        <row r="9">
          <cell r="B9">
            <v>1.95E-2</v>
          </cell>
          <cell r="C9">
            <v>3.27E-2</v>
          </cell>
          <cell r="D9">
            <v>4.8800000000000003E-2</v>
          </cell>
          <cell r="E9">
            <v>6.7699999999999996E-2</v>
          </cell>
          <cell r="F9">
            <v>8.9300000000000004E-2</v>
          </cell>
          <cell r="G9">
            <v>0.1137</v>
          </cell>
          <cell r="H9">
            <v>0.14069999999999999</v>
          </cell>
          <cell r="I9">
            <v>0.1704</v>
          </cell>
          <cell r="J9">
            <v>0.2026</v>
          </cell>
          <cell r="K9">
            <v>0.23749999999999999</v>
          </cell>
          <cell r="L9">
            <v>0.27489999999999998</v>
          </cell>
          <cell r="M9">
            <v>0.31490000000000001</v>
          </cell>
          <cell r="N9">
            <v>0.35749999999999998</v>
          </cell>
          <cell r="O9">
            <v>0.40260000000000001</v>
          </cell>
          <cell r="P9">
            <v>0.45029999999999998</v>
          </cell>
          <cell r="Q9">
            <v>0.50060000000000004</v>
          </cell>
          <cell r="R9">
            <v>0.5534</v>
          </cell>
          <cell r="S9">
            <v>0.60880000000000001</v>
          </cell>
          <cell r="T9">
            <v>0.66679999999999995</v>
          </cell>
          <cell r="U9">
            <v>0.72740000000000005</v>
          </cell>
          <cell r="V9">
            <v>0.79059999999999997</v>
          </cell>
          <cell r="W9">
            <v>0.85640000000000005</v>
          </cell>
          <cell r="X9">
            <v>0.92479999999999996</v>
          </cell>
          <cell r="Y9">
            <v>0.99590000000000001</v>
          </cell>
          <cell r="Z9">
            <v>1.0696000000000001</v>
          </cell>
          <cell r="AA9">
            <v>1.1459999999999999</v>
          </cell>
          <cell r="AB9">
            <v>1.2250000000000001</v>
          </cell>
          <cell r="AC9">
            <v>1.3068</v>
          </cell>
          <cell r="AD9">
            <v>1.3913</v>
          </cell>
          <cell r="AE9">
            <v>1.4784999999999999</v>
          </cell>
          <cell r="AF9">
            <v>1.5684</v>
          </cell>
          <cell r="AG9">
            <v>1.6611</v>
          </cell>
          <cell r="AH9">
            <v>1.7566999999999999</v>
          </cell>
          <cell r="AI9">
            <v>1.855</v>
          </cell>
          <cell r="AJ9">
            <v>1.9560999999999999</v>
          </cell>
          <cell r="AK9">
            <v>2.0600999999999998</v>
          </cell>
          <cell r="AL9">
            <v>2.1669999999999998</v>
          </cell>
          <cell r="AM9">
            <v>2.2768000000000002</v>
          </cell>
          <cell r="AN9">
            <v>2.3895</v>
          </cell>
          <cell r="AO9">
            <v>2.5051000000000001</v>
          </cell>
          <cell r="AP9">
            <v>2.6236999999999999</v>
          </cell>
          <cell r="AQ9">
            <v>2.7452000000000001</v>
          </cell>
          <cell r="AR9">
            <v>2.8698000000000001</v>
          </cell>
          <cell r="AS9">
            <v>2.9973999999999998</v>
          </cell>
          <cell r="AT9">
            <v>3.1280999999999999</v>
          </cell>
          <cell r="AU9">
            <v>3.2618999999999998</v>
          </cell>
          <cell r="AV9">
            <v>3.3986999999999998</v>
          </cell>
          <cell r="AW9">
            <v>3.5387</v>
          </cell>
        </row>
        <row r="10">
          <cell r="B10">
            <v>2.12E-2</v>
          </cell>
          <cell r="C10">
            <v>3.5400000000000001E-2</v>
          </cell>
          <cell r="D10">
            <v>5.28E-2</v>
          </cell>
          <cell r="E10">
            <v>7.3300000000000004E-2</v>
          </cell>
          <cell r="F10">
            <v>9.6799999999999997E-2</v>
          </cell>
          <cell r="G10">
            <v>0.1232</v>
          </cell>
          <cell r="H10">
            <v>0.1525</v>
          </cell>
          <cell r="I10">
            <v>0.18459999999999999</v>
          </cell>
          <cell r="J10">
            <v>0.2195</v>
          </cell>
          <cell r="K10">
            <v>0.25729999999999997</v>
          </cell>
          <cell r="L10">
            <v>0.29780000000000001</v>
          </cell>
          <cell r="M10">
            <v>0.3412</v>
          </cell>
          <cell r="N10">
            <v>0.38729999999999998</v>
          </cell>
          <cell r="O10">
            <v>0.43619999999999998</v>
          </cell>
          <cell r="P10">
            <v>0.48780000000000001</v>
          </cell>
          <cell r="Q10">
            <v>0.54220000000000002</v>
          </cell>
          <cell r="R10">
            <v>0.59950000000000003</v>
          </cell>
          <cell r="S10">
            <v>0.65949999999999998</v>
          </cell>
          <cell r="T10">
            <v>0.72219999999999995</v>
          </cell>
          <cell r="U10">
            <v>0.78779999999999994</v>
          </cell>
          <cell r="V10">
            <v>0.85629999999999995</v>
          </cell>
          <cell r="W10">
            <v>0.92749999999999999</v>
          </cell>
          <cell r="X10">
            <v>1.0016</v>
          </cell>
          <cell r="Y10">
            <v>1.0785</v>
          </cell>
          <cell r="Z10">
            <v>1.1583000000000001</v>
          </cell>
          <cell r="AA10">
            <v>1.2410000000000001</v>
          </cell>
          <cell r="AB10">
            <v>1.3265</v>
          </cell>
          <cell r="AC10">
            <v>1.415</v>
          </cell>
          <cell r="AD10">
            <v>1.5064</v>
          </cell>
          <cell r="AE10">
            <v>1.6008</v>
          </cell>
          <cell r="AF10">
            <v>1.6981999999999999</v>
          </cell>
          <cell r="AG10">
            <v>1.7985</v>
          </cell>
          <cell r="AH10">
            <v>1.9017999999999999</v>
          </cell>
          <cell r="AI10">
            <v>2.0082</v>
          </cell>
          <cell r="AJ10">
            <v>2.1177000000000001</v>
          </cell>
          <cell r="AK10">
            <v>2.2302</v>
          </cell>
          <cell r="AL10">
            <v>2.3458000000000001</v>
          </cell>
          <cell r="AM10">
            <v>2.4645000000000001</v>
          </cell>
          <cell r="AN10">
            <v>2.5863999999999998</v>
          </cell>
          <cell r="AO10">
            <v>2.7115</v>
          </cell>
          <cell r="AP10">
            <v>2.8397000000000001</v>
          </cell>
          <cell r="AQ10">
            <v>2.9712000000000001</v>
          </cell>
          <cell r="AR10">
            <v>3.1059000000000001</v>
          </cell>
          <cell r="AS10">
            <v>3.2439</v>
          </cell>
          <cell r="AT10">
            <v>3.3852000000000002</v>
          </cell>
          <cell r="AU10">
            <v>3.5297999999999998</v>
          </cell>
          <cell r="AV10">
            <v>3.6778</v>
          </cell>
          <cell r="AW10">
            <v>3.8290999999999999</v>
          </cell>
        </row>
        <row r="11">
          <cell r="B11">
            <v>2.2800000000000001E-2</v>
          </cell>
          <cell r="C11">
            <v>3.8100000000000002E-2</v>
          </cell>
          <cell r="D11">
            <v>5.6899999999999999E-2</v>
          </cell>
          <cell r="E11">
            <v>7.9000000000000001E-2</v>
          </cell>
          <cell r="F11">
            <v>0.1042</v>
          </cell>
          <cell r="G11">
            <v>0.13270000000000001</v>
          </cell>
          <cell r="H11">
            <v>0.16420000000000001</v>
          </cell>
          <cell r="I11">
            <v>0.1988</v>
          </cell>
          <cell r="J11">
            <v>0.2364</v>
          </cell>
          <cell r="K11">
            <v>0.27710000000000001</v>
          </cell>
          <cell r="L11">
            <v>0.32069999999999999</v>
          </cell>
          <cell r="M11">
            <v>0.3674</v>
          </cell>
          <cell r="N11">
            <v>0.41699999999999998</v>
          </cell>
          <cell r="O11">
            <v>0.46970000000000001</v>
          </cell>
          <cell r="P11">
            <v>0.52529999999999999</v>
          </cell>
          <cell r="Q11">
            <v>0.58389999999999997</v>
          </cell>
          <cell r="R11">
            <v>0.64549999999999996</v>
          </cell>
          <cell r="S11">
            <v>0.71009999999999995</v>
          </cell>
          <cell r="T11">
            <v>0.77769999999999995</v>
          </cell>
          <cell r="U11">
            <v>0.84830000000000005</v>
          </cell>
          <cell r="V11">
            <v>0.92190000000000005</v>
          </cell>
          <cell r="W11">
            <v>0.99860000000000004</v>
          </cell>
          <cell r="X11">
            <v>1.0783</v>
          </cell>
          <cell r="Y11">
            <v>1.1611</v>
          </cell>
          <cell r="Z11">
            <v>1.2470000000000001</v>
          </cell>
          <cell r="AA11">
            <v>1.3359000000000001</v>
          </cell>
          <cell r="AB11">
            <v>1.4279999999999999</v>
          </cell>
          <cell r="AC11">
            <v>1.5232000000000001</v>
          </cell>
          <cell r="AD11">
            <v>1.6215999999999999</v>
          </cell>
          <cell r="AE11">
            <v>1.7232000000000001</v>
          </cell>
          <cell r="AF11">
            <v>1.8279000000000001</v>
          </cell>
          <cell r="AG11">
            <v>1.9358</v>
          </cell>
          <cell r="AH11">
            <v>2.0470000000000002</v>
          </cell>
          <cell r="AI11">
            <v>2.1615000000000002</v>
          </cell>
          <cell r="AJ11">
            <v>2.2791999999999999</v>
          </cell>
          <cell r="AK11">
            <v>2.4001999999999999</v>
          </cell>
          <cell r="AL11">
            <v>2.5246</v>
          </cell>
          <cell r="AM11">
            <v>2.6522999999999999</v>
          </cell>
          <cell r="AN11">
            <v>2.7833999999999999</v>
          </cell>
          <cell r="AO11">
            <v>2.9178999999999999</v>
          </cell>
          <cell r="AP11">
            <v>3.0558000000000001</v>
          </cell>
          <cell r="AQ11">
            <v>3.1970999999999998</v>
          </cell>
          <cell r="AR11">
            <v>3.3420000000000001</v>
          </cell>
          <cell r="AS11">
            <v>3.4904000000000002</v>
          </cell>
          <cell r="AT11">
            <v>3.6423000000000001</v>
          </cell>
          <cell r="AU11">
            <v>3.7978000000000001</v>
          </cell>
          <cell r="AV11">
            <v>3.9567999999999999</v>
          </cell>
          <cell r="AW11">
            <v>4.1195000000000004</v>
          </cell>
        </row>
        <row r="12">
          <cell r="B12">
            <v>2.4400000000000002E-2</v>
          </cell>
          <cell r="C12">
            <v>4.0899999999999999E-2</v>
          </cell>
          <cell r="D12">
            <v>6.0999999999999999E-2</v>
          </cell>
          <cell r="E12">
            <v>8.4599999999999995E-2</v>
          </cell>
          <cell r="F12">
            <v>0.11169999999999999</v>
          </cell>
          <cell r="G12">
            <v>0.1421</v>
          </cell>
          <cell r="H12">
            <v>0.1759</v>
          </cell>
          <cell r="I12">
            <v>0.21299999999999999</v>
          </cell>
          <cell r="J12">
            <v>0.25330000000000003</v>
          </cell>
          <cell r="K12">
            <v>0.2969</v>
          </cell>
          <cell r="L12">
            <v>0.34360000000000002</v>
          </cell>
          <cell r="M12">
            <v>0.39360000000000001</v>
          </cell>
          <cell r="N12">
            <v>0.44679999999999997</v>
          </cell>
          <cell r="O12">
            <v>0.50319999999999998</v>
          </cell>
          <cell r="P12">
            <v>0.56279999999999997</v>
          </cell>
          <cell r="Q12">
            <v>0.62549999999999994</v>
          </cell>
          <cell r="R12">
            <v>0.6915</v>
          </cell>
          <cell r="S12">
            <v>0.76070000000000004</v>
          </cell>
          <cell r="T12">
            <v>0.83309999999999995</v>
          </cell>
          <cell r="U12">
            <v>0.90869999999999995</v>
          </cell>
          <cell r="V12">
            <v>0.98750000000000004</v>
          </cell>
          <cell r="W12">
            <v>1.0697000000000001</v>
          </cell>
          <cell r="X12">
            <v>1.155</v>
          </cell>
          <cell r="Y12">
            <v>1.2437</v>
          </cell>
          <cell r="Z12">
            <v>1.3355999999999999</v>
          </cell>
          <cell r="AA12">
            <v>1.4309000000000001</v>
          </cell>
          <cell r="AB12">
            <v>1.5295000000000001</v>
          </cell>
          <cell r="AC12">
            <v>1.6315</v>
          </cell>
          <cell r="AD12">
            <v>1.7367999999999999</v>
          </cell>
          <cell r="AE12">
            <v>1.8454999999999999</v>
          </cell>
          <cell r="AF12">
            <v>1.9576</v>
          </cell>
          <cell r="AG12">
            <v>2.0731999999999999</v>
          </cell>
          <cell r="AH12">
            <v>2.1922000000000001</v>
          </cell>
          <cell r="AI12">
            <v>2.3147000000000002</v>
          </cell>
          <cell r="AJ12">
            <v>2.4407000000000001</v>
          </cell>
          <cell r="AK12">
            <v>2.5701999999999998</v>
          </cell>
          <cell r="AL12">
            <v>2.7033</v>
          </cell>
          <cell r="AM12">
            <v>2.84</v>
          </cell>
          <cell r="AN12">
            <v>2.9803000000000002</v>
          </cell>
          <cell r="AO12">
            <v>3.1242000000000001</v>
          </cell>
          <cell r="AP12">
            <v>3.2717999999999998</v>
          </cell>
          <cell r="AQ12">
            <v>3.4230999999999998</v>
          </cell>
          <cell r="AR12">
            <v>3.5781000000000001</v>
          </cell>
          <cell r="AS12">
            <v>3.7368999999999999</v>
          </cell>
          <cell r="AT12">
            <v>3.8994</v>
          </cell>
          <cell r="AU12">
            <v>4.0658000000000003</v>
          </cell>
          <cell r="AV12">
            <v>4.2359</v>
          </cell>
          <cell r="AW12">
            <v>4.41</v>
          </cell>
        </row>
        <row r="13">
          <cell r="B13">
            <v>2.6100000000000002E-2</v>
          </cell>
          <cell r="C13">
            <v>4.36E-2</v>
          </cell>
          <cell r="D13">
            <v>6.5000000000000002E-2</v>
          </cell>
          <cell r="E13">
            <v>9.0300000000000005E-2</v>
          </cell>
          <cell r="F13">
            <v>0.1191</v>
          </cell>
          <cell r="G13">
            <v>0.15160000000000001</v>
          </cell>
          <cell r="H13">
            <v>0.18770000000000001</v>
          </cell>
          <cell r="I13">
            <v>0.22720000000000001</v>
          </cell>
          <cell r="J13">
            <v>0.2702</v>
          </cell>
          <cell r="K13">
            <v>0.31669999999999998</v>
          </cell>
          <cell r="L13">
            <v>0.36649999999999999</v>
          </cell>
          <cell r="M13">
            <v>0.41980000000000001</v>
          </cell>
          <cell r="N13">
            <v>0.47660000000000002</v>
          </cell>
          <cell r="O13">
            <v>0.53669999999999995</v>
          </cell>
          <cell r="P13">
            <v>0.60019999999999996</v>
          </cell>
          <cell r="Q13">
            <v>0.66710000000000003</v>
          </cell>
          <cell r="R13">
            <v>0.73750000000000004</v>
          </cell>
          <cell r="S13">
            <v>0.81130000000000002</v>
          </cell>
          <cell r="T13">
            <v>0.88849999999999996</v>
          </cell>
          <cell r="U13">
            <v>0.96909999999999996</v>
          </cell>
          <cell r="V13">
            <v>1.0531999999999999</v>
          </cell>
          <cell r="W13">
            <v>1.1407</v>
          </cell>
          <cell r="X13">
            <v>1.2318</v>
          </cell>
          <cell r="Y13">
            <v>1.3263</v>
          </cell>
          <cell r="Z13">
            <v>1.4242999999999999</v>
          </cell>
          <cell r="AA13">
            <v>1.5259</v>
          </cell>
          <cell r="AB13">
            <v>1.631</v>
          </cell>
          <cell r="AC13">
            <v>1.7397</v>
          </cell>
          <cell r="AD13">
            <v>1.8519000000000001</v>
          </cell>
          <cell r="AE13">
            <v>1.9678</v>
          </cell>
          <cell r="AF13">
            <v>2.0872999999999999</v>
          </cell>
          <cell r="AG13">
            <v>2.2105000000000001</v>
          </cell>
          <cell r="AH13">
            <v>2.3374000000000001</v>
          </cell>
          <cell r="AI13">
            <v>2.4679000000000002</v>
          </cell>
          <cell r="AJ13">
            <v>2.6021999999999998</v>
          </cell>
          <cell r="AK13">
            <v>2.7403</v>
          </cell>
          <cell r="AL13">
            <v>2.8820999999999999</v>
          </cell>
          <cell r="AM13">
            <v>3.0278</v>
          </cell>
          <cell r="AN13">
            <v>3.1772999999999998</v>
          </cell>
          <cell r="AO13">
            <v>3.3306</v>
          </cell>
          <cell r="AP13">
            <v>3.4878999999999998</v>
          </cell>
          <cell r="AQ13">
            <v>3.6490999999999998</v>
          </cell>
          <cell r="AR13">
            <v>3.8142</v>
          </cell>
          <cell r="AS13">
            <v>3.9834000000000001</v>
          </cell>
          <cell r="AT13">
            <v>4.1566000000000001</v>
          </cell>
          <cell r="AU13">
            <v>4.3338000000000001</v>
          </cell>
          <cell r="AV13">
            <v>4.5151000000000003</v>
          </cell>
          <cell r="AW13">
            <v>4.7004999999999999</v>
          </cell>
        </row>
        <row r="14">
          <cell r="B14">
            <v>2.7699999999999999E-2</v>
          </cell>
          <cell r="C14">
            <v>4.6300000000000001E-2</v>
          </cell>
          <cell r="D14">
            <v>6.9099999999999995E-2</v>
          </cell>
          <cell r="E14">
            <v>9.5899999999999999E-2</v>
          </cell>
          <cell r="F14">
            <v>0.12659999999999999</v>
          </cell>
          <cell r="G14">
            <v>0.16109999999999999</v>
          </cell>
          <cell r="H14">
            <v>0.19939999999999999</v>
          </cell>
          <cell r="I14">
            <v>0.2414</v>
          </cell>
          <cell r="J14">
            <v>0.28710000000000002</v>
          </cell>
          <cell r="K14">
            <v>0.33639999999999998</v>
          </cell>
          <cell r="L14">
            <v>0.38940000000000002</v>
          </cell>
          <cell r="M14">
            <v>0.4461</v>
          </cell>
          <cell r="N14">
            <v>0.50629999999999997</v>
          </cell>
          <cell r="O14">
            <v>0.57020000000000004</v>
          </cell>
          <cell r="P14">
            <v>0.63770000000000004</v>
          </cell>
          <cell r="Q14">
            <v>0.70879999999999999</v>
          </cell>
          <cell r="R14">
            <v>0.78349999999999997</v>
          </cell>
          <cell r="S14">
            <v>0.8619</v>
          </cell>
          <cell r="T14">
            <v>0.94379999999999997</v>
          </cell>
          <cell r="U14">
            <v>1.0295000000000001</v>
          </cell>
          <cell r="V14">
            <v>1.1188</v>
          </cell>
          <cell r="W14">
            <v>1.2118</v>
          </cell>
          <cell r="X14">
            <v>1.3085</v>
          </cell>
          <cell r="Y14">
            <v>1.4088000000000001</v>
          </cell>
          <cell r="Z14">
            <v>1.5129999999999999</v>
          </cell>
          <cell r="AA14">
            <v>1.6208</v>
          </cell>
          <cell r="AB14">
            <v>1.7323999999999999</v>
          </cell>
          <cell r="AC14">
            <v>1.8478000000000001</v>
          </cell>
          <cell r="AD14">
            <v>1.9671000000000001</v>
          </cell>
          <cell r="AE14">
            <v>2.0901000000000001</v>
          </cell>
          <cell r="AF14">
            <v>2.2170000000000001</v>
          </cell>
          <cell r="AG14">
            <v>2.3477999999999999</v>
          </cell>
          <cell r="AH14">
            <v>2.4824999999999999</v>
          </cell>
          <cell r="AI14">
            <v>2.6211000000000002</v>
          </cell>
          <cell r="AJ14">
            <v>2.7637</v>
          </cell>
          <cell r="AK14">
            <v>2.9102999999999999</v>
          </cell>
          <cell r="AL14">
            <v>3.0609000000000002</v>
          </cell>
          <cell r="AM14">
            <v>3.2155</v>
          </cell>
          <cell r="AN14">
            <v>3.3742000000000001</v>
          </cell>
          <cell r="AO14">
            <v>3.5369999999999999</v>
          </cell>
          <cell r="AP14">
            <v>3.7040000000000002</v>
          </cell>
          <cell r="AQ14">
            <v>3.8751000000000002</v>
          </cell>
          <cell r="AR14">
            <v>4.0503999999999998</v>
          </cell>
          <cell r="AS14">
            <v>4.2298999999999998</v>
          </cell>
          <cell r="AT14">
            <v>4.4137000000000004</v>
          </cell>
          <cell r="AU14">
            <v>4.6017999999999999</v>
          </cell>
          <cell r="AV14">
            <v>4.7942</v>
          </cell>
          <cell r="AW14">
            <v>4.9909999999999997</v>
          </cell>
        </row>
        <row r="15">
          <cell r="B15">
            <v>2.93E-2</v>
          </cell>
          <cell r="C15">
            <v>4.9000000000000002E-2</v>
          </cell>
          <cell r="D15">
            <v>7.3200000000000001E-2</v>
          </cell>
          <cell r="E15">
            <v>0.10150000000000001</v>
          </cell>
          <cell r="F15">
            <v>0.13400000000000001</v>
          </cell>
          <cell r="G15">
            <v>0.1706</v>
          </cell>
          <cell r="H15">
            <v>0.21110000000000001</v>
          </cell>
          <cell r="I15">
            <v>0.25559999999999999</v>
          </cell>
          <cell r="J15">
            <v>0.30399999999999999</v>
          </cell>
          <cell r="K15">
            <v>0.35620000000000002</v>
          </cell>
          <cell r="L15">
            <v>0.4123</v>
          </cell>
          <cell r="M15">
            <v>0.4723</v>
          </cell>
          <cell r="N15">
            <v>0.53610000000000002</v>
          </cell>
          <cell r="O15">
            <v>0.60370000000000001</v>
          </cell>
          <cell r="P15">
            <v>0.67510000000000003</v>
          </cell>
          <cell r="Q15">
            <v>0.75039999999999996</v>
          </cell>
          <cell r="R15">
            <v>0.82950000000000002</v>
          </cell>
          <cell r="S15">
            <v>0.91239999999999999</v>
          </cell>
          <cell r="T15">
            <v>0.99919999999999998</v>
          </cell>
          <cell r="U15">
            <v>1.0899000000000001</v>
          </cell>
          <cell r="V15">
            <v>1.1843999999999999</v>
          </cell>
          <cell r="W15">
            <v>1.2827999999999999</v>
          </cell>
          <cell r="X15">
            <v>1.3852</v>
          </cell>
          <cell r="Y15">
            <v>1.4914000000000001</v>
          </cell>
          <cell r="Z15">
            <v>1.6015999999999999</v>
          </cell>
          <cell r="AA15">
            <v>1.7158</v>
          </cell>
          <cell r="AB15">
            <v>1.8339000000000001</v>
          </cell>
          <cell r="AC15">
            <v>1.956</v>
          </cell>
          <cell r="AD15">
            <v>2.0821999999999998</v>
          </cell>
          <cell r="AE15">
            <v>2.2124000000000001</v>
          </cell>
          <cell r="AF15">
            <v>2.3466999999999998</v>
          </cell>
          <cell r="AG15">
            <v>2.4851000000000001</v>
          </cell>
          <cell r="AH15">
            <v>2.6276999999999999</v>
          </cell>
          <cell r="AI15">
            <v>2.7743000000000002</v>
          </cell>
          <cell r="AJ15">
            <v>2.9251999999999998</v>
          </cell>
          <cell r="AK15">
            <v>3.0802999999999998</v>
          </cell>
          <cell r="AL15">
            <v>3.2395999999999998</v>
          </cell>
          <cell r="AM15">
            <v>3.4032</v>
          </cell>
          <cell r="AN15">
            <v>3.5712000000000002</v>
          </cell>
          <cell r="AO15">
            <v>3.7433999999999998</v>
          </cell>
          <cell r="AP15">
            <v>3.92</v>
          </cell>
          <cell r="AQ15">
            <v>4.1010999999999997</v>
          </cell>
          <cell r="AR15">
            <v>4.2865000000000002</v>
          </cell>
          <cell r="AS15">
            <v>4.4763999999999999</v>
          </cell>
          <cell r="AT15">
            <v>4.6708999999999996</v>
          </cell>
          <cell r="AU15">
            <v>4.8697999999999997</v>
          </cell>
          <cell r="AV15">
            <v>5.0734000000000004</v>
          </cell>
          <cell r="AW15">
            <v>5.2815000000000003</v>
          </cell>
        </row>
        <row r="16">
          <cell r="B16">
            <v>3.1E-2</v>
          </cell>
          <cell r="C16">
            <v>5.1799999999999999E-2</v>
          </cell>
          <cell r="D16">
            <v>7.7200000000000005E-2</v>
          </cell>
          <cell r="E16">
            <v>0.1072</v>
          </cell>
          <cell r="F16">
            <v>0.14149999999999999</v>
          </cell>
          <cell r="G16">
            <v>0.18010000000000001</v>
          </cell>
          <cell r="H16">
            <v>0.2228</v>
          </cell>
          <cell r="I16">
            <v>0.26979999999999998</v>
          </cell>
          <cell r="J16">
            <v>0.32079999999999997</v>
          </cell>
          <cell r="K16">
            <v>0.376</v>
          </cell>
          <cell r="L16">
            <v>0.43519999999999998</v>
          </cell>
          <cell r="M16">
            <v>0.4985</v>
          </cell>
          <cell r="N16">
            <v>0.56579999999999997</v>
          </cell>
          <cell r="O16">
            <v>0.63719999999999999</v>
          </cell>
          <cell r="P16">
            <v>0.71260000000000001</v>
          </cell>
          <cell r="Q16">
            <v>0.79200000000000004</v>
          </cell>
          <cell r="R16">
            <v>0.87549999999999994</v>
          </cell>
          <cell r="S16">
            <v>0.96299999999999997</v>
          </cell>
          <cell r="T16">
            <v>1.0546</v>
          </cell>
          <cell r="U16">
            <v>1.1503000000000001</v>
          </cell>
          <cell r="V16">
            <v>1.25</v>
          </cell>
          <cell r="W16">
            <v>1.3539000000000001</v>
          </cell>
          <cell r="X16">
            <v>1.4619</v>
          </cell>
          <cell r="Y16">
            <v>1.5740000000000001</v>
          </cell>
          <cell r="Z16">
            <v>1.6901999999999999</v>
          </cell>
          <cell r="AA16">
            <v>1.8107</v>
          </cell>
          <cell r="AB16">
            <v>1.9353</v>
          </cell>
          <cell r="AC16">
            <v>2.0642</v>
          </cell>
          <cell r="AD16">
            <v>2.1972999999999998</v>
          </cell>
          <cell r="AE16">
            <v>2.3347000000000002</v>
          </cell>
          <cell r="AF16">
            <v>2.4763999999999999</v>
          </cell>
          <cell r="AG16">
            <v>2.6223999999999998</v>
          </cell>
          <cell r="AH16">
            <v>2.7728000000000002</v>
          </cell>
          <cell r="AI16">
            <v>2.9275000000000002</v>
          </cell>
          <cell r="AJ16">
            <v>3.0867</v>
          </cell>
          <cell r="AK16">
            <v>3.2503000000000002</v>
          </cell>
          <cell r="AL16">
            <v>3.4184000000000001</v>
          </cell>
          <cell r="AM16">
            <v>3.5910000000000002</v>
          </cell>
          <cell r="AN16">
            <v>3.7681</v>
          </cell>
          <cell r="AO16">
            <v>3.9498000000000002</v>
          </cell>
          <cell r="AP16">
            <v>4.1360999999999999</v>
          </cell>
          <cell r="AQ16">
            <v>4.327</v>
          </cell>
          <cell r="AR16">
            <v>4.5225999999999997</v>
          </cell>
          <cell r="AS16">
            <v>4.7229000000000001</v>
          </cell>
          <cell r="AT16">
            <v>4.9279999999999999</v>
          </cell>
          <cell r="AU16">
            <v>5.1378000000000004</v>
          </cell>
          <cell r="AV16">
            <v>5.3525</v>
          </cell>
          <cell r="AW16">
            <v>5.5720000000000001</v>
          </cell>
        </row>
        <row r="17">
          <cell r="B17">
            <v>3.2599999999999997E-2</v>
          </cell>
          <cell r="C17">
            <v>5.45E-2</v>
          </cell>
          <cell r="D17">
            <v>8.1299999999999997E-2</v>
          </cell>
          <cell r="E17">
            <v>0.1128</v>
          </cell>
          <cell r="F17">
            <v>0.1489</v>
          </cell>
          <cell r="G17">
            <v>0.1895</v>
          </cell>
          <cell r="H17">
            <v>0.2346</v>
          </cell>
          <cell r="I17">
            <v>0.28399999999999997</v>
          </cell>
          <cell r="J17">
            <v>0.3377</v>
          </cell>
          <cell r="K17">
            <v>0.39579999999999999</v>
          </cell>
          <cell r="L17">
            <v>0.45810000000000001</v>
          </cell>
          <cell r="M17">
            <v>0.52470000000000006</v>
          </cell>
          <cell r="N17">
            <v>0.59550000000000003</v>
          </cell>
          <cell r="O17">
            <v>0.67059999999999997</v>
          </cell>
          <cell r="P17">
            <v>0.75</v>
          </cell>
          <cell r="Q17">
            <v>0.83360000000000001</v>
          </cell>
          <cell r="R17">
            <v>0.92149999999999999</v>
          </cell>
          <cell r="S17">
            <v>1.0136000000000001</v>
          </cell>
          <cell r="T17">
            <v>1.1100000000000001</v>
          </cell>
          <cell r="U17">
            <v>1.2105999999999999</v>
          </cell>
          <cell r="V17">
            <v>1.3156000000000001</v>
          </cell>
          <cell r="W17">
            <v>1.4249000000000001</v>
          </cell>
          <cell r="X17">
            <v>1.5385</v>
          </cell>
          <cell r="Y17">
            <v>1.6565000000000001</v>
          </cell>
          <cell r="Z17">
            <v>1.7788999999999999</v>
          </cell>
          <cell r="AA17">
            <v>1.9056</v>
          </cell>
          <cell r="AB17">
            <v>2.0367999999999999</v>
          </cell>
          <cell r="AC17">
            <v>2.1724000000000001</v>
          </cell>
          <cell r="AD17">
            <v>2.3123999999999998</v>
          </cell>
          <cell r="AE17">
            <v>2.4569999999999999</v>
          </cell>
          <cell r="AF17">
            <v>2.6061000000000001</v>
          </cell>
          <cell r="AG17">
            <v>2.7597</v>
          </cell>
          <cell r="AH17">
            <v>2.9178999999999999</v>
          </cell>
          <cell r="AI17">
            <v>3.0807000000000002</v>
          </cell>
          <cell r="AJ17">
            <v>3.2482000000000002</v>
          </cell>
          <cell r="AK17">
            <v>3.4203000000000001</v>
          </cell>
          <cell r="AL17">
            <v>3.5971000000000002</v>
          </cell>
          <cell r="AM17">
            <v>3.7787000000000002</v>
          </cell>
          <cell r="AN17">
            <v>3.9649999999999999</v>
          </cell>
          <cell r="AO17">
            <v>4.1562000000000001</v>
          </cell>
          <cell r="AP17">
            <v>4.3521000000000001</v>
          </cell>
          <cell r="AQ17">
            <v>4.5529999999999999</v>
          </cell>
          <cell r="AR17">
            <v>4.7587999999999999</v>
          </cell>
          <cell r="AS17">
            <v>4.9695</v>
          </cell>
          <cell r="AT17">
            <v>5.1852</v>
          </cell>
          <cell r="AU17">
            <v>5.4058999999999999</v>
          </cell>
          <cell r="AV17">
            <v>5.6317000000000004</v>
          </cell>
          <cell r="AW17">
            <v>5.8625999999999996</v>
          </cell>
        </row>
        <row r="18">
          <cell r="B18">
            <v>3.4200000000000001E-2</v>
          </cell>
          <cell r="C18">
            <v>5.7200000000000001E-2</v>
          </cell>
          <cell r="D18">
            <v>8.5400000000000004E-2</v>
          </cell>
          <cell r="E18">
            <v>0.11849999999999999</v>
          </cell>
          <cell r="F18">
            <v>0.15640000000000001</v>
          </cell>
          <cell r="G18">
            <v>0.19900000000000001</v>
          </cell>
          <cell r="H18">
            <v>0.24629999999999999</v>
          </cell>
          <cell r="I18">
            <v>0.29820000000000002</v>
          </cell>
          <cell r="J18">
            <v>0.35460000000000003</v>
          </cell>
          <cell r="K18">
            <v>0.41549999999999998</v>
          </cell>
          <cell r="L18">
            <v>0.48099999999999998</v>
          </cell>
          <cell r="M18">
            <v>0.55089999999999995</v>
          </cell>
          <cell r="N18">
            <v>0.62529999999999997</v>
          </cell>
          <cell r="O18">
            <v>0.70409999999999995</v>
          </cell>
          <cell r="P18">
            <v>0.78739999999999999</v>
          </cell>
          <cell r="Q18">
            <v>0.87519999999999998</v>
          </cell>
          <cell r="R18">
            <v>0.96740000000000004</v>
          </cell>
          <cell r="S18">
            <v>1.0641</v>
          </cell>
          <cell r="T18">
            <v>1.1653</v>
          </cell>
          <cell r="U18">
            <v>1.2709999999999999</v>
          </cell>
          <cell r="V18">
            <v>1.3812</v>
          </cell>
          <cell r="W18">
            <v>1.4959</v>
          </cell>
          <cell r="X18">
            <v>1.6152</v>
          </cell>
          <cell r="Y18">
            <v>1.7391000000000001</v>
          </cell>
          <cell r="Z18">
            <v>1.8674999999999999</v>
          </cell>
          <cell r="AA18">
            <v>2.0005000000000002</v>
          </cell>
          <cell r="AB18">
            <v>2.1381999999999999</v>
          </cell>
          <cell r="AC18">
            <v>2.2805</v>
          </cell>
          <cell r="AD18">
            <v>2.4275000000000002</v>
          </cell>
          <cell r="AE18">
            <v>2.5792999999999999</v>
          </cell>
          <cell r="AF18">
            <v>2.7357</v>
          </cell>
          <cell r="AG18">
            <v>2.8969999999999998</v>
          </cell>
          <cell r="AH18">
            <v>3.0630000000000002</v>
          </cell>
          <cell r="AI18">
            <v>3.2339000000000002</v>
          </cell>
          <cell r="AJ18">
            <v>3.4097</v>
          </cell>
          <cell r="AK18">
            <v>3.5903</v>
          </cell>
          <cell r="AL18">
            <v>3.7759</v>
          </cell>
          <cell r="AM18">
            <v>3.9664000000000001</v>
          </cell>
          <cell r="AN18">
            <v>4.1619999999999999</v>
          </cell>
          <cell r="AO18">
            <v>4.3624999999999998</v>
          </cell>
          <cell r="AP18">
            <v>4.5682</v>
          </cell>
          <cell r="AQ18">
            <v>4.7789999999999999</v>
          </cell>
          <cell r="AR18">
            <v>4.9949000000000003</v>
          </cell>
          <cell r="AS18">
            <v>5.2160000000000002</v>
          </cell>
          <cell r="AT18">
            <v>5.4423000000000004</v>
          </cell>
          <cell r="AU18">
            <v>5.6738999999999997</v>
          </cell>
          <cell r="AV18">
            <v>5.9108000000000001</v>
          </cell>
          <cell r="AW18">
            <v>6.1531000000000002</v>
          </cell>
        </row>
        <row r="19">
          <cell r="B19">
            <v>3.5799999999999998E-2</v>
          </cell>
          <cell r="C19">
            <v>5.9900000000000002E-2</v>
          </cell>
          <cell r="D19">
            <v>8.9399999999999993E-2</v>
          </cell>
          <cell r="E19">
            <v>0.1241</v>
          </cell>
          <cell r="F19">
            <v>0.1638</v>
          </cell>
          <cell r="G19">
            <v>0.20849999999999999</v>
          </cell>
          <cell r="H19">
            <v>0.25800000000000001</v>
          </cell>
          <cell r="I19">
            <v>0.31240000000000001</v>
          </cell>
          <cell r="J19">
            <v>0.3715</v>
          </cell>
          <cell r="K19">
            <v>0.43530000000000002</v>
          </cell>
          <cell r="L19">
            <v>0.50390000000000001</v>
          </cell>
          <cell r="M19">
            <v>0.57709999999999995</v>
          </cell>
          <cell r="N19">
            <v>0.65500000000000003</v>
          </cell>
          <cell r="O19">
            <v>0.73760000000000003</v>
          </cell>
          <cell r="P19">
            <v>0.82489999999999997</v>
          </cell>
          <cell r="Q19">
            <v>0.91679999999999995</v>
          </cell>
          <cell r="R19">
            <v>1.0134000000000001</v>
          </cell>
          <cell r="S19">
            <v>1.1147</v>
          </cell>
          <cell r="T19">
            <v>1.2206999999999999</v>
          </cell>
          <cell r="U19">
            <v>1.3313999999999999</v>
          </cell>
          <cell r="V19">
            <v>1.4468000000000001</v>
          </cell>
          <cell r="W19">
            <v>1.5669999999999999</v>
          </cell>
          <cell r="X19">
            <v>1.6919</v>
          </cell>
          <cell r="Y19">
            <v>1.8216000000000001</v>
          </cell>
          <cell r="Z19">
            <v>1.9560999999999999</v>
          </cell>
          <cell r="AA19">
            <v>2.0954000000000002</v>
          </cell>
          <cell r="AB19">
            <v>2.2395999999999998</v>
          </cell>
          <cell r="AC19">
            <v>2.3887</v>
          </cell>
          <cell r="AD19">
            <v>2.5426000000000002</v>
          </cell>
          <cell r="AE19">
            <v>2.7014999999999998</v>
          </cell>
          <cell r="AF19">
            <v>2.8654000000000002</v>
          </cell>
          <cell r="AG19">
            <v>3.0343</v>
          </cell>
          <cell r="AH19">
            <v>3.2082000000000002</v>
          </cell>
          <cell r="AI19">
            <v>3.3871000000000002</v>
          </cell>
          <cell r="AJ19">
            <v>3.5710999999999999</v>
          </cell>
          <cell r="AK19">
            <v>3.7603</v>
          </cell>
          <cell r="AL19">
            <v>3.9546000000000001</v>
          </cell>
          <cell r="AM19">
            <v>4.1540999999999997</v>
          </cell>
          <cell r="AN19">
            <v>4.3589000000000002</v>
          </cell>
          <cell r="AO19">
            <v>4.5689000000000002</v>
          </cell>
          <cell r="AP19">
            <v>4.7842000000000002</v>
          </cell>
          <cell r="AQ19">
            <v>5.0049000000000001</v>
          </cell>
          <cell r="AR19">
            <v>5.2309999999999999</v>
          </cell>
          <cell r="AS19">
            <v>5.4625000000000004</v>
          </cell>
          <cell r="AT19">
            <v>5.6994999999999996</v>
          </cell>
          <cell r="AU19">
            <v>5.9420000000000002</v>
          </cell>
          <cell r="AV19">
            <v>6.19</v>
          </cell>
          <cell r="AW19">
            <v>6.4436</v>
          </cell>
        </row>
        <row r="20">
          <cell r="B20">
            <v>3.7499999999999999E-2</v>
          </cell>
          <cell r="C20">
            <v>6.2700000000000006E-2</v>
          </cell>
          <cell r="D20">
            <v>9.35E-2</v>
          </cell>
          <cell r="E20">
            <v>0.12970000000000001</v>
          </cell>
          <cell r="F20">
            <v>0.17130000000000001</v>
          </cell>
          <cell r="G20">
            <v>0.218</v>
          </cell>
          <cell r="H20">
            <v>0.2697</v>
          </cell>
          <cell r="I20">
            <v>0.32650000000000001</v>
          </cell>
          <cell r="J20">
            <v>0.38829999999999998</v>
          </cell>
          <cell r="K20">
            <v>0.4551</v>
          </cell>
          <cell r="L20">
            <v>0.52669999999999995</v>
          </cell>
          <cell r="M20">
            <v>0.60329999999999995</v>
          </cell>
          <cell r="N20">
            <v>0.68469999999999998</v>
          </cell>
          <cell r="O20">
            <v>0.77110000000000001</v>
          </cell>
          <cell r="P20">
            <v>0.86229999999999996</v>
          </cell>
          <cell r="Q20">
            <v>0.95840000000000003</v>
          </cell>
          <cell r="R20">
            <v>1.0593999999999999</v>
          </cell>
          <cell r="S20">
            <v>1.1653</v>
          </cell>
          <cell r="T20">
            <v>1.276</v>
          </cell>
          <cell r="U20">
            <v>1.3917999999999999</v>
          </cell>
          <cell r="V20">
            <v>1.5124</v>
          </cell>
          <cell r="W20">
            <v>1.6379999999999999</v>
          </cell>
          <cell r="X20">
            <v>1.7685999999999999</v>
          </cell>
          <cell r="Y20">
            <v>1.9040999999999999</v>
          </cell>
          <cell r="Z20">
            <v>2.0447000000000002</v>
          </cell>
          <cell r="AA20">
            <v>2.1903000000000001</v>
          </cell>
          <cell r="AB20">
            <v>2.3410000000000002</v>
          </cell>
          <cell r="AC20">
            <v>2.4967999999999999</v>
          </cell>
          <cell r="AD20">
            <v>2.6577000000000002</v>
          </cell>
          <cell r="AE20">
            <v>2.8237999999999999</v>
          </cell>
          <cell r="AF20">
            <v>2.9950999999999999</v>
          </cell>
          <cell r="AG20">
            <v>3.1715</v>
          </cell>
          <cell r="AH20">
            <v>3.3532999999999999</v>
          </cell>
          <cell r="AI20">
            <v>3.5402999999999998</v>
          </cell>
          <cell r="AJ20">
            <v>3.7326000000000001</v>
          </cell>
          <cell r="AK20">
            <v>3.9302999999999999</v>
          </cell>
          <cell r="AL20">
            <v>4.1333000000000002</v>
          </cell>
          <cell r="AM20">
            <v>4.3418000000000001</v>
          </cell>
          <cell r="AN20">
            <v>4.5557999999999996</v>
          </cell>
          <cell r="AO20">
            <v>4.7752999999999997</v>
          </cell>
          <cell r="AP20">
            <v>5.0003000000000002</v>
          </cell>
          <cell r="AQ20">
            <v>5.2309000000000001</v>
          </cell>
          <cell r="AR20">
            <v>5.4671000000000003</v>
          </cell>
          <cell r="AS20">
            <v>5.7089999999999996</v>
          </cell>
          <cell r="AT20">
            <v>5.9565999999999999</v>
          </cell>
          <cell r="AU20">
            <v>6.21</v>
          </cell>
          <cell r="AV20">
            <v>6.4691999999999998</v>
          </cell>
          <cell r="AW20">
            <v>6.7342000000000004</v>
          </cell>
        </row>
        <row r="21">
          <cell r="B21">
            <v>3.9100000000000003E-2</v>
          </cell>
          <cell r="C21">
            <v>6.54E-2</v>
          </cell>
          <cell r="D21">
            <v>9.7600000000000006E-2</v>
          </cell>
          <cell r="E21">
            <v>0.13539999999999999</v>
          </cell>
          <cell r="F21">
            <v>0.1787</v>
          </cell>
          <cell r="G21">
            <v>0.22739999999999999</v>
          </cell>
          <cell r="H21">
            <v>0.28149999999999997</v>
          </cell>
          <cell r="I21">
            <v>0.3407</v>
          </cell>
          <cell r="J21">
            <v>0.4052</v>
          </cell>
          <cell r="K21">
            <v>0.4748</v>
          </cell>
          <cell r="L21">
            <v>0.54959999999999998</v>
          </cell>
          <cell r="M21">
            <v>0.62949999999999995</v>
          </cell>
          <cell r="N21">
            <v>0.71450000000000002</v>
          </cell>
          <cell r="O21">
            <v>0.80459999999999998</v>
          </cell>
          <cell r="P21">
            <v>0.89970000000000006</v>
          </cell>
          <cell r="Q21">
            <v>1</v>
          </cell>
          <cell r="R21">
            <v>1.1053999999999999</v>
          </cell>
          <cell r="S21">
            <v>1.2158</v>
          </cell>
          <cell r="T21">
            <v>1.3313999999999999</v>
          </cell>
          <cell r="U21">
            <v>1.4520999999999999</v>
          </cell>
          <cell r="V21">
            <v>1.5780000000000001</v>
          </cell>
          <cell r="W21">
            <v>1.7090000000000001</v>
          </cell>
          <cell r="X21">
            <v>1.8452</v>
          </cell>
          <cell r="Y21">
            <v>1.9866999999999999</v>
          </cell>
          <cell r="Z21">
            <v>2.1333000000000002</v>
          </cell>
          <cell r="AA21">
            <v>2.2852000000000001</v>
          </cell>
          <cell r="AB21">
            <v>2.4424000000000001</v>
          </cell>
          <cell r="AC21">
            <v>2.605</v>
          </cell>
          <cell r="AD21">
            <v>2.7728000000000002</v>
          </cell>
          <cell r="AE21">
            <v>2.9460999999999999</v>
          </cell>
          <cell r="AF21">
            <v>3.1246999999999998</v>
          </cell>
          <cell r="AG21">
            <v>3.3088000000000002</v>
          </cell>
          <cell r="AH21">
            <v>3.4984000000000002</v>
          </cell>
          <cell r="AI21">
            <v>3.6934</v>
          </cell>
          <cell r="AJ21">
            <v>3.8940000000000001</v>
          </cell>
          <cell r="AK21">
            <v>4.1002000000000001</v>
          </cell>
          <cell r="AL21">
            <v>4.3121</v>
          </cell>
          <cell r="AM21">
            <v>4.5294999999999996</v>
          </cell>
          <cell r="AN21">
            <v>4.7526999999999999</v>
          </cell>
          <cell r="AO21">
            <v>4.9816000000000003</v>
          </cell>
          <cell r="AP21">
            <v>5.2163000000000004</v>
          </cell>
          <cell r="AQ21">
            <v>5.4568000000000003</v>
          </cell>
          <cell r="AR21">
            <v>5.7031999999999998</v>
          </cell>
          <cell r="AS21">
            <v>5.9554999999999998</v>
          </cell>
          <cell r="AT21">
            <v>6.2138</v>
          </cell>
          <cell r="AU21">
            <v>6.4779999999999998</v>
          </cell>
          <cell r="AV21">
            <v>6.7483000000000004</v>
          </cell>
          <cell r="AW21">
            <v>7.0247000000000002</v>
          </cell>
        </row>
        <row r="22">
          <cell r="B22">
            <v>4.07E-2</v>
          </cell>
          <cell r="C22">
            <v>6.8099999999999994E-2</v>
          </cell>
          <cell r="D22">
            <v>0.1016</v>
          </cell>
          <cell r="E22">
            <v>0.14099999999999999</v>
          </cell>
          <cell r="F22">
            <v>0.18609999999999999</v>
          </cell>
          <cell r="G22">
            <v>0.2369</v>
          </cell>
          <cell r="H22">
            <v>0.29320000000000002</v>
          </cell>
          <cell r="I22">
            <v>0.35489999999999999</v>
          </cell>
          <cell r="J22">
            <v>0.42209999999999998</v>
          </cell>
          <cell r="K22">
            <v>0.49459999999999998</v>
          </cell>
          <cell r="L22">
            <v>0.57250000000000001</v>
          </cell>
          <cell r="M22">
            <v>0.65569999999999995</v>
          </cell>
          <cell r="N22">
            <v>0.74419999999999997</v>
          </cell>
          <cell r="O22">
            <v>0.83799999999999997</v>
          </cell>
          <cell r="P22">
            <v>0.93720000000000003</v>
          </cell>
          <cell r="Q22">
            <v>1.0416000000000001</v>
          </cell>
          <cell r="R22">
            <v>1.1513</v>
          </cell>
          <cell r="S22">
            <v>1.2664</v>
          </cell>
          <cell r="T22">
            <v>1.3867</v>
          </cell>
          <cell r="U22">
            <v>1.5125</v>
          </cell>
          <cell r="V22">
            <v>1.6435999999999999</v>
          </cell>
          <cell r="W22">
            <v>1.78</v>
          </cell>
          <cell r="X22">
            <v>1.9218999999999999</v>
          </cell>
          <cell r="Y22">
            <v>2.0691999999999999</v>
          </cell>
          <cell r="Z22">
            <v>2.2219000000000002</v>
          </cell>
          <cell r="AA22">
            <v>2.3801000000000001</v>
          </cell>
          <cell r="AB22">
            <v>2.5438999999999998</v>
          </cell>
          <cell r="AC22">
            <v>2.7130999999999998</v>
          </cell>
          <cell r="AD22">
            <v>2.8879000000000001</v>
          </cell>
          <cell r="AE22">
            <v>3.0682999999999998</v>
          </cell>
          <cell r="AF22">
            <v>3.2544</v>
          </cell>
          <cell r="AG22">
            <v>3.4460999999999999</v>
          </cell>
          <cell r="AH22">
            <v>3.6435</v>
          </cell>
          <cell r="AI22">
            <v>3.8466</v>
          </cell>
          <cell r="AJ22">
            <v>4.0555000000000003</v>
          </cell>
          <cell r="AK22">
            <v>4.2702</v>
          </cell>
          <cell r="AL22">
            <v>4.4908000000000001</v>
          </cell>
          <cell r="AM22">
            <v>4.7172000000000001</v>
          </cell>
          <cell r="AN22">
            <v>4.9496000000000002</v>
          </cell>
          <cell r="AO22">
            <v>5.1879999999999997</v>
          </cell>
          <cell r="AP22">
            <v>5.4324000000000003</v>
          </cell>
          <cell r="AQ22">
            <v>5.6828000000000003</v>
          </cell>
          <cell r="AR22">
            <v>5.9393000000000002</v>
          </cell>
          <cell r="AS22">
            <v>6.202</v>
          </cell>
          <cell r="AT22">
            <v>6.4709000000000003</v>
          </cell>
          <cell r="AU22">
            <v>6.7460000000000004</v>
          </cell>
          <cell r="AV22">
            <v>7.0274999999999999</v>
          </cell>
          <cell r="AW22">
            <v>7.3151999999999999</v>
          </cell>
        </row>
        <row r="23">
          <cell r="B23">
            <v>4.24E-2</v>
          </cell>
          <cell r="C23">
            <v>7.0800000000000002E-2</v>
          </cell>
          <cell r="D23">
            <v>0.1057</v>
          </cell>
          <cell r="E23">
            <v>0.1467</v>
          </cell>
          <cell r="F23">
            <v>0.19359999999999999</v>
          </cell>
          <cell r="G23">
            <v>0.24640000000000001</v>
          </cell>
          <cell r="H23">
            <v>0.3049</v>
          </cell>
          <cell r="I23">
            <v>0.36909999999999998</v>
          </cell>
          <cell r="J23">
            <v>0.43890000000000001</v>
          </cell>
          <cell r="K23">
            <v>0.51439999999999997</v>
          </cell>
          <cell r="L23">
            <v>0.59540000000000004</v>
          </cell>
          <cell r="M23">
            <v>0.68189999999999995</v>
          </cell>
          <cell r="N23">
            <v>0.77390000000000003</v>
          </cell>
          <cell r="O23">
            <v>0.87150000000000005</v>
          </cell>
          <cell r="P23">
            <v>0.97460000000000002</v>
          </cell>
          <cell r="Q23">
            <v>1.0831999999999999</v>
          </cell>
          <cell r="R23">
            <v>1.1973</v>
          </cell>
          <cell r="S23">
            <v>1.3169</v>
          </cell>
          <cell r="T23">
            <v>1.4420999999999999</v>
          </cell>
          <cell r="U23">
            <v>1.5728</v>
          </cell>
          <cell r="V23">
            <v>1.7091000000000001</v>
          </cell>
          <cell r="W23">
            <v>1.851</v>
          </cell>
          <cell r="X23">
            <v>1.9985999999999999</v>
          </cell>
          <cell r="Y23">
            <v>2.1516999999999999</v>
          </cell>
          <cell r="Z23">
            <v>2.3105000000000002</v>
          </cell>
          <cell r="AA23">
            <v>2.4750000000000001</v>
          </cell>
          <cell r="AB23">
            <v>2.6453000000000002</v>
          </cell>
          <cell r="AC23">
            <v>2.8212000000000002</v>
          </cell>
          <cell r="AD23">
            <v>3.0030000000000001</v>
          </cell>
          <cell r="AE23">
            <v>3.1905999999999999</v>
          </cell>
          <cell r="AF23">
            <v>3.3839999999999999</v>
          </cell>
          <cell r="AG23">
            <v>3.5832999999999999</v>
          </cell>
          <cell r="AH23">
            <v>3.7885</v>
          </cell>
          <cell r="AI23">
            <v>3.9996999999999998</v>
          </cell>
          <cell r="AJ23">
            <v>4.2168999999999999</v>
          </cell>
          <cell r="AK23">
            <v>4.4401999999999999</v>
          </cell>
          <cell r="AL23">
            <v>4.6695000000000002</v>
          </cell>
          <cell r="AM23">
            <v>4.9048999999999996</v>
          </cell>
          <cell r="AN23">
            <v>5.1464999999999996</v>
          </cell>
          <cell r="AO23">
            <v>5.3943000000000003</v>
          </cell>
          <cell r="AP23">
            <v>5.6483999999999996</v>
          </cell>
          <cell r="AQ23">
            <v>5.9086999999999996</v>
          </cell>
          <cell r="AR23">
            <v>6.1753999999999998</v>
          </cell>
          <cell r="AS23">
            <v>6.4485000000000001</v>
          </cell>
          <cell r="AT23">
            <v>6.7281000000000004</v>
          </cell>
          <cell r="AU23">
            <v>7.0141</v>
          </cell>
          <cell r="AV23">
            <v>7.3066000000000004</v>
          </cell>
          <cell r="AW23">
            <v>7.6056999999999997</v>
          </cell>
        </row>
        <row r="24">
          <cell r="B24">
            <v>4.3999999999999997E-2</v>
          </cell>
          <cell r="C24">
            <v>7.3599999999999999E-2</v>
          </cell>
          <cell r="D24">
            <v>0.10979999999999999</v>
          </cell>
          <cell r="E24">
            <v>0.15229999999999999</v>
          </cell>
          <cell r="F24">
            <v>0.20100000000000001</v>
          </cell>
          <cell r="G24">
            <v>0.25580000000000003</v>
          </cell>
          <cell r="H24">
            <v>0.31659999999999999</v>
          </cell>
          <cell r="I24">
            <v>0.38329999999999997</v>
          </cell>
          <cell r="J24">
            <v>0.45579999999999998</v>
          </cell>
          <cell r="K24">
            <v>0.53410000000000002</v>
          </cell>
          <cell r="L24">
            <v>0.61819999999999997</v>
          </cell>
          <cell r="M24">
            <v>0.70809999999999995</v>
          </cell>
          <cell r="N24">
            <v>0.80369999999999997</v>
          </cell>
          <cell r="O24">
            <v>0.90500000000000003</v>
          </cell>
          <cell r="P24">
            <v>1.012</v>
          </cell>
          <cell r="Q24">
            <v>1.1248</v>
          </cell>
          <cell r="R24">
            <v>1.2432000000000001</v>
          </cell>
          <cell r="S24">
            <v>1.3674999999999999</v>
          </cell>
          <cell r="T24">
            <v>1.4974000000000001</v>
          </cell>
          <cell r="U24">
            <v>1.6332</v>
          </cell>
          <cell r="V24">
            <v>1.7746999999999999</v>
          </cell>
          <cell r="W24">
            <v>1.9219999999999999</v>
          </cell>
          <cell r="X24">
            <v>2.0752000000000002</v>
          </cell>
          <cell r="Y24">
            <v>2.2342</v>
          </cell>
          <cell r="Z24">
            <v>2.3990999999999998</v>
          </cell>
          <cell r="AA24">
            <v>2.5699000000000001</v>
          </cell>
          <cell r="AB24">
            <v>2.7467000000000001</v>
          </cell>
          <cell r="AC24">
            <v>2.9293999999999998</v>
          </cell>
          <cell r="AD24">
            <v>3.1181000000000001</v>
          </cell>
          <cell r="AE24">
            <v>3.3128000000000002</v>
          </cell>
          <cell r="AF24">
            <v>3.5135999999999998</v>
          </cell>
          <cell r="AG24">
            <v>3.7206000000000001</v>
          </cell>
          <cell r="AH24">
            <v>3.9336000000000002</v>
          </cell>
          <cell r="AI24">
            <v>4.1528999999999998</v>
          </cell>
          <cell r="AJ24">
            <v>4.3784000000000001</v>
          </cell>
          <cell r="AK24">
            <v>4.6101000000000001</v>
          </cell>
          <cell r="AL24">
            <v>4.8482000000000003</v>
          </cell>
          <cell r="AM24">
            <v>5.0926</v>
          </cell>
          <cell r="AN24">
            <v>5.3433999999999999</v>
          </cell>
          <cell r="AO24">
            <v>5.6006999999999998</v>
          </cell>
          <cell r="AP24">
            <v>5.8643999999999998</v>
          </cell>
          <cell r="AQ24">
            <v>6.1346999999999996</v>
          </cell>
          <cell r="AR24">
            <v>6.4115000000000002</v>
          </cell>
          <cell r="AS24">
            <v>6.6950000000000003</v>
          </cell>
          <cell r="AT24">
            <v>6.9851999999999999</v>
          </cell>
          <cell r="AU24">
            <v>7.2820999999999998</v>
          </cell>
          <cell r="AV24">
            <v>7.5857999999999999</v>
          </cell>
          <cell r="AW24">
            <v>7.8963000000000001</v>
          </cell>
        </row>
        <row r="25">
          <cell r="B25">
            <v>4.5600000000000002E-2</v>
          </cell>
          <cell r="C25">
            <v>7.6300000000000007E-2</v>
          </cell>
          <cell r="D25">
            <v>0.1138</v>
          </cell>
          <cell r="E25">
            <v>0.15790000000000001</v>
          </cell>
          <cell r="F25">
            <v>0.20849999999999999</v>
          </cell>
          <cell r="G25">
            <v>0.26529999999999998</v>
          </cell>
          <cell r="H25">
            <v>0.32829999999999998</v>
          </cell>
          <cell r="I25">
            <v>0.39750000000000002</v>
          </cell>
          <cell r="J25">
            <v>0.47270000000000001</v>
          </cell>
          <cell r="K25">
            <v>0.55389999999999995</v>
          </cell>
          <cell r="L25">
            <v>0.6411</v>
          </cell>
          <cell r="M25">
            <v>0.73429999999999995</v>
          </cell>
          <cell r="N25">
            <v>0.83340000000000003</v>
          </cell>
          <cell r="O25">
            <v>0.93840000000000001</v>
          </cell>
          <cell r="P25">
            <v>1.0494000000000001</v>
          </cell>
          <cell r="Q25">
            <v>1.1662999999999999</v>
          </cell>
          <cell r="R25">
            <v>1.2891999999999999</v>
          </cell>
          <cell r="S25">
            <v>1.4179999999999999</v>
          </cell>
          <cell r="T25">
            <v>1.5528</v>
          </cell>
          <cell r="U25">
            <v>1.6935</v>
          </cell>
          <cell r="V25">
            <v>1.8403</v>
          </cell>
          <cell r="W25">
            <v>1.9930000000000001</v>
          </cell>
          <cell r="X25">
            <v>2.1518999999999999</v>
          </cell>
          <cell r="Y25">
            <v>2.3167</v>
          </cell>
          <cell r="Z25">
            <v>2.4876999999999998</v>
          </cell>
          <cell r="AA25">
            <v>2.6648000000000001</v>
          </cell>
          <cell r="AB25">
            <v>2.8479999999999999</v>
          </cell>
          <cell r="AC25">
            <v>3.0375000000000001</v>
          </cell>
          <cell r="AD25">
            <v>3.2330999999999999</v>
          </cell>
          <cell r="AE25">
            <v>3.4350999999999998</v>
          </cell>
          <cell r="AF25">
            <v>3.6433</v>
          </cell>
          <cell r="AG25">
            <v>3.8578000000000001</v>
          </cell>
          <cell r="AH25">
            <v>4.0787000000000004</v>
          </cell>
          <cell r="AI25">
            <v>4.306</v>
          </cell>
          <cell r="AJ25">
            <v>4.5397999999999996</v>
          </cell>
          <cell r="AK25">
            <v>4.7801</v>
          </cell>
          <cell r="AL25">
            <v>5.0269000000000004</v>
          </cell>
          <cell r="AM25">
            <v>5.2803000000000004</v>
          </cell>
          <cell r="AN25">
            <v>5.5403000000000002</v>
          </cell>
          <cell r="AO25">
            <v>5.8070000000000004</v>
          </cell>
          <cell r="AP25">
            <v>6.0804</v>
          </cell>
          <cell r="AQ25">
            <v>6.3605999999999998</v>
          </cell>
          <cell r="AR25">
            <v>6.6475999999999997</v>
          </cell>
          <cell r="AS25">
            <v>6.9414999999999996</v>
          </cell>
          <cell r="AT25">
            <v>7.2423000000000002</v>
          </cell>
          <cell r="AU25">
            <v>7.5500999999999996</v>
          </cell>
          <cell r="AV25">
            <v>7.8648999999999996</v>
          </cell>
          <cell r="AW25">
            <v>8.1867999999999999</v>
          </cell>
        </row>
        <row r="26">
          <cell r="B26">
            <v>4.7199999999999999E-2</v>
          </cell>
          <cell r="C26">
            <v>7.9000000000000001E-2</v>
          </cell>
          <cell r="D26">
            <v>0.1179</v>
          </cell>
          <cell r="E26">
            <v>0.1636</v>
          </cell>
          <cell r="F26">
            <v>0.21590000000000001</v>
          </cell>
          <cell r="G26">
            <v>0.27479999999999999</v>
          </cell>
          <cell r="H26">
            <v>0.34</v>
          </cell>
          <cell r="I26">
            <v>0.41160000000000002</v>
          </cell>
          <cell r="J26">
            <v>0.48949999999999999</v>
          </cell>
          <cell r="K26">
            <v>0.57369999999999999</v>
          </cell>
          <cell r="L26">
            <v>0.66400000000000003</v>
          </cell>
          <cell r="M26">
            <v>0.76049999999999995</v>
          </cell>
          <cell r="N26">
            <v>0.86309999999999998</v>
          </cell>
          <cell r="O26">
            <v>0.97189999999999999</v>
          </cell>
          <cell r="P26">
            <v>1.0868</v>
          </cell>
          <cell r="Q26">
            <v>1.2079</v>
          </cell>
          <cell r="R26">
            <v>1.3351</v>
          </cell>
          <cell r="S26">
            <v>1.4684999999999999</v>
          </cell>
          <cell r="T26">
            <v>1.6081000000000001</v>
          </cell>
          <cell r="U26">
            <v>1.7539</v>
          </cell>
          <cell r="V26">
            <v>1.9057999999999999</v>
          </cell>
          <cell r="W26">
            <v>2.0640000000000001</v>
          </cell>
          <cell r="X26">
            <v>2.2284999999999999</v>
          </cell>
          <cell r="Y26">
            <v>2.3992</v>
          </cell>
          <cell r="Z26">
            <v>2.5762999999999998</v>
          </cell>
          <cell r="AA26">
            <v>2.7597</v>
          </cell>
          <cell r="AB26">
            <v>2.9493999999999998</v>
          </cell>
          <cell r="AC26">
            <v>3.1456</v>
          </cell>
          <cell r="AD26">
            <v>3.3481999999999998</v>
          </cell>
          <cell r="AE26">
            <v>3.5573000000000001</v>
          </cell>
          <cell r="AF26">
            <v>3.7728999999999999</v>
          </cell>
          <cell r="AG26">
            <v>3.9950000000000001</v>
          </cell>
          <cell r="AH26">
            <v>4.2237999999999998</v>
          </cell>
          <cell r="AI26">
            <v>4.4592000000000001</v>
          </cell>
          <cell r="AJ26">
            <v>4.7012</v>
          </cell>
          <cell r="AK26">
            <v>4.95</v>
          </cell>
          <cell r="AL26">
            <v>5.2055999999999996</v>
          </cell>
          <cell r="AM26">
            <v>5.468</v>
          </cell>
          <cell r="AN26">
            <v>5.7371999999999996</v>
          </cell>
          <cell r="AO26">
            <v>6.0133000000000001</v>
          </cell>
          <cell r="AP26">
            <v>6.2964000000000002</v>
          </cell>
          <cell r="AQ26">
            <v>6.5865</v>
          </cell>
          <cell r="AR26">
            <v>6.8837000000000002</v>
          </cell>
          <cell r="AS26">
            <v>7.1879999999999997</v>
          </cell>
          <cell r="AT26">
            <v>7.4995000000000003</v>
          </cell>
          <cell r="AU26">
            <v>7.8181000000000003</v>
          </cell>
          <cell r="AV26">
            <v>8.1440999999999999</v>
          </cell>
          <cell r="AW26">
            <v>8.4772999999999996</v>
          </cell>
        </row>
        <row r="27">
          <cell r="B27">
            <v>4.8899999999999999E-2</v>
          </cell>
          <cell r="C27">
            <v>8.1699999999999995E-2</v>
          </cell>
          <cell r="D27">
            <v>0.12189999999999999</v>
          </cell>
          <cell r="E27">
            <v>0.16919999999999999</v>
          </cell>
          <cell r="F27">
            <v>0.22339999999999999</v>
          </cell>
          <cell r="G27">
            <v>0.28420000000000001</v>
          </cell>
          <cell r="H27">
            <v>0.3518</v>
          </cell>
          <cell r="I27">
            <v>0.42580000000000001</v>
          </cell>
          <cell r="J27">
            <v>0.50639999999999996</v>
          </cell>
          <cell r="K27">
            <v>0.59340000000000004</v>
          </cell>
          <cell r="L27">
            <v>0.68679999999999997</v>
          </cell>
          <cell r="M27">
            <v>0.78659999999999997</v>
          </cell>
          <cell r="N27">
            <v>0.89280000000000004</v>
          </cell>
          <cell r="O27">
            <v>1.0054000000000001</v>
          </cell>
          <cell r="P27">
            <v>1.1242000000000001</v>
          </cell>
          <cell r="Q27">
            <v>1.2495000000000001</v>
          </cell>
          <cell r="R27">
            <v>1.3811</v>
          </cell>
          <cell r="S27">
            <v>1.5190999999999999</v>
          </cell>
          <cell r="T27">
            <v>1.6634</v>
          </cell>
          <cell r="U27">
            <v>1.8142</v>
          </cell>
          <cell r="V27">
            <v>1.9714</v>
          </cell>
          <cell r="W27">
            <v>2.1349999999999998</v>
          </cell>
          <cell r="X27">
            <v>2.3050999999999999</v>
          </cell>
          <cell r="Y27">
            <v>2.4817</v>
          </cell>
          <cell r="Z27">
            <v>2.6648999999999998</v>
          </cell>
          <cell r="AA27">
            <v>2.8544999999999998</v>
          </cell>
          <cell r="AB27">
            <v>3.0508000000000002</v>
          </cell>
          <cell r="AC27">
            <v>3.2536999999999998</v>
          </cell>
          <cell r="AD27">
            <v>3.4632999999999998</v>
          </cell>
          <cell r="AE27">
            <v>3.6795</v>
          </cell>
          <cell r="AF27">
            <v>3.9024999999999999</v>
          </cell>
          <cell r="AG27">
            <v>4.1322999999999999</v>
          </cell>
          <cell r="AH27">
            <v>4.3689</v>
          </cell>
          <cell r="AI27">
            <v>4.6123000000000003</v>
          </cell>
          <cell r="AJ27">
            <v>4.8627000000000002</v>
          </cell>
          <cell r="AK27">
            <v>5.12</v>
          </cell>
          <cell r="AL27">
            <v>5.3842999999999996</v>
          </cell>
          <cell r="AM27">
            <v>5.6555999999999997</v>
          </cell>
          <cell r="AN27">
            <v>5.9340999999999999</v>
          </cell>
          <cell r="AO27">
            <v>6.2196999999999996</v>
          </cell>
          <cell r="AP27">
            <v>6.5125000000000002</v>
          </cell>
          <cell r="AQ27">
            <v>6.8125</v>
          </cell>
          <cell r="AR27">
            <v>7.1197999999999997</v>
          </cell>
          <cell r="AS27">
            <v>7.4344999999999999</v>
          </cell>
          <cell r="AT27">
            <v>7.7565999999999997</v>
          </cell>
          <cell r="AU27">
            <v>8.0861000000000001</v>
          </cell>
          <cell r="AV27">
            <v>8.4231999999999996</v>
          </cell>
          <cell r="AW27">
            <v>8.7677999999999994</v>
          </cell>
        </row>
        <row r="28">
          <cell r="B28">
            <v>5.0500000000000003E-2</v>
          </cell>
          <cell r="C28">
            <v>8.4500000000000006E-2</v>
          </cell>
          <cell r="D28">
            <v>0.126</v>
          </cell>
          <cell r="E28">
            <v>0.17480000000000001</v>
          </cell>
          <cell r="F28">
            <v>0.23080000000000001</v>
          </cell>
          <cell r="G28">
            <v>0.29370000000000002</v>
          </cell>
          <cell r="H28">
            <v>0.36349999999999999</v>
          </cell>
          <cell r="I28">
            <v>0.44</v>
          </cell>
          <cell r="J28">
            <v>0.52329999999999999</v>
          </cell>
          <cell r="K28">
            <v>0.61319999999999997</v>
          </cell>
          <cell r="L28">
            <v>0.7097</v>
          </cell>
          <cell r="M28">
            <v>0.81279999999999997</v>
          </cell>
          <cell r="N28">
            <v>0.92249999999999999</v>
          </cell>
          <cell r="O28">
            <v>1.0387999999999999</v>
          </cell>
          <cell r="P28">
            <v>1.1617</v>
          </cell>
          <cell r="Q28">
            <v>1.2910999999999999</v>
          </cell>
          <cell r="R28">
            <v>1.4271</v>
          </cell>
          <cell r="S28">
            <v>1.5696000000000001</v>
          </cell>
          <cell r="T28">
            <v>1.7188000000000001</v>
          </cell>
          <cell r="U28">
            <v>1.8746</v>
          </cell>
          <cell r="V28">
            <v>2.0369999999999999</v>
          </cell>
          <cell r="W28">
            <v>2.206</v>
          </cell>
          <cell r="X28">
            <v>2.3818000000000001</v>
          </cell>
          <cell r="Y28">
            <v>2.5642</v>
          </cell>
          <cell r="Z28">
            <v>2.7534000000000001</v>
          </cell>
          <cell r="AA28">
            <v>2.9493999999999998</v>
          </cell>
          <cell r="AB28">
            <v>3.1522000000000001</v>
          </cell>
          <cell r="AC28">
            <v>3.3618000000000001</v>
          </cell>
          <cell r="AD28">
            <v>3.5783</v>
          </cell>
          <cell r="AE28">
            <v>3.8016999999999999</v>
          </cell>
          <cell r="AF28">
            <v>4.0320999999999998</v>
          </cell>
          <cell r="AG28">
            <v>4.2694999999999999</v>
          </cell>
          <cell r="AH28">
            <v>4.5138999999999996</v>
          </cell>
          <cell r="AI28">
            <v>4.7653999999999996</v>
          </cell>
          <cell r="AJ28">
            <v>5.0240999999999998</v>
          </cell>
          <cell r="AK28">
            <v>5.2899000000000003</v>
          </cell>
          <cell r="AL28">
            <v>5.5629999999999997</v>
          </cell>
          <cell r="AM28">
            <v>5.8433000000000002</v>
          </cell>
          <cell r="AN28">
            <v>6.1310000000000002</v>
          </cell>
          <cell r="AO28">
            <v>6.4260000000000002</v>
          </cell>
          <cell r="AP28">
            <v>6.7285000000000004</v>
          </cell>
          <cell r="AQ28">
            <v>7.0384000000000002</v>
          </cell>
          <cell r="AR28">
            <v>7.3559000000000001</v>
          </cell>
          <cell r="AS28">
            <v>7.681</v>
          </cell>
          <cell r="AT28">
            <v>8.0137</v>
          </cell>
          <cell r="AU28">
            <v>8.3541000000000007</v>
          </cell>
          <cell r="AV28">
            <v>8.7022999999999993</v>
          </cell>
          <cell r="AW28">
            <v>9.0584000000000007</v>
          </cell>
        </row>
        <row r="29">
          <cell r="B29">
            <v>5.21E-2</v>
          </cell>
          <cell r="C29">
            <v>8.72E-2</v>
          </cell>
          <cell r="D29">
            <v>0.13009999999999999</v>
          </cell>
          <cell r="E29">
            <v>0.18049999999999999</v>
          </cell>
          <cell r="F29">
            <v>0.2382</v>
          </cell>
          <cell r="G29">
            <v>0.30320000000000003</v>
          </cell>
          <cell r="H29">
            <v>0.37519999999999998</v>
          </cell>
          <cell r="I29">
            <v>0.45419999999999999</v>
          </cell>
          <cell r="J29">
            <v>0.54010000000000002</v>
          </cell>
          <cell r="K29">
            <v>0.63290000000000002</v>
          </cell>
          <cell r="L29">
            <v>0.73260000000000003</v>
          </cell>
          <cell r="M29">
            <v>0.83899999999999997</v>
          </cell>
          <cell r="N29">
            <v>0.95230000000000004</v>
          </cell>
          <cell r="O29">
            <v>1.0723</v>
          </cell>
          <cell r="P29">
            <v>1.1991000000000001</v>
          </cell>
          <cell r="Q29">
            <v>1.3326</v>
          </cell>
          <cell r="R29">
            <v>1.4730000000000001</v>
          </cell>
          <cell r="S29">
            <v>1.6202000000000001</v>
          </cell>
          <cell r="T29">
            <v>1.7741</v>
          </cell>
          <cell r="U29">
            <v>1.9349000000000001</v>
          </cell>
          <cell r="V29">
            <v>2.1025</v>
          </cell>
          <cell r="W29">
            <v>2.2770000000000001</v>
          </cell>
          <cell r="X29">
            <v>2.4584000000000001</v>
          </cell>
          <cell r="Y29">
            <v>2.6467000000000001</v>
          </cell>
          <cell r="Z29">
            <v>2.8420000000000001</v>
          </cell>
          <cell r="AA29">
            <v>3.0442999999999998</v>
          </cell>
          <cell r="AB29">
            <v>3.2536</v>
          </cell>
          <cell r="AC29">
            <v>3.4699</v>
          </cell>
          <cell r="AD29">
            <v>3.6934</v>
          </cell>
          <cell r="AE29">
            <v>3.9239999999999999</v>
          </cell>
          <cell r="AF29">
            <v>4.1616999999999997</v>
          </cell>
          <cell r="AG29">
            <v>4.4066999999999998</v>
          </cell>
          <cell r="AH29">
            <v>4.6589999999999998</v>
          </cell>
          <cell r="AI29">
            <v>4.9185999999999996</v>
          </cell>
          <cell r="AJ29">
            <v>5.1855000000000002</v>
          </cell>
          <cell r="AK29">
            <v>5.4598000000000004</v>
          </cell>
          <cell r="AL29">
            <v>5.7416</v>
          </cell>
          <cell r="AM29">
            <v>6.0309999999999997</v>
          </cell>
          <cell r="AN29">
            <v>6.3277999999999999</v>
          </cell>
          <cell r="AO29">
            <v>6.6322999999999999</v>
          </cell>
          <cell r="AP29">
            <v>6.9444999999999997</v>
          </cell>
          <cell r="AQ29">
            <v>7.2643000000000004</v>
          </cell>
          <cell r="AR29">
            <v>7.5919999999999996</v>
          </cell>
          <cell r="AS29">
            <v>7.9275000000000002</v>
          </cell>
          <cell r="AT29">
            <v>8.2707999999999995</v>
          </cell>
          <cell r="AU29">
            <v>8.6220999999999997</v>
          </cell>
          <cell r="AV29">
            <v>8.9815000000000005</v>
          </cell>
          <cell r="AW29">
            <v>9.3489000000000004</v>
          </cell>
        </row>
        <row r="30">
          <cell r="B30">
            <v>5.3800000000000001E-2</v>
          </cell>
          <cell r="C30">
            <v>8.9899999999999994E-2</v>
          </cell>
          <cell r="D30">
            <v>0.1341</v>
          </cell>
          <cell r="E30">
            <v>0.18609999999999999</v>
          </cell>
          <cell r="F30">
            <v>0.2457</v>
          </cell>
          <cell r="G30">
            <v>0.31259999999999999</v>
          </cell>
          <cell r="H30">
            <v>0.38690000000000002</v>
          </cell>
          <cell r="I30">
            <v>0.46839999999999998</v>
          </cell>
          <cell r="J30">
            <v>0.55700000000000005</v>
          </cell>
          <cell r="K30">
            <v>0.65269999999999995</v>
          </cell>
          <cell r="L30">
            <v>0.75539999999999996</v>
          </cell>
          <cell r="M30">
            <v>0.86519999999999997</v>
          </cell>
          <cell r="N30">
            <v>0.98199999999999998</v>
          </cell>
          <cell r="O30">
            <v>1.1056999999999999</v>
          </cell>
          <cell r="P30">
            <v>1.2364999999999999</v>
          </cell>
          <cell r="Q30">
            <v>1.3742000000000001</v>
          </cell>
          <cell r="R30">
            <v>1.5189999999999999</v>
          </cell>
          <cell r="S30">
            <v>1.6707000000000001</v>
          </cell>
          <cell r="T30">
            <v>1.8293999999999999</v>
          </cell>
          <cell r="U30">
            <v>1.9952000000000001</v>
          </cell>
          <cell r="V30">
            <v>2.1680999999999999</v>
          </cell>
          <cell r="W30">
            <v>2.3479999999999999</v>
          </cell>
          <cell r="X30">
            <v>2.5350999999999999</v>
          </cell>
          <cell r="Y30">
            <v>2.7292000000000001</v>
          </cell>
          <cell r="Z30">
            <v>2.9306000000000001</v>
          </cell>
          <cell r="AA30">
            <v>3.1392000000000002</v>
          </cell>
          <cell r="AB30">
            <v>3.355</v>
          </cell>
          <cell r="AC30">
            <v>3.5779999999999998</v>
          </cell>
          <cell r="AD30">
            <v>3.8083999999999998</v>
          </cell>
          <cell r="AE30">
            <v>4.0461999999999998</v>
          </cell>
          <cell r="AF30">
            <v>4.2914000000000003</v>
          </cell>
          <cell r="AG30">
            <v>4.5439999999999996</v>
          </cell>
          <cell r="AH30">
            <v>4.8041</v>
          </cell>
          <cell r="AI30">
            <v>5.0716999999999999</v>
          </cell>
          <cell r="AJ30">
            <v>5.3468999999999998</v>
          </cell>
          <cell r="AK30">
            <v>5.6298000000000004</v>
          </cell>
          <cell r="AL30">
            <v>5.9203000000000001</v>
          </cell>
          <cell r="AM30">
            <v>6.2186000000000003</v>
          </cell>
          <cell r="AN30">
            <v>6.5247000000000002</v>
          </cell>
          <cell r="AO30">
            <v>6.8385999999999996</v>
          </cell>
          <cell r="AP30">
            <v>7.1604999999999999</v>
          </cell>
          <cell r="AQ30">
            <v>7.4901999999999997</v>
          </cell>
          <cell r="AR30">
            <v>7.8280000000000003</v>
          </cell>
          <cell r="AS30">
            <v>8.1738999999999997</v>
          </cell>
          <cell r="AT30">
            <v>8.5279000000000007</v>
          </cell>
          <cell r="AU30">
            <v>8.8901000000000003</v>
          </cell>
          <cell r="AV30">
            <v>9.2606000000000002</v>
          </cell>
          <cell r="AW30">
            <v>9.6394000000000002</v>
          </cell>
        </row>
        <row r="31">
          <cell r="B31">
            <v>5.5399999999999998E-2</v>
          </cell>
          <cell r="C31">
            <v>9.2600000000000002E-2</v>
          </cell>
          <cell r="D31">
            <v>0.13819999999999999</v>
          </cell>
          <cell r="E31">
            <v>0.1918</v>
          </cell>
          <cell r="F31">
            <v>0.25309999999999999</v>
          </cell>
          <cell r="G31">
            <v>0.3221</v>
          </cell>
          <cell r="H31">
            <v>0.39860000000000001</v>
          </cell>
          <cell r="I31">
            <v>0.48259999999999997</v>
          </cell>
          <cell r="J31">
            <v>0.57379999999999998</v>
          </cell>
          <cell r="K31">
            <v>0.6724</v>
          </cell>
          <cell r="L31">
            <v>0.77829999999999999</v>
          </cell>
          <cell r="M31">
            <v>0.89139999999999997</v>
          </cell>
          <cell r="N31">
            <v>1.0117</v>
          </cell>
          <cell r="O31">
            <v>1.1392</v>
          </cell>
          <cell r="P31">
            <v>1.2739</v>
          </cell>
          <cell r="Q31">
            <v>1.4157999999999999</v>
          </cell>
          <cell r="R31">
            <v>1.5649</v>
          </cell>
          <cell r="S31">
            <v>1.7212000000000001</v>
          </cell>
          <cell r="T31">
            <v>1.8848</v>
          </cell>
          <cell r="U31">
            <v>2.0556000000000001</v>
          </cell>
          <cell r="V31">
            <v>2.2336</v>
          </cell>
          <cell r="W31">
            <v>2.419</v>
          </cell>
          <cell r="X31">
            <v>2.6116999999999999</v>
          </cell>
          <cell r="Y31">
            <v>2.8117000000000001</v>
          </cell>
          <cell r="Z31">
            <v>3.0192000000000001</v>
          </cell>
          <cell r="AA31">
            <v>3.234</v>
          </cell>
          <cell r="AB31">
            <v>3.4563000000000001</v>
          </cell>
          <cell r="AC31">
            <v>3.6861000000000002</v>
          </cell>
          <cell r="AD31">
            <v>3.9235000000000002</v>
          </cell>
          <cell r="AE31">
            <v>4.1684000000000001</v>
          </cell>
          <cell r="AF31">
            <v>4.4210000000000003</v>
          </cell>
          <cell r="AG31">
            <v>4.6811999999999996</v>
          </cell>
          <cell r="AH31">
            <v>4.9490999999999996</v>
          </cell>
          <cell r="AI31">
            <v>5.2248000000000001</v>
          </cell>
          <cell r="AJ31">
            <v>5.5083000000000002</v>
          </cell>
          <cell r="AK31">
            <v>5.7996999999999996</v>
          </cell>
          <cell r="AL31">
            <v>6.0990000000000002</v>
          </cell>
          <cell r="AM31">
            <v>6.4062999999999999</v>
          </cell>
          <cell r="AN31">
            <v>6.7215999999999996</v>
          </cell>
          <cell r="AO31">
            <v>7.0449000000000002</v>
          </cell>
          <cell r="AP31">
            <v>7.3765000000000001</v>
          </cell>
          <cell r="AQ31">
            <v>7.7161999999999997</v>
          </cell>
          <cell r="AR31">
            <v>8.0640999999999998</v>
          </cell>
          <cell r="AS31">
            <v>8.4204000000000008</v>
          </cell>
          <cell r="AT31">
            <v>8.7850999999999999</v>
          </cell>
          <cell r="AU31">
            <v>9.1582000000000008</v>
          </cell>
          <cell r="AV31">
            <v>9.5396999999999998</v>
          </cell>
          <cell r="AW31">
            <v>9.9298999999999999</v>
          </cell>
        </row>
        <row r="32">
          <cell r="B32">
            <v>5.7000000000000002E-2</v>
          </cell>
          <cell r="C32">
            <v>9.5399999999999999E-2</v>
          </cell>
          <cell r="D32">
            <v>0.14230000000000001</v>
          </cell>
          <cell r="E32">
            <v>0.19739999999999999</v>
          </cell>
          <cell r="F32">
            <v>0.26050000000000001</v>
          </cell>
          <cell r="G32">
            <v>0.33160000000000001</v>
          </cell>
          <cell r="H32">
            <v>0.4103</v>
          </cell>
          <cell r="I32">
            <v>0.49669999999999997</v>
          </cell>
          <cell r="J32">
            <v>0.5907</v>
          </cell>
          <cell r="K32">
            <v>0.69220000000000004</v>
          </cell>
          <cell r="L32">
            <v>0.80120000000000002</v>
          </cell>
          <cell r="M32">
            <v>0.91759999999999997</v>
          </cell>
          <cell r="N32">
            <v>1.0414000000000001</v>
          </cell>
          <cell r="O32">
            <v>1.1727000000000001</v>
          </cell>
          <cell r="P32">
            <v>1.3112999999999999</v>
          </cell>
          <cell r="Q32">
            <v>1.4574</v>
          </cell>
          <cell r="R32">
            <v>1.6108</v>
          </cell>
          <cell r="S32">
            <v>1.7718</v>
          </cell>
          <cell r="T32">
            <v>1.9400999999999999</v>
          </cell>
          <cell r="U32">
            <v>2.1158999999999999</v>
          </cell>
          <cell r="V32">
            <v>2.2991999999999999</v>
          </cell>
          <cell r="W32">
            <v>2.4900000000000002</v>
          </cell>
          <cell r="X32">
            <v>2.6882999999999999</v>
          </cell>
          <cell r="Y32">
            <v>2.8942000000000001</v>
          </cell>
          <cell r="Z32">
            <v>3.1076999999999999</v>
          </cell>
          <cell r="AA32">
            <v>3.3289</v>
          </cell>
          <cell r="AB32">
            <v>3.5577000000000001</v>
          </cell>
          <cell r="AC32">
            <v>3.7942</v>
          </cell>
          <cell r="AD32">
            <v>4.0385</v>
          </cell>
          <cell r="AE32">
            <v>4.2906000000000004</v>
          </cell>
          <cell r="AF32">
            <v>4.5506000000000002</v>
          </cell>
          <cell r="AG32">
            <v>4.8183999999999996</v>
          </cell>
          <cell r="AH32">
            <v>5.0941999999999998</v>
          </cell>
          <cell r="AI32">
            <v>5.3779000000000003</v>
          </cell>
          <cell r="AJ32">
            <v>5.6696999999999997</v>
          </cell>
          <cell r="AK32">
            <v>5.9695999999999998</v>
          </cell>
          <cell r="AL32">
            <v>6.2777000000000003</v>
          </cell>
          <cell r="AM32">
            <v>6.5938999999999997</v>
          </cell>
          <cell r="AN32">
            <v>6.9184000000000001</v>
          </cell>
          <cell r="AO32">
            <v>7.2511999999999999</v>
          </cell>
          <cell r="AP32">
            <v>7.5923999999999996</v>
          </cell>
          <cell r="AQ32">
            <v>7.9420999999999999</v>
          </cell>
          <cell r="AR32">
            <v>8.3002000000000002</v>
          </cell>
          <cell r="AS32">
            <v>8.6669</v>
          </cell>
          <cell r="AT32">
            <v>9.0421999999999993</v>
          </cell>
          <cell r="AU32">
            <v>9.4260999999999999</v>
          </cell>
          <cell r="AV32">
            <v>9.8188999999999993</v>
          </cell>
          <cell r="AW32">
            <v>10.2204</v>
          </cell>
        </row>
      </sheetData>
      <sheetData sheetId="1" refreshError="1"/>
      <sheetData sheetId="2" refreshError="1">
        <row r="2">
          <cell r="B2">
            <v>7.4999999999999997E-3</v>
          </cell>
          <cell r="C2">
            <v>1.29E-2</v>
          </cell>
          <cell r="D2">
            <v>1.9599999999999999E-2</v>
          </cell>
          <cell r="E2">
            <v>2.75E-2</v>
          </cell>
          <cell r="F2">
            <v>3.6499999999999998E-2</v>
          </cell>
          <cell r="G2">
            <v>4.6600000000000003E-2</v>
          </cell>
          <cell r="H2">
            <v>5.7599999999999998E-2</v>
          </cell>
          <cell r="I2">
            <v>6.9599999999999995E-2</v>
          </cell>
          <cell r="J2">
            <v>8.2600000000000007E-2</v>
          </cell>
          <cell r="K2">
            <v>9.6500000000000002E-2</v>
          </cell>
          <cell r="L2">
            <v>0.1114</v>
          </cell>
          <cell r="M2">
            <v>0.12720000000000001</v>
          </cell>
          <cell r="N2">
            <v>0.1439</v>
          </cell>
          <cell r="O2">
            <v>0.16159999999999999</v>
          </cell>
          <cell r="P2">
            <v>0.18029999999999999</v>
          </cell>
          <cell r="Q2">
            <v>0.19989999999999999</v>
          </cell>
          <cell r="R2">
            <v>0.22059999999999999</v>
          </cell>
          <cell r="S2">
            <v>0.24229999999999999</v>
          </cell>
          <cell r="T2">
            <v>0.2651</v>
          </cell>
          <cell r="U2">
            <v>0.28889999999999999</v>
          </cell>
          <cell r="V2">
            <v>0.31390000000000001</v>
          </cell>
          <cell r="W2">
            <v>0.34010000000000001</v>
          </cell>
          <cell r="X2">
            <v>0.3674</v>
          </cell>
          <cell r="Y2">
            <v>0.39600000000000002</v>
          </cell>
          <cell r="Z2">
            <v>0.4259</v>
          </cell>
          <cell r="AA2">
            <v>0.45710000000000001</v>
          </cell>
          <cell r="AB2">
            <v>0.48970000000000002</v>
          </cell>
          <cell r="AC2">
            <v>0.52370000000000005</v>
          </cell>
          <cell r="AD2">
            <v>0.55930000000000002</v>
          </cell>
          <cell r="AE2">
            <v>0.59630000000000005</v>
          </cell>
          <cell r="AF2">
            <v>0.63490000000000002</v>
          </cell>
          <cell r="AG2">
            <v>0.67520000000000002</v>
          </cell>
          <cell r="AH2">
            <v>0.71719999999999995</v>
          </cell>
          <cell r="AI2">
            <v>0.76100000000000001</v>
          </cell>
          <cell r="AJ2">
            <v>0.80649999999999999</v>
          </cell>
          <cell r="AK2">
            <v>0.85399999999999998</v>
          </cell>
          <cell r="AL2">
            <v>0.90349999999999997</v>
          </cell>
          <cell r="AM2">
            <v>0.95499999999999996</v>
          </cell>
          <cell r="AN2">
            <v>1.0085999999999999</v>
          </cell>
          <cell r="AO2">
            <v>1.0644</v>
          </cell>
          <cell r="AP2">
            <v>1.1224000000000001</v>
          </cell>
          <cell r="AQ2">
            <v>1.1828000000000001</v>
          </cell>
          <cell r="AR2">
            <v>1.2457</v>
          </cell>
          <cell r="AS2">
            <v>1.3109999999999999</v>
          </cell>
          <cell r="AT2">
            <v>1.379</v>
          </cell>
          <cell r="AU2">
            <v>1.4497</v>
          </cell>
          <cell r="AV2">
            <v>1.5230999999999999</v>
          </cell>
          <cell r="AW2">
            <v>1.5994999999999999</v>
          </cell>
        </row>
        <row r="3">
          <cell r="B3">
            <v>9.1000000000000004E-3</v>
          </cell>
          <cell r="C3">
            <v>1.5800000000000002E-2</v>
          </cell>
          <cell r="D3">
            <v>2.41E-2</v>
          </cell>
          <cell r="E3">
            <v>3.3799999999999997E-2</v>
          </cell>
          <cell r="F3">
            <v>4.4900000000000002E-2</v>
          </cell>
          <cell r="G3">
            <v>5.7299999999999997E-2</v>
          </cell>
          <cell r="H3">
            <v>7.0999999999999994E-2</v>
          </cell>
          <cell r="I3">
            <v>8.5800000000000001E-2</v>
          </cell>
          <cell r="J3">
            <v>0.1017</v>
          </cell>
          <cell r="K3">
            <v>0.1188</v>
          </cell>
          <cell r="L3">
            <v>0.13689999999999999</v>
          </cell>
          <cell r="M3">
            <v>0.156</v>
          </cell>
          <cell r="N3">
            <v>0.1762</v>
          </cell>
          <cell r="O3">
            <v>0.19750000000000001</v>
          </cell>
          <cell r="P3">
            <v>0.21970000000000001</v>
          </cell>
          <cell r="Q3">
            <v>0.24299999999999999</v>
          </cell>
          <cell r="R3">
            <v>0.26740000000000003</v>
          </cell>
          <cell r="S3">
            <v>0.2928</v>
          </cell>
          <cell r="T3">
            <v>0.31919999999999998</v>
          </cell>
          <cell r="U3">
            <v>0.3468</v>
          </cell>
          <cell r="V3">
            <v>0.3755</v>
          </cell>
          <cell r="W3">
            <v>0.4052</v>
          </cell>
          <cell r="X3">
            <v>0.43619999999999998</v>
          </cell>
          <cell r="Y3">
            <v>0.46829999999999999</v>
          </cell>
          <cell r="Z3">
            <v>0.50160000000000005</v>
          </cell>
          <cell r="AA3">
            <v>0.53610000000000002</v>
          </cell>
          <cell r="AB3">
            <v>0.57189999999999996</v>
          </cell>
          <cell r="AC3">
            <v>0.60899999999999999</v>
          </cell>
          <cell r="AD3">
            <v>0.64749999999999996</v>
          </cell>
          <cell r="AE3">
            <v>0.68730000000000002</v>
          </cell>
          <cell r="AF3">
            <v>0.72850000000000004</v>
          </cell>
          <cell r="AG3">
            <v>0.77110000000000001</v>
          </cell>
          <cell r="AH3">
            <v>0.81530000000000002</v>
          </cell>
          <cell r="AI3">
            <v>0.8609</v>
          </cell>
          <cell r="AJ3">
            <v>0.90820000000000001</v>
          </cell>
          <cell r="AK3">
            <v>0.95699999999999996</v>
          </cell>
          <cell r="AL3">
            <v>1.0076000000000001</v>
          </cell>
          <cell r="AM3">
            <v>1.0598000000000001</v>
          </cell>
          <cell r="AN3">
            <v>1.1137999999999999</v>
          </cell>
          <cell r="AO3">
            <v>1.1697</v>
          </cell>
          <cell r="AP3">
            <v>1.2274</v>
          </cell>
          <cell r="AQ3">
            <v>1.2869999999999999</v>
          </cell>
          <cell r="AR3">
            <v>1.3486</v>
          </cell>
          <cell r="AS3">
            <v>1.4123000000000001</v>
          </cell>
          <cell r="AT3">
            <v>1.478</v>
          </cell>
          <cell r="AU3">
            <v>1.5459000000000001</v>
          </cell>
          <cell r="AV3">
            <v>1.6161000000000001</v>
          </cell>
          <cell r="AW3">
            <v>1.6884999999999999</v>
          </cell>
        </row>
        <row r="4">
          <cell r="B4">
            <v>1.0699999999999999E-2</v>
          </cell>
          <cell r="C4">
            <v>1.8700000000000001E-2</v>
          </cell>
          <cell r="D4">
            <v>2.8500000000000001E-2</v>
          </cell>
          <cell r="E4">
            <v>4.02E-2</v>
          </cell>
          <cell r="F4">
            <v>5.3400000000000003E-2</v>
          </cell>
          <cell r="G4">
            <v>6.83E-2</v>
          </cell>
          <cell r="H4">
            <v>8.4599999999999995E-2</v>
          </cell>
          <cell r="I4">
            <v>0.1022</v>
          </cell>
          <cell r="J4">
            <v>0.1212</v>
          </cell>
          <cell r="K4">
            <v>0.14149999999999999</v>
          </cell>
          <cell r="L4">
            <v>0.16300000000000001</v>
          </cell>
          <cell r="M4">
            <v>0.1857</v>
          </cell>
          <cell r="N4">
            <v>0.20949999999999999</v>
          </cell>
          <cell r="O4">
            <v>0.23449999999999999</v>
          </cell>
          <cell r="P4">
            <v>0.2606</v>
          </cell>
          <cell r="Q4">
            <v>0.2878</v>
          </cell>
          <cell r="R4">
            <v>0.316</v>
          </cell>
          <cell r="S4">
            <v>0.34539999999999998</v>
          </cell>
          <cell r="T4">
            <v>0.37590000000000001</v>
          </cell>
          <cell r="U4">
            <v>0.40749999999999997</v>
          </cell>
          <cell r="V4">
            <v>0.44009999999999999</v>
          </cell>
          <cell r="W4">
            <v>0.47389999999999999</v>
          </cell>
          <cell r="X4">
            <v>0.50880000000000003</v>
          </cell>
          <cell r="Y4">
            <v>0.54479999999999995</v>
          </cell>
          <cell r="Z4">
            <v>0.58199999999999996</v>
          </cell>
          <cell r="AA4">
            <v>0.62039999999999995</v>
          </cell>
          <cell r="AB4">
            <v>0.65990000000000004</v>
          </cell>
          <cell r="AC4">
            <v>0.7006</v>
          </cell>
          <cell r="AD4">
            <v>0.74260000000000004</v>
          </cell>
          <cell r="AE4">
            <v>0.78580000000000005</v>
          </cell>
          <cell r="AF4">
            <v>0.83020000000000005</v>
          </cell>
          <cell r="AG4">
            <v>0.876</v>
          </cell>
          <cell r="AH4">
            <v>0.92310000000000003</v>
          </cell>
          <cell r="AI4">
            <v>0.97150000000000003</v>
          </cell>
          <cell r="AJ4">
            <v>1.0214000000000001</v>
          </cell>
          <cell r="AK4">
            <v>1.0726</v>
          </cell>
          <cell r="AL4">
            <v>1.1253</v>
          </cell>
          <cell r="AM4">
            <v>1.1795</v>
          </cell>
          <cell r="AN4">
            <v>1.2352000000000001</v>
          </cell>
          <cell r="AO4">
            <v>1.2924</v>
          </cell>
          <cell r="AP4">
            <v>1.3512999999999999</v>
          </cell>
          <cell r="AQ4">
            <v>1.4117</v>
          </cell>
          <cell r="AR4">
            <v>1.4738</v>
          </cell>
          <cell r="AS4">
            <v>1.5377000000000001</v>
          </cell>
          <cell r="AT4">
            <v>1.6032</v>
          </cell>
          <cell r="AU4">
            <v>1.6706000000000001</v>
          </cell>
          <cell r="AV4">
            <v>1.7398</v>
          </cell>
          <cell r="AW4">
            <v>1.8108</v>
          </cell>
        </row>
        <row r="5">
          <cell r="B5">
            <v>1.24E-2</v>
          </cell>
          <cell r="C5">
            <v>2.1600000000000001E-2</v>
          </cell>
          <cell r="D5">
            <v>3.3000000000000002E-2</v>
          </cell>
          <cell r="E5">
            <v>4.65E-2</v>
          </cell>
          <cell r="F5">
            <v>6.2E-2</v>
          </cell>
          <cell r="G5">
            <v>7.9299999999999995E-2</v>
          </cell>
          <cell r="H5">
            <v>9.8299999999999998E-2</v>
          </cell>
          <cell r="I5">
            <v>0.11890000000000001</v>
          </cell>
          <cell r="J5">
            <v>0.1411</v>
          </cell>
          <cell r="K5">
            <v>0.1646</v>
          </cell>
          <cell r="L5">
            <v>0.18959999999999999</v>
          </cell>
          <cell r="M5">
            <v>0.216</v>
          </cell>
          <cell r="N5">
            <v>0.24360000000000001</v>
          </cell>
          <cell r="O5">
            <v>0.27239999999999998</v>
          </cell>
          <cell r="P5">
            <v>0.30249999999999999</v>
          </cell>
          <cell r="Q5">
            <v>0.33379999999999999</v>
          </cell>
          <cell r="R5">
            <v>0.36630000000000001</v>
          </cell>
          <cell r="S5">
            <v>0.39979999999999999</v>
          </cell>
          <cell r="T5">
            <v>0.43459999999999999</v>
          </cell>
          <cell r="U5">
            <v>0.47039999999999998</v>
          </cell>
          <cell r="V5">
            <v>0.50739999999999996</v>
          </cell>
          <cell r="W5">
            <v>0.54549999999999998</v>
          </cell>
          <cell r="X5">
            <v>0.5847</v>
          </cell>
          <cell r="Y5">
            <v>0.625</v>
          </cell>
          <cell r="Z5">
            <v>0.66639999999999999</v>
          </cell>
          <cell r="AA5">
            <v>0.70889999999999997</v>
          </cell>
          <cell r="AB5">
            <v>0.75260000000000005</v>
          </cell>
          <cell r="AC5">
            <v>0.7974</v>
          </cell>
          <cell r="AD5">
            <v>0.84340000000000004</v>
          </cell>
          <cell r="AE5">
            <v>0.89049999999999996</v>
          </cell>
          <cell r="AF5">
            <v>0.93879999999999997</v>
          </cell>
          <cell r="AG5">
            <v>0.98819999999999997</v>
          </cell>
          <cell r="AH5">
            <v>1.0388999999999999</v>
          </cell>
          <cell r="AI5">
            <v>1.0908</v>
          </cell>
          <cell r="AJ5">
            <v>1.1439999999999999</v>
          </cell>
          <cell r="AK5">
            <v>1.1983999999999999</v>
          </cell>
          <cell r="AL5">
            <v>1.2541</v>
          </cell>
          <cell r="AM5">
            <v>1.3109999999999999</v>
          </cell>
          <cell r="AN5">
            <v>1.3694</v>
          </cell>
          <cell r="AO5">
            <v>1.429</v>
          </cell>
          <cell r="AP5">
            <v>1.4901</v>
          </cell>
          <cell r="AQ5">
            <v>1.5525</v>
          </cell>
          <cell r="AR5">
            <v>1.6163000000000001</v>
          </cell>
          <cell r="AS5">
            <v>1.6817</v>
          </cell>
          <cell r="AT5">
            <v>1.7484</v>
          </cell>
          <cell r="AU5">
            <v>1.8167</v>
          </cell>
          <cell r="AV5">
            <v>1.8866000000000001</v>
          </cell>
          <cell r="AW5">
            <v>1.958</v>
          </cell>
        </row>
        <row r="6">
          <cell r="B6">
            <v>1.4E-2</v>
          </cell>
          <cell r="C6">
            <v>2.4500000000000001E-2</v>
          </cell>
          <cell r="D6">
            <v>3.7499999999999999E-2</v>
          </cell>
          <cell r="E6">
            <v>5.2999999999999999E-2</v>
          </cell>
          <cell r="F6">
            <v>7.0699999999999999E-2</v>
          </cell>
          <cell r="G6">
            <v>9.0399999999999994E-2</v>
          </cell>
          <cell r="H6">
            <v>0.11219999999999999</v>
          </cell>
          <cell r="I6">
            <v>0.1358</v>
          </cell>
          <cell r="J6">
            <v>0.16109999999999999</v>
          </cell>
          <cell r="K6">
            <v>0.18809999999999999</v>
          </cell>
          <cell r="L6">
            <v>0.2167</v>
          </cell>
          <cell r="M6">
            <v>0.24679999999999999</v>
          </cell>
          <cell r="N6">
            <v>0.27829999999999999</v>
          </cell>
          <cell r="O6">
            <v>0.31119999999999998</v>
          </cell>
          <cell r="P6">
            <v>0.34539999999999998</v>
          </cell>
          <cell r="Q6">
            <v>0.38090000000000002</v>
          </cell>
          <cell r="R6">
            <v>0.41770000000000002</v>
          </cell>
          <cell r="S6">
            <v>0.45569999999999999</v>
          </cell>
          <cell r="T6">
            <v>0.49490000000000001</v>
          </cell>
          <cell r="U6">
            <v>0.53520000000000001</v>
          </cell>
          <cell r="V6">
            <v>0.57669999999999999</v>
          </cell>
          <cell r="W6">
            <v>0.61939999999999995</v>
          </cell>
          <cell r="X6">
            <v>0.66320000000000001</v>
          </cell>
          <cell r="Y6">
            <v>0.70799999999999996</v>
          </cell>
          <cell r="Z6">
            <v>0.754</v>
          </cell>
          <cell r="AA6">
            <v>0.80110000000000003</v>
          </cell>
          <cell r="AB6">
            <v>0.84919999999999995</v>
          </cell>
          <cell r="AC6">
            <v>0.89849999999999997</v>
          </cell>
          <cell r="AD6">
            <v>0.94889999999999997</v>
          </cell>
          <cell r="AE6">
            <v>1.0003</v>
          </cell>
          <cell r="AF6">
            <v>1.0528</v>
          </cell>
          <cell r="AG6">
            <v>1.1065</v>
          </cell>
          <cell r="AH6">
            <v>1.1613</v>
          </cell>
          <cell r="AI6">
            <v>1.2171000000000001</v>
          </cell>
          <cell r="AJ6">
            <v>1.2742</v>
          </cell>
          <cell r="AK6">
            <v>1.3323</v>
          </cell>
          <cell r="AL6">
            <v>1.3915999999999999</v>
          </cell>
          <cell r="AM6">
            <v>1.4520999999999999</v>
          </cell>
          <cell r="AN6">
            <v>1.5137</v>
          </cell>
          <cell r="AO6">
            <v>1.5766</v>
          </cell>
          <cell r="AP6">
            <v>1.6406000000000001</v>
          </cell>
          <cell r="AQ6">
            <v>1.7059</v>
          </cell>
          <cell r="AR6">
            <v>1.7724</v>
          </cell>
          <cell r="AS6">
            <v>1.8401000000000001</v>
          </cell>
          <cell r="AT6">
            <v>1.9091</v>
          </cell>
          <cell r="AU6">
            <v>1.9795</v>
          </cell>
          <cell r="AV6">
            <v>2.0510999999999999</v>
          </cell>
          <cell r="AW6">
            <v>2.1240000000000001</v>
          </cell>
        </row>
        <row r="7">
          <cell r="B7">
            <v>1.5699999999999999E-2</v>
          </cell>
          <cell r="C7">
            <v>2.7400000000000001E-2</v>
          </cell>
          <cell r="D7">
            <v>4.2099999999999999E-2</v>
          </cell>
          <cell r="E7">
            <v>5.9400000000000001E-2</v>
          </cell>
          <cell r="F7">
            <v>7.9299999999999995E-2</v>
          </cell>
          <cell r="G7">
            <v>0.1016</v>
          </cell>
          <cell r="H7">
            <v>0.12609999999999999</v>
          </cell>
          <cell r="I7">
            <v>0.15279999999999999</v>
          </cell>
          <cell r="J7">
            <v>0.18140000000000001</v>
          </cell>
          <cell r="K7">
            <v>0.21179999999999999</v>
          </cell>
          <cell r="L7">
            <v>0.24399999999999999</v>
          </cell>
          <cell r="M7">
            <v>0.27800000000000002</v>
          </cell>
          <cell r="N7">
            <v>0.3135</v>
          </cell>
          <cell r="O7">
            <v>0.35049999999999998</v>
          </cell>
          <cell r="P7">
            <v>0.38900000000000001</v>
          </cell>
          <cell r="Q7">
            <v>0.4289</v>
          </cell>
          <cell r="R7">
            <v>0.47010000000000002</v>
          </cell>
          <cell r="S7">
            <v>0.51270000000000004</v>
          </cell>
          <cell r="T7">
            <v>0.55649999999999999</v>
          </cell>
          <cell r="U7">
            <v>0.60160000000000002</v>
          </cell>
          <cell r="V7">
            <v>0.64780000000000004</v>
          </cell>
          <cell r="W7">
            <v>0.69520000000000004</v>
          </cell>
          <cell r="X7">
            <v>0.74380000000000002</v>
          </cell>
          <cell r="Y7">
            <v>0.79349999999999998</v>
          </cell>
          <cell r="Z7">
            <v>0.84430000000000005</v>
          </cell>
          <cell r="AA7">
            <v>0.89610000000000001</v>
          </cell>
          <cell r="AB7">
            <v>0.94910000000000005</v>
          </cell>
          <cell r="AC7">
            <v>1.0031000000000001</v>
          </cell>
          <cell r="AD7">
            <v>1.0582</v>
          </cell>
          <cell r="AE7">
            <v>1.1143000000000001</v>
          </cell>
          <cell r="AF7">
            <v>1.1715</v>
          </cell>
          <cell r="AG7">
            <v>1.2297</v>
          </cell>
          <cell r="AH7">
            <v>1.2888999999999999</v>
          </cell>
          <cell r="AI7">
            <v>1.3492</v>
          </cell>
          <cell r="AJ7">
            <v>1.4106000000000001</v>
          </cell>
          <cell r="AK7">
            <v>1.4729000000000001</v>
          </cell>
          <cell r="AL7">
            <v>1.5363</v>
          </cell>
          <cell r="AM7">
            <v>1.6008</v>
          </cell>
          <cell r="AN7">
            <v>1.6662999999999999</v>
          </cell>
          <cell r="AO7">
            <v>1.7329000000000001</v>
          </cell>
          <cell r="AP7">
            <v>1.8006</v>
          </cell>
          <cell r="AQ7">
            <v>1.8693</v>
          </cell>
          <cell r="AR7">
            <v>1.9391</v>
          </cell>
          <cell r="AS7">
            <v>2.0099999999999998</v>
          </cell>
          <cell r="AT7">
            <v>2.0821000000000001</v>
          </cell>
          <cell r="AU7">
            <v>2.1551999999999998</v>
          </cell>
          <cell r="AV7">
            <v>2.2294999999999998</v>
          </cell>
          <cell r="AW7">
            <v>2.3048999999999999</v>
          </cell>
        </row>
        <row r="8">
          <cell r="B8">
            <v>1.7299999999999999E-2</v>
          </cell>
          <cell r="C8">
            <v>3.0300000000000001E-2</v>
          </cell>
          <cell r="D8">
            <v>4.6600000000000003E-2</v>
          </cell>
          <cell r="E8">
            <v>6.59E-2</v>
          </cell>
          <cell r="F8">
            <v>8.7999999999999995E-2</v>
          </cell>
          <cell r="G8">
            <v>0.1129</v>
          </cell>
          <cell r="H8">
            <v>0.14019999999999999</v>
          </cell>
          <cell r="I8">
            <v>0.1699</v>
          </cell>
          <cell r="J8">
            <v>0.20180000000000001</v>
          </cell>
          <cell r="K8">
            <v>0.23569999999999999</v>
          </cell>
          <cell r="L8">
            <v>0.2717</v>
          </cell>
          <cell r="M8">
            <v>0.3095</v>
          </cell>
          <cell r="N8">
            <v>0.34899999999999998</v>
          </cell>
          <cell r="O8">
            <v>0.39029999999999998</v>
          </cell>
          <cell r="P8">
            <v>0.43309999999999998</v>
          </cell>
          <cell r="Q8">
            <v>0.47749999999999998</v>
          </cell>
          <cell r="R8">
            <v>0.52339999999999998</v>
          </cell>
          <cell r="S8">
            <v>0.5706</v>
          </cell>
          <cell r="T8">
            <v>0.61919999999999997</v>
          </cell>
          <cell r="U8">
            <v>0.66910000000000003</v>
          </cell>
          <cell r="V8">
            <v>0.72030000000000005</v>
          </cell>
          <cell r="W8">
            <v>0.77259999999999995</v>
          </cell>
          <cell r="X8">
            <v>0.82620000000000005</v>
          </cell>
          <cell r="Y8">
            <v>0.88090000000000002</v>
          </cell>
          <cell r="Z8">
            <v>0.93669999999999998</v>
          </cell>
          <cell r="AA8">
            <v>0.99360000000000004</v>
          </cell>
          <cell r="AB8">
            <v>1.0516000000000001</v>
          </cell>
          <cell r="AC8">
            <v>1.1106</v>
          </cell>
          <cell r="AD8">
            <v>1.1707000000000001</v>
          </cell>
          <cell r="AE8">
            <v>1.2318</v>
          </cell>
          <cell r="AF8">
            <v>1.2939000000000001</v>
          </cell>
          <cell r="AG8">
            <v>1.357</v>
          </cell>
          <cell r="AH8">
            <v>1.421</v>
          </cell>
          <cell r="AI8">
            <v>1.4861</v>
          </cell>
          <cell r="AJ8">
            <v>1.5521</v>
          </cell>
          <cell r="AK8">
            <v>1.6191</v>
          </cell>
          <cell r="AL8">
            <v>1.6870000000000001</v>
          </cell>
          <cell r="AM8">
            <v>1.7559</v>
          </cell>
          <cell r="AN8">
            <v>1.8257000000000001</v>
          </cell>
          <cell r="AO8">
            <v>1.8965000000000001</v>
          </cell>
          <cell r="AP8">
            <v>1.9682999999999999</v>
          </cell>
          <cell r="AQ8">
            <v>2.0409999999999999</v>
          </cell>
          <cell r="AR8">
            <v>2.1147</v>
          </cell>
          <cell r="AS8">
            <v>2.1892999999999998</v>
          </cell>
          <cell r="AT8">
            <v>2.2648999999999999</v>
          </cell>
          <cell r="AU8">
            <v>2.3414999999999999</v>
          </cell>
          <cell r="AV8">
            <v>2.419</v>
          </cell>
          <cell r="AW8">
            <v>2.4975000000000001</v>
          </cell>
        </row>
        <row r="9">
          <cell r="B9">
            <v>1.9E-2</v>
          </cell>
          <cell r="C9">
            <v>3.32E-2</v>
          </cell>
          <cell r="D9">
            <v>5.11E-2</v>
          </cell>
          <cell r="E9">
            <v>7.2400000000000006E-2</v>
          </cell>
          <cell r="F9">
            <v>9.6799999999999997E-2</v>
          </cell>
          <cell r="G9">
            <v>0.1242</v>
          </cell>
          <cell r="H9">
            <v>0.15429999999999999</v>
          </cell>
          <cell r="I9">
            <v>0.18709999999999999</v>
          </cell>
          <cell r="J9">
            <v>0.2223</v>
          </cell>
          <cell r="K9">
            <v>0.25979999999999998</v>
          </cell>
          <cell r="L9">
            <v>0.29949999999999999</v>
          </cell>
          <cell r="M9">
            <v>0.34129999999999999</v>
          </cell>
          <cell r="N9">
            <v>0.38500000000000001</v>
          </cell>
          <cell r="O9">
            <v>0.43049999999999999</v>
          </cell>
          <cell r="P9">
            <v>0.4778</v>
          </cell>
          <cell r="Q9">
            <v>0.52669999999999995</v>
          </cell>
          <cell r="R9">
            <v>0.57730000000000004</v>
          </cell>
          <cell r="S9">
            <v>0.62929999999999997</v>
          </cell>
          <cell r="T9">
            <v>0.68279999999999996</v>
          </cell>
          <cell r="U9">
            <v>0.73770000000000002</v>
          </cell>
          <cell r="V9">
            <v>0.79390000000000005</v>
          </cell>
          <cell r="W9">
            <v>0.85140000000000005</v>
          </cell>
          <cell r="X9">
            <v>0.91010000000000002</v>
          </cell>
          <cell r="Y9">
            <v>0.97</v>
          </cell>
          <cell r="Z9">
            <v>1.0309999999999999</v>
          </cell>
          <cell r="AA9">
            <v>1.0931</v>
          </cell>
          <cell r="AB9">
            <v>1.1564000000000001</v>
          </cell>
          <cell r="AC9">
            <v>1.2205999999999999</v>
          </cell>
          <cell r="AD9">
            <v>1.2859</v>
          </cell>
          <cell r="AE9">
            <v>1.3522000000000001</v>
          </cell>
          <cell r="AF9">
            <v>1.4195</v>
          </cell>
          <cell r="AG9">
            <v>1.4877</v>
          </cell>
          <cell r="AH9">
            <v>1.5569</v>
          </cell>
          <cell r="AI9">
            <v>1.627</v>
          </cell>
          <cell r="AJ9">
            <v>1.698</v>
          </cell>
          <cell r="AK9">
            <v>1.7699</v>
          </cell>
          <cell r="AL9">
            <v>1.8426</v>
          </cell>
          <cell r="AM9">
            <v>1.9162999999999999</v>
          </cell>
          <cell r="AN9">
            <v>1.9907999999999999</v>
          </cell>
          <cell r="AO9">
            <v>2.0661999999999998</v>
          </cell>
          <cell r="AP9">
            <v>2.1425000000000001</v>
          </cell>
          <cell r="AQ9">
            <v>2.2195999999999998</v>
          </cell>
          <cell r="AR9">
            <v>2.2974999999999999</v>
          </cell>
          <cell r="AS9">
            <v>2.3763000000000001</v>
          </cell>
          <cell r="AT9">
            <v>2.456</v>
          </cell>
          <cell r="AU9">
            <v>2.5365000000000002</v>
          </cell>
          <cell r="AV9">
            <v>2.6177999999999999</v>
          </cell>
          <cell r="AW9">
            <v>2.7</v>
          </cell>
        </row>
        <row r="10">
          <cell r="B10">
            <v>2.06E-2</v>
          </cell>
          <cell r="C10">
            <v>3.6200000000000003E-2</v>
          </cell>
          <cell r="D10">
            <v>5.57E-2</v>
          </cell>
          <cell r="E10">
            <v>7.8899999999999998E-2</v>
          </cell>
          <cell r="F10">
            <v>0.1055</v>
          </cell>
          <cell r="G10">
            <v>0.13550000000000001</v>
          </cell>
          <cell r="H10">
            <v>0.16850000000000001</v>
          </cell>
          <cell r="I10">
            <v>0.20430000000000001</v>
          </cell>
          <cell r="J10">
            <v>0.2429</v>
          </cell>
          <cell r="K10">
            <v>0.28399999999999997</v>
          </cell>
          <cell r="L10">
            <v>0.32750000000000001</v>
          </cell>
          <cell r="M10">
            <v>0.37319999999999998</v>
          </cell>
          <cell r="N10">
            <v>0.42109999999999997</v>
          </cell>
          <cell r="O10">
            <v>0.47099999999999997</v>
          </cell>
          <cell r="P10">
            <v>0.52280000000000004</v>
          </cell>
          <cell r="Q10">
            <v>0.57640000000000002</v>
          </cell>
          <cell r="R10">
            <v>0.63180000000000003</v>
          </cell>
          <cell r="S10">
            <v>0.68869999999999998</v>
          </cell>
          <cell r="T10">
            <v>0.74719999999999998</v>
          </cell>
          <cell r="U10">
            <v>0.80710000000000004</v>
          </cell>
          <cell r="V10">
            <v>0.86850000000000005</v>
          </cell>
          <cell r="W10">
            <v>0.93120000000000003</v>
          </cell>
          <cell r="X10">
            <v>0.99519999999999997</v>
          </cell>
          <cell r="Y10">
            <v>1.0604</v>
          </cell>
          <cell r="Z10">
            <v>1.1268</v>
          </cell>
          <cell r="AA10">
            <v>1.1943999999999999</v>
          </cell>
          <cell r="AB10">
            <v>1.2629999999999999</v>
          </cell>
          <cell r="AC10">
            <v>1.3327</v>
          </cell>
          <cell r="AD10">
            <v>1.4034</v>
          </cell>
          <cell r="AE10">
            <v>1.4751000000000001</v>
          </cell>
          <cell r="AF10">
            <v>1.5478000000000001</v>
          </cell>
          <cell r="AG10">
            <v>1.6214</v>
          </cell>
          <cell r="AH10">
            <v>1.6959</v>
          </cell>
          <cell r="AI10">
            <v>1.7712000000000001</v>
          </cell>
          <cell r="AJ10">
            <v>1.8474999999999999</v>
          </cell>
          <cell r="AK10">
            <v>1.9246000000000001</v>
          </cell>
          <cell r="AL10">
            <v>2.0024999999999999</v>
          </cell>
          <cell r="AM10">
            <v>2.0811999999999999</v>
          </cell>
          <cell r="AN10">
            <v>2.1606999999999998</v>
          </cell>
          <cell r="AO10">
            <v>2.2410000000000001</v>
          </cell>
          <cell r="AP10">
            <v>2.3220999999999998</v>
          </cell>
          <cell r="AQ10">
            <v>2.4039999999999999</v>
          </cell>
          <cell r="AR10">
            <v>2.4864999999999999</v>
          </cell>
          <cell r="AS10">
            <v>2.5699000000000001</v>
          </cell>
          <cell r="AT10">
            <v>2.6539999999999999</v>
          </cell>
          <cell r="AU10">
            <v>2.7387999999999999</v>
          </cell>
          <cell r="AV10">
            <v>2.8243</v>
          </cell>
          <cell r="AW10">
            <v>2.9106000000000001</v>
          </cell>
        </row>
        <row r="11">
          <cell r="B11">
            <v>2.23E-2</v>
          </cell>
          <cell r="C11">
            <v>3.9100000000000003E-2</v>
          </cell>
          <cell r="D11">
            <v>6.0199999999999997E-2</v>
          </cell>
          <cell r="E11">
            <v>8.5400000000000004E-2</v>
          </cell>
          <cell r="F11">
            <v>0.1143</v>
          </cell>
          <cell r="G11">
            <v>0.14680000000000001</v>
          </cell>
          <cell r="H11">
            <v>0.1827</v>
          </cell>
          <cell r="I11">
            <v>0.22159999999999999</v>
          </cell>
          <cell r="J11">
            <v>0.2636</v>
          </cell>
          <cell r="K11">
            <v>0.30830000000000002</v>
          </cell>
          <cell r="L11">
            <v>0.35560000000000003</v>
          </cell>
          <cell r="M11">
            <v>0.40539999999999998</v>
          </cell>
          <cell r="N11">
            <v>0.45750000000000002</v>
          </cell>
          <cell r="O11">
            <v>0.51180000000000003</v>
          </cell>
          <cell r="P11">
            <v>0.56820000000000004</v>
          </cell>
          <cell r="Q11">
            <v>0.62649999999999995</v>
          </cell>
          <cell r="R11">
            <v>0.68669999999999998</v>
          </cell>
          <cell r="S11">
            <v>0.74860000000000004</v>
          </cell>
          <cell r="T11">
            <v>0.81220000000000003</v>
          </cell>
          <cell r="U11">
            <v>0.87729999999999997</v>
          </cell>
          <cell r="V11">
            <v>0.94399999999999995</v>
          </cell>
          <cell r="W11">
            <v>1.012</v>
          </cell>
          <cell r="X11">
            <v>1.0813999999999999</v>
          </cell>
          <cell r="Y11">
            <v>1.1520999999999999</v>
          </cell>
          <cell r="Z11">
            <v>1.224</v>
          </cell>
          <cell r="AA11">
            <v>1.2970999999999999</v>
          </cell>
          <cell r="AB11">
            <v>1.3713</v>
          </cell>
          <cell r="AC11">
            <v>1.4464999999999999</v>
          </cell>
          <cell r="AD11">
            <v>1.5227999999999999</v>
          </cell>
          <cell r="AE11">
            <v>1.6001000000000001</v>
          </cell>
          <cell r="AF11">
            <v>1.6783999999999999</v>
          </cell>
          <cell r="AG11">
            <v>1.7575000000000001</v>
          </cell>
          <cell r="AH11">
            <v>1.8374999999999999</v>
          </cell>
          <cell r="AI11">
            <v>1.9184000000000001</v>
          </cell>
          <cell r="AJ11">
            <v>2.0001000000000002</v>
          </cell>
          <cell r="AK11">
            <v>2.0827</v>
          </cell>
          <cell r="AL11">
            <v>2.1659000000000002</v>
          </cell>
          <cell r="AM11">
            <v>2.25</v>
          </cell>
          <cell r="AN11">
            <v>2.3348</v>
          </cell>
          <cell r="AO11">
            <v>2.4201999999999999</v>
          </cell>
          <cell r="AP11">
            <v>2.5064000000000002</v>
          </cell>
          <cell r="AQ11">
            <v>2.5933000000000002</v>
          </cell>
          <cell r="AR11">
            <v>2.6808000000000001</v>
          </cell>
          <cell r="AS11">
            <v>2.7690000000000001</v>
          </cell>
          <cell r="AT11">
            <v>2.8578999999999999</v>
          </cell>
          <cell r="AU11">
            <v>2.9472999999999998</v>
          </cell>
          <cell r="AV11">
            <v>3.0373999999999999</v>
          </cell>
          <cell r="AW11">
            <v>3.1280999999999999</v>
          </cell>
        </row>
        <row r="12">
          <cell r="B12">
            <v>2.3900000000000001E-2</v>
          </cell>
          <cell r="C12">
            <v>4.2000000000000003E-2</v>
          </cell>
          <cell r="D12">
            <v>6.4799999999999996E-2</v>
          </cell>
          <cell r="E12">
            <v>9.1899999999999996E-2</v>
          </cell>
          <cell r="F12">
            <v>0.1231</v>
          </cell>
          <cell r="G12">
            <v>0.15820000000000001</v>
          </cell>
          <cell r="H12">
            <v>0.19689999999999999</v>
          </cell>
          <cell r="I12">
            <v>0.23899999999999999</v>
          </cell>
          <cell r="J12">
            <v>0.2843</v>
          </cell>
          <cell r="K12">
            <v>0.3327</v>
          </cell>
          <cell r="L12">
            <v>0.38390000000000002</v>
          </cell>
          <cell r="M12">
            <v>0.43769999999999998</v>
          </cell>
          <cell r="N12">
            <v>0.49409999999999998</v>
          </cell>
          <cell r="O12">
            <v>0.55289999999999995</v>
          </cell>
          <cell r="P12">
            <v>0.6139</v>
          </cell>
          <cell r="Q12">
            <v>0.67700000000000005</v>
          </cell>
          <cell r="R12">
            <v>0.74199999999999999</v>
          </cell>
          <cell r="S12">
            <v>0.80900000000000005</v>
          </cell>
          <cell r="T12">
            <v>0.87770000000000004</v>
          </cell>
          <cell r="U12">
            <v>0.94810000000000005</v>
          </cell>
          <cell r="V12">
            <v>1.0201</v>
          </cell>
          <cell r="W12">
            <v>1.0935999999999999</v>
          </cell>
          <cell r="X12">
            <v>1.1685000000000001</v>
          </cell>
          <cell r="Y12">
            <v>1.2447999999999999</v>
          </cell>
          <cell r="Z12">
            <v>1.3223</v>
          </cell>
          <cell r="AA12">
            <v>1.401</v>
          </cell>
          <cell r="AB12">
            <v>1.4809000000000001</v>
          </cell>
          <cell r="AC12">
            <v>1.5619000000000001</v>
          </cell>
          <cell r="AD12">
            <v>1.6439999999999999</v>
          </cell>
          <cell r="AE12">
            <v>1.7270000000000001</v>
          </cell>
          <cell r="AF12">
            <v>1.8109999999999999</v>
          </cell>
          <cell r="AG12">
            <v>1.8957999999999999</v>
          </cell>
          <cell r="AH12">
            <v>1.9816</v>
          </cell>
          <cell r="AI12">
            <v>2.0682</v>
          </cell>
          <cell r="AJ12">
            <v>2.1555</v>
          </cell>
          <cell r="AK12">
            <v>2.2437</v>
          </cell>
          <cell r="AL12">
            <v>2.3325</v>
          </cell>
          <cell r="AM12">
            <v>2.4220999999999999</v>
          </cell>
          <cell r="AN12">
            <v>2.5124</v>
          </cell>
          <cell r="AO12">
            <v>2.6032999999999999</v>
          </cell>
          <cell r="AP12">
            <v>2.6947999999999999</v>
          </cell>
          <cell r="AQ12">
            <v>2.7869000000000002</v>
          </cell>
          <cell r="AR12">
            <v>2.8797000000000001</v>
          </cell>
          <cell r="AS12">
            <v>2.9729999999999999</v>
          </cell>
          <cell r="AT12">
            <v>3.0669</v>
          </cell>
          <cell r="AU12">
            <v>3.1613000000000002</v>
          </cell>
          <cell r="AV12">
            <v>3.2562000000000002</v>
          </cell>
          <cell r="AW12">
            <v>3.3517000000000001</v>
          </cell>
        </row>
        <row r="13">
          <cell r="B13">
            <v>2.5600000000000001E-2</v>
          </cell>
          <cell r="C13">
            <v>4.4999999999999998E-2</v>
          </cell>
          <cell r="D13">
            <v>6.93E-2</v>
          </cell>
          <cell r="E13">
            <v>9.8400000000000001E-2</v>
          </cell>
          <cell r="F13">
            <v>0.13189999999999999</v>
          </cell>
          <cell r="G13">
            <v>0.1696</v>
          </cell>
          <cell r="H13">
            <v>0.21110000000000001</v>
          </cell>
          <cell r="I13">
            <v>0.25640000000000002</v>
          </cell>
          <cell r="J13">
            <v>0.30509999999999998</v>
          </cell>
          <cell r="K13">
            <v>0.35709999999999997</v>
          </cell>
          <cell r="L13">
            <v>0.41220000000000001</v>
          </cell>
          <cell r="M13">
            <v>0.47020000000000001</v>
          </cell>
          <cell r="N13">
            <v>0.53090000000000004</v>
          </cell>
          <cell r="O13">
            <v>0.59409999999999996</v>
          </cell>
          <cell r="P13">
            <v>0.65969999999999995</v>
          </cell>
          <cell r="Q13">
            <v>0.72770000000000001</v>
          </cell>
          <cell r="R13">
            <v>0.79769999999999996</v>
          </cell>
          <cell r="S13">
            <v>0.86980000000000002</v>
          </cell>
          <cell r="T13">
            <v>0.94369999999999998</v>
          </cell>
          <cell r="U13">
            <v>1.0195000000000001</v>
          </cell>
          <cell r="V13">
            <v>1.0969</v>
          </cell>
          <cell r="W13">
            <v>1.1758999999999999</v>
          </cell>
          <cell r="X13">
            <v>1.2564</v>
          </cell>
          <cell r="Y13">
            <v>1.3383</v>
          </cell>
          <cell r="Z13">
            <v>1.4216</v>
          </cell>
          <cell r="AA13">
            <v>1.5061</v>
          </cell>
          <cell r="AB13">
            <v>1.5918000000000001</v>
          </cell>
          <cell r="AC13">
            <v>1.6786000000000001</v>
          </cell>
          <cell r="AD13">
            <v>1.7665</v>
          </cell>
          <cell r="AE13">
            <v>1.8553999999999999</v>
          </cell>
          <cell r="AF13">
            <v>1.9453</v>
          </cell>
          <cell r="AG13">
            <v>2.0360999999999998</v>
          </cell>
          <cell r="AH13">
            <v>2.1276999999999999</v>
          </cell>
          <cell r="AI13">
            <v>2.2201</v>
          </cell>
          <cell r="AJ13">
            <v>2.3132999999999999</v>
          </cell>
          <cell r="AK13">
            <v>2.4072</v>
          </cell>
          <cell r="AL13">
            <v>2.5019</v>
          </cell>
          <cell r="AM13">
            <v>2.5972</v>
          </cell>
          <cell r="AN13">
            <v>2.6930999999999998</v>
          </cell>
          <cell r="AO13">
            <v>2.7896000000000001</v>
          </cell>
          <cell r="AP13">
            <v>2.8866999999999998</v>
          </cell>
          <cell r="AQ13">
            <v>2.9843000000000002</v>
          </cell>
          <cell r="AR13">
            <v>3.0825</v>
          </cell>
          <cell r="AS13">
            <v>3.1812</v>
          </cell>
          <cell r="AT13">
            <v>3.2803</v>
          </cell>
          <cell r="AU13">
            <v>3.3799000000000001</v>
          </cell>
          <cell r="AV13">
            <v>3.48</v>
          </cell>
          <cell r="AW13">
            <v>3.5804</v>
          </cell>
        </row>
        <row r="14">
          <cell r="B14">
            <v>2.7199999999999998E-2</v>
          </cell>
          <cell r="C14">
            <v>4.7899999999999998E-2</v>
          </cell>
          <cell r="D14">
            <v>7.3899999999999993E-2</v>
          </cell>
          <cell r="E14">
            <v>0.10489999999999999</v>
          </cell>
          <cell r="F14">
            <v>0.14069999999999999</v>
          </cell>
          <cell r="G14">
            <v>0.18099999999999999</v>
          </cell>
          <cell r="H14">
            <v>0.22539999999999999</v>
          </cell>
          <cell r="I14">
            <v>0.27379999999999999</v>
          </cell>
          <cell r="J14">
            <v>0.32600000000000001</v>
          </cell>
          <cell r="K14">
            <v>0.38169999999999998</v>
          </cell>
          <cell r="L14">
            <v>0.44059999999999999</v>
          </cell>
          <cell r="M14">
            <v>0.50270000000000004</v>
          </cell>
          <cell r="N14">
            <v>0.56769999999999998</v>
          </cell>
          <cell r="O14">
            <v>0.63549999999999995</v>
          </cell>
          <cell r="P14">
            <v>0.70579999999999998</v>
          </cell>
          <cell r="Q14">
            <v>0.77859999999999996</v>
          </cell>
          <cell r="R14">
            <v>0.85370000000000001</v>
          </cell>
          <cell r="S14">
            <v>0.93089999999999995</v>
          </cell>
          <cell r="T14">
            <v>1.0101</v>
          </cell>
          <cell r="U14">
            <v>1.0912999999999999</v>
          </cell>
          <cell r="V14">
            <v>1.1741999999999999</v>
          </cell>
          <cell r="W14">
            <v>1.2587999999999999</v>
          </cell>
          <cell r="X14">
            <v>1.345</v>
          </cell>
          <cell r="Y14">
            <v>1.4327000000000001</v>
          </cell>
          <cell r="Z14">
            <v>1.5217000000000001</v>
          </cell>
          <cell r="AA14">
            <v>1.6121000000000001</v>
          </cell>
          <cell r="AB14">
            <v>1.7037</v>
          </cell>
          <cell r="AC14">
            <v>1.7965</v>
          </cell>
          <cell r="AD14">
            <v>1.8904000000000001</v>
          </cell>
          <cell r="AE14">
            <v>1.9853000000000001</v>
          </cell>
          <cell r="AF14">
            <v>2.0811999999999999</v>
          </cell>
          <cell r="AG14">
            <v>2.1779000000000002</v>
          </cell>
          <cell r="AH14">
            <v>2.2755000000000001</v>
          </cell>
          <cell r="AI14">
            <v>2.3740000000000001</v>
          </cell>
          <cell r="AJ14">
            <v>2.4731999999999998</v>
          </cell>
          <cell r="AK14">
            <v>2.573</v>
          </cell>
          <cell r="AL14">
            <v>2.6736</v>
          </cell>
          <cell r="AM14">
            <v>2.7747999999999999</v>
          </cell>
          <cell r="AN14">
            <v>2.8765000000000001</v>
          </cell>
          <cell r="AO14">
            <v>2.9788999999999999</v>
          </cell>
          <cell r="AP14">
            <v>3.0817000000000001</v>
          </cell>
          <cell r="AQ14">
            <v>3.1850000000000001</v>
          </cell>
          <cell r="AR14">
            <v>3.2888000000000002</v>
          </cell>
          <cell r="AS14">
            <v>3.3931</v>
          </cell>
          <cell r="AT14">
            <v>3.4977</v>
          </cell>
          <cell r="AU14">
            <v>3.6027</v>
          </cell>
          <cell r="AV14">
            <v>3.7081</v>
          </cell>
          <cell r="AW14">
            <v>3.8138000000000001</v>
          </cell>
        </row>
        <row r="15">
          <cell r="B15">
            <v>2.8899999999999999E-2</v>
          </cell>
          <cell r="C15">
            <v>5.0799999999999998E-2</v>
          </cell>
          <cell r="D15">
            <v>7.85E-2</v>
          </cell>
          <cell r="E15">
            <v>0.1115</v>
          </cell>
          <cell r="F15">
            <v>0.14949999999999999</v>
          </cell>
          <cell r="G15">
            <v>0.19239999999999999</v>
          </cell>
          <cell r="H15">
            <v>0.2397</v>
          </cell>
          <cell r="I15">
            <v>0.2913</v>
          </cell>
          <cell r="J15">
            <v>0.34689999999999999</v>
          </cell>
          <cell r="K15">
            <v>0.40629999999999999</v>
          </cell>
          <cell r="L15">
            <v>0.46920000000000001</v>
          </cell>
          <cell r="M15">
            <v>0.53539999999999999</v>
          </cell>
          <cell r="N15">
            <v>0.60470000000000002</v>
          </cell>
          <cell r="O15">
            <v>0.67700000000000005</v>
          </cell>
          <cell r="P15">
            <v>0.75209999999999999</v>
          </cell>
          <cell r="Q15">
            <v>0.82979999999999998</v>
          </cell>
          <cell r="R15">
            <v>0.90990000000000004</v>
          </cell>
          <cell r="S15">
            <v>0.99229999999999996</v>
          </cell>
          <cell r="T15">
            <v>1.0769</v>
          </cell>
          <cell r="U15">
            <v>1.1635</v>
          </cell>
          <cell r="V15">
            <v>1.252</v>
          </cell>
          <cell r="W15">
            <v>1.3422000000000001</v>
          </cell>
          <cell r="X15">
            <v>1.4341999999999999</v>
          </cell>
          <cell r="Y15">
            <v>1.5277000000000001</v>
          </cell>
          <cell r="Z15">
            <v>1.6226</v>
          </cell>
          <cell r="AA15">
            <v>1.7190000000000001</v>
          </cell>
          <cell r="AB15">
            <v>1.8166</v>
          </cell>
          <cell r="AC15">
            <v>1.9154</v>
          </cell>
          <cell r="AD15">
            <v>2.0154000000000001</v>
          </cell>
          <cell r="AE15">
            <v>2.1164000000000001</v>
          </cell>
          <cell r="AF15">
            <v>2.2183999999999999</v>
          </cell>
          <cell r="AG15">
            <v>2.3212999999999999</v>
          </cell>
          <cell r="AH15">
            <v>2.4249999999999998</v>
          </cell>
          <cell r="AI15">
            <v>2.5295999999999998</v>
          </cell>
          <cell r="AJ15">
            <v>2.6347999999999998</v>
          </cell>
          <cell r="AK15">
            <v>2.7408000000000001</v>
          </cell>
          <cell r="AL15">
            <v>2.8473999999999999</v>
          </cell>
          <cell r="AM15">
            <v>2.9546999999999999</v>
          </cell>
          <cell r="AN15">
            <v>3.0623999999999998</v>
          </cell>
          <cell r="AO15">
            <v>3.1707000000000001</v>
          </cell>
          <cell r="AP15">
            <v>3.2795000000000001</v>
          </cell>
          <cell r="AQ15">
            <v>3.3887</v>
          </cell>
          <cell r="AR15">
            <v>3.4983</v>
          </cell>
          <cell r="AS15">
            <v>3.6082000000000001</v>
          </cell>
          <cell r="AT15">
            <v>3.7185000000000001</v>
          </cell>
          <cell r="AU15">
            <v>3.8290999999999999</v>
          </cell>
          <cell r="AV15">
            <v>3.94</v>
          </cell>
          <cell r="AW15">
            <v>4.0511999999999997</v>
          </cell>
        </row>
        <row r="16">
          <cell r="B16">
            <v>3.0499999999999999E-2</v>
          </cell>
          <cell r="C16">
            <v>5.3800000000000001E-2</v>
          </cell>
          <cell r="D16">
            <v>8.3000000000000004E-2</v>
          </cell>
          <cell r="E16">
            <v>0.11799999999999999</v>
          </cell>
          <cell r="F16">
            <v>0.1583</v>
          </cell>
          <cell r="G16">
            <v>0.20380000000000001</v>
          </cell>
          <cell r="H16">
            <v>0.254</v>
          </cell>
          <cell r="I16">
            <v>0.30880000000000002</v>
          </cell>
          <cell r="J16">
            <v>0.36780000000000002</v>
          </cell>
          <cell r="K16">
            <v>0.43090000000000001</v>
          </cell>
          <cell r="L16">
            <v>0.49769999999999998</v>
          </cell>
          <cell r="M16">
            <v>0.56810000000000005</v>
          </cell>
          <cell r="N16">
            <v>0.64180000000000004</v>
          </cell>
          <cell r="O16">
            <v>0.71870000000000001</v>
          </cell>
          <cell r="P16">
            <v>0.79849999999999999</v>
          </cell>
          <cell r="Q16">
            <v>0.88119999999999998</v>
          </cell>
          <cell r="R16">
            <v>0.96640000000000004</v>
          </cell>
          <cell r="S16">
            <v>1.054</v>
          </cell>
          <cell r="T16">
            <v>1.1439999999999999</v>
          </cell>
          <cell r="U16">
            <v>1.236</v>
          </cell>
          <cell r="V16">
            <v>1.3301000000000001</v>
          </cell>
          <cell r="W16">
            <v>1.4260999999999999</v>
          </cell>
          <cell r="X16">
            <v>1.5239</v>
          </cell>
          <cell r="Y16">
            <v>1.6233</v>
          </cell>
          <cell r="Z16">
            <v>1.7242</v>
          </cell>
          <cell r="AA16">
            <v>1.8266</v>
          </cell>
          <cell r="AB16">
            <v>1.9302999999999999</v>
          </cell>
          <cell r="AC16">
            <v>2.0352000000000001</v>
          </cell>
          <cell r="AD16">
            <v>2.1413000000000002</v>
          </cell>
          <cell r="AE16">
            <v>2.2484999999999999</v>
          </cell>
          <cell r="AF16">
            <v>2.3567</v>
          </cell>
          <cell r="AG16">
            <v>2.4659</v>
          </cell>
          <cell r="AH16">
            <v>2.5758999999999999</v>
          </cell>
          <cell r="AI16">
            <v>2.6867000000000001</v>
          </cell>
          <cell r="AJ16">
            <v>2.7982</v>
          </cell>
          <cell r="AK16">
            <v>2.9104000000000001</v>
          </cell>
          <cell r="AL16">
            <v>3.0232000000000001</v>
          </cell>
          <cell r="AM16">
            <v>3.1366000000000001</v>
          </cell>
          <cell r="AN16">
            <v>3.2505000000000002</v>
          </cell>
          <cell r="AO16">
            <v>3.3649</v>
          </cell>
          <cell r="AP16">
            <v>3.4796999999999998</v>
          </cell>
          <cell r="AQ16">
            <v>3.5949</v>
          </cell>
          <cell r="AR16">
            <v>3.7103999999999999</v>
          </cell>
          <cell r="AS16">
            <v>3.8262999999999998</v>
          </cell>
          <cell r="AT16">
            <v>3.9424999999999999</v>
          </cell>
          <cell r="AU16">
            <v>4.0587999999999997</v>
          </cell>
          <cell r="AV16">
            <v>4.1755000000000004</v>
          </cell>
          <cell r="AW16">
            <v>4.2922000000000002</v>
          </cell>
        </row>
        <row r="17">
          <cell r="B17">
            <v>3.2199999999999999E-2</v>
          </cell>
          <cell r="C17">
            <v>5.67E-2</v>
          </cell>
          <cell r="D17">
            <v>8.7599999999999997E-2</v>
          </cell>
          <cell r="E17">
            <v>0.1245</v>
          </cell>
          <cell r="F17">
            <v>0.16719999999999999</v>
          </cell>
          <cell r="G17">
            <v>0.2152</v>
          </cell>
          <cell r="H17">
            <v>0.26840000000000003</v>
          </cell>
          <cell r="I17">
            <v>0.32629999999999998</v>
          </cell>
          <cell r="J17">
            <v>0.38879999999999998</v>
          </cell>
          <cell r="K17">
            <v>0.4556</v>
          </cell>
          <cell r="L17">
            <v>0.52629999999999999</v>
          </cell>
          <cell r="M17">
            <v>0.60089999999999999</v>
          </cell>
          <cell r="N17">
            <v>0.67900000000000005</v>
          </cell>
          <cell r="O17">
            <v>0.76049999999999995</v>
          </cell>
          <cell r="P17">
            <v>0.84509999999999996</v>
          </cell>
          <cell r="Q17">
            <v>0.93269999999999997</v>
          </cell>
          <cell r="R17">
            <v>1.0229999999999999</v>
          </cell>
          <cell r="S17">
            <v>1.1158999999999999</v>
          </cell>
          <cell r="T17">
            <v>1.2113</v>
          </cell>
          <cell r="U17">
            <v>1.3089</v>
          </cell>
          <cell r="V17">
            <v>1.4087000000000001</v>
          </cell>
          <cell r="W17">
            <v>1.5104</v>
          </cell>
          <cell r="X17">
            <v>1.6140000000000001</v>
          </cell>
          <cell r="Y17">
            <v>1.7194</v>
          </cell>
          <cell r="Z17">
            <v>1.8263</v>
          </cell>
          <cell r="AA17">
            <v>1.9348000000000001</v>
          </cell>
          <cell r="AB17">
            <v>2.0447000000000002</v>
          </cell>
          <cell r="AC17">
            <v>2.1558000000000002</v>
          </cell>
          <cell r="AD17">
            <v>2.2682000000000002</v>
          </cell>
          <cell r="AE17">
            <v>2.3816999999999999</v>
          </cell>
          <cell r="AF17">
            <v>2.4962</v>
          </cell>
          <cell r="AG17">
            <v>2.6116999999999999</v>
          </cell>
          <cell r="AH17">
            <v>2.7280000000000002</v>
          </cell>
          <cell r="AI17">
            <v>2.8451</v>
          </cell>
          <cell r="AJ17">
            <v>2.9630000000000001</v>
          </cell>
          <cell r="AK17">
            <v>3.0815000000000001</v>
          </cell>
          <cell r="AL17">
            <v>3.2006000000000001</v>
          </cell>
          <cell r="AM17">
            <v>3.3203</v>
          </cell>
          <cell r="AN17">
            <v>3.4405000000000001</v>
          </cell>
          <cell r="AO17">
            <v>3.5611000000000002</v>
          </cell>
          <cell r="AP17">
            <v>3.6821000000000002</v>
          </cell>
          <cell r="AQ17">
            <v>3.8033999999999999</v>
          </cell>
          <cell r="AR17">
            <v>3.9251</v>
          </cell>
          <cell r="AS17">
            <v>4.0469999999999997</v>
          </cell>
          <cell r="AT17">
            <v>4.1691000000000003</v>
          </cell>
          <cell r="AU17">
            <v>4.2915000000000001</v>
          </cell>
          <cell r="AV17">
            <v>4.4138999999999999</v>
          </cell>
          <cell r="AW17">
            <v>4.5365000000000002</v>
          </cell>
        </row>
        <row r="18">
          <cell r="B18">
            <v>3.3799999999999997E-2</v>
          </cell>
          <cell r="C18">
            <v>5.96E-2</v>
          </cell>
          <cell r="D18">
            <v>9.2200000000000004E-2</v>
          </cell>
          <cell r="E18">
            <v>0.13109999999999999</v>
          </cell>
          <cell r="F18">
            <v>0.17599999999999999</v>
          </cell>
          <cell r="G18">
            <v>0.22670000000000001</v>
          </cell>
          <cell r="H18">
            <v>0.28270000000000001</v>
          </cell>
          <cell r="I18">
            <v>0.34379999999999999</v>
          </cell>
          <cell r="J18">
            <v>0.4098</v>
          </cell>
          <cell r="K18">
            <v>0.4803</v>
          </cell>
          <cell r="L18">
            <v>0.55500000000000005</v>
          </cell>
          <cell r="M18">
            <v>0.63380000000000003</v>
          </cell>
          <cell r="N18">
            <v>0.71630000000000005</v>
          </cell>
          <cell r="O18">
            <v>0.8024</v>
          </cell>
          <cell r="P18">
            <v>0.89180000000000004</v>
          </cell>
          <cell r="Q18">
            <v>0.98429999999999995</v>
          </cell>
          <cell r="R18">
            <v>1.0798000000000001</v>
          </cell>
          <cell r="S18">
            <v>1.1780999999999999</v>
          </cell>
          <cell r="T18">
            <v>1.2788999999999999</v>
          </cell>
          <cell r="U18">
            <v>1.3821000000000001</v>
          </cell>
          <cell r="V18">
            <v>1.4875</v>
          </cell>
          <cell r="W18">
            <v>1.5951</v>
          </cell>
          <cell r="X18">
            <v>1.7045999999999999</v>
          </cell>
          <cell r="Y18">
            <v>1.8160000000000001</v>
          </cell>
          <cell r="Z18">
            <v>1.929</v>
          </cell>
          <cell r="AA18">
            <v>2.0436999999999999</v>
          </cell>
          <cell r="AB18">
            <v>2.1597</v>
          </cell>
          <cell r="AC18">
            <v>2.2772000000000001</v>
          </cell>
          <cell r="AD18">
            <v>2.3959000000000001</v>
          </cell>
          <cell r="AE18">
            <v>2.5156999999999998</v>
          </cell>
          <cell r="AF18">
            <v>2.6366000000000001</v>
          </cell>
          <cell r="AG18">
            <v>2.7585000000000002</v>
          </cell>
          <cell r="AH18">
            <v>2.8812000000000002</v>
          </cell>
          <cell r="AI18">
            <v>3.0047999999999999</v>
          </cell>
          <cell r="AJ18">
            <v>3.1291000000000002</v>
          </cell>
          <cell r="AK18">
            <v>3.254</v>
          </cell>
          <cell r="AL18">
            <v>3.3795999999999999</v>
          </cell>
          <cell r="AM18">
            <v>3.5055999999999998</v>
          </cell>
          <cell r="AN18">
            <v>3.6322000000000001</v>
          </cell>
          <cell r="AO18">
            <v>3.7591000000000001</v>
          </cell>
          <cell r="AP18">
            <v>3.8864999999999998</v>
          </cell>
          <cell r="AQ18">
            <v>4.0141</v>
          </cell>
          <cell r="AR18">
            <v>4.1420000000000003</v>
          </cell>
          <cell r="AS18">
            <v>4.2701000000000002</v>
          </cell>
          <cell r="AT18">
            <v>4.3982999999999999</v>
          </cell>
          <cell r="AU18">
            <v>4.5266999999999999</v>
          </cell>
          <cell r="AV18">
            <v>4.6551999999999998</v>
          </cell>
          <cell r="AW18">
            <v>4.7836999999999996</v>
          </cell>
        </row>
        <row r="19">
          <cell r="B19">
            <v>3.5499999999999997E-2</v>
          </cell>
          <cell r="C19">
            <v>6.2600000000000003E-2</v>
          </cell>
          <cell r="D19">
            <v>9.6699999999999994E-2</v>
          </cell>
          <cell r="E19">
            <v>0.1376</v>
          </cell>
          <cell r="F19">
            <v>0.18479999999999999</v>
          </cell>
          <cell r="G19">
            <v>0.23810000000000001</v>
          </cell>
          <cell r="H19">
            <v>0.29709999999999998</v>
          </cell>
          <cell r="I19">
            <v>0.3614</v>
          </cell>
          <cell r="J19">
            <v>0.43080000000000002</v>
          </cell>
          <cell r="K19">
            <v>0.505</v>
          </cell>
          <cell r="L19">
            <v>0.5837</v>
          </cell>
          <cell r="M19">
            <v>0.66669999999999996</v>
          </cell>
          <cell r="N19">
            <v>0.75360000000000005</v>
          </cell>
          <cell r="O19">
            <v>0.84430000000000005</v>
          </cell>
          <cell r="P19">
            <v>0.93859999999999999</v>
          </cell>
          <cell r="Q19">
            <v>1.0361</v>
          </cell>
          <cell r="R19">
            <v>1.1368</v>
          </cell>
          <cell r="S19">
            <v>1.2403999999999999</v>
          </cell>
          <cell r="T19">
            <v>1.3466</v>
          </cell>
          <cell r="U19">
            <v>1.4555</v>
          </cell>
          <cell r="V19">
            <v>1.5667</v>
          </cell>
          <cell r="W19">
            <v>1.6800999999999999</v>
          </cell>
          <cell r="X19">
            <v>1.7956000000000001</v>
          </cell>
          <cell r="Y19">
            <v>1.913</v>
          </cell>
          <cell r="Z19">
            <v>2.0322</v>
          </cell>
          <cell r="AA19">
            <v>2.153</v>
          </cell>
          <cell r="AB19">
            <v>2.2753999999999999</v>
          </cell>
          <cell r="AC19">
            <v>2.3992</v>
          </cell>
          <cell r="AD19">
            <v>2.5242</v>
          </cell>
          <cell r="AE19">
            <v>2.6505000000000001</v>
          </cell>
          <cell r="AF19">
            <v>2.7778</v>
          </cell>
          <cell r="AG19">
            <v>2.9062000000000001</v>
          </cell>
          <cell r="AH19">
            <v>3.0354999999999999</v>
          </cell>
          <cell r="AI19">
            <v>3.1655000000000002</v>
          </cell>
          <cell r="AJ19">
            <v>3.2963</v>
          </cell>
          <cell r="AK19">
            <v>3.4278</v>
          </cell>
          <cell r="AL19">
            <v>3.5598999999999998</v>
          </cell>
          <cell r="AM19">
            <v>3.6924000000000001</v>
          </cell>
          <cell r="AN19">
            <v>3.8254999999999999</v>
          </cell>
          <cell r="AO19">
            <v>3.9588999999999999</v>
          </cell>
          <cell r="AP19">
            <v>4.0926</v>
          </cell>
          <cell r="AQ19">
            <v>4.2266000000000004</v>
          </cell>
          <cell r="AR19">
            <v>4.3609</v>
          </cell>
          <cell r="AS19">
            <v>4.4953000000000003</v>
          </cell>
          <cell r="AT19">
            <v>4.6298000000000004</v>
          </cell>
          <cell r="AU19">
            <v>4.7644000000000002</v>
          </cell>
          <cell r="AV19">
            <v>4.899</v>
          </cell>
          <cell r="AW19">
            <v>5.0335999999999999</v>
          </cell>
        </row>
        <row r="20">
          <cell r="B20">
            <v>3.7100000000000001E-2</v>
          </cell>
          <cell r="C20">
            <v>6.5500000000000003E-2</v>
          </cell>
          <cell r="D20">
            <v>0.1013</v>
          </cell>
          <cell r="E20">
            <v>0.14410000000000001</v>
          </cell>
          <cell r="F20">
            <v>0.19370000000000001</v>
          </cell>
          <cell r="G20">
            <v>0.24959999999999999</v>
          </cell>
          <cell r="H20">
            <v>0.31140000000000001</v>
          </cell>
          <cell r="I20">
            <v>0.379</v>
          </cell>
          <cell r="J20">
            <v>0.45179999999999998</v>
          </cell>
          <cell r="K20">
            <v>0.52980000000000005</v>
          </cell>
          <cell r="L20">
            <v>0.61250000000000004</v>
          </cell>
          <cell r="M20">
            <v>0.6996</v>
          </cell>
          <cell r="N20">
            <v>0.79100000000000004</v>
          </cell>
          <cell r="O20">
            <v>0.88639999999999997</v>
          </cell>
          <cell r="P20">
            <v>0.98550000000000004</v>
          </cell>
          <cell r="Q20">
            <v>1.0880000000000001</v>
          </cell>
          <cell r="R20">
            <v>1.1939</v>
          </cell>
          <cell r="S20">
            <v>1.3028</v>
          </cell>
          <cell r="T20">
            <v>1.4146000000000001</v>
          </cell>
          <cell r="U20">
            <v>1.5290999999999999</v>
          </cell>
          <cell r="V20">
            <v>1.6460999999999999</v>
          </cell>
          <cell r="W20">
            <v>1.7654000000000001</v>
          </cell>
          <cell r="X20">
            <v>1.8869</v>
          </cell>
          <cell r="Y20">
            <v>2.0104000000000002</v>
          </cell>
          <cell r="Z20">
            <v>2.1356999999999999</v>
          </cell>
          <cell r="AA20">
            <v>2.2627999999999999</v>
          </cell>
          <cell r="AB20">
            <v>2.3915000000000002</v>
          </cell>
          <cell r="AC20">
            <v>2.5217000000000001</v>
          </cell>
          <cell r="AD20">
            <v>2.6532</v>
          </cell>
          <cell r="AE20">
            <v>2.786</v>
          </cell>
          <cell r="AF20">
            <v>2.9199000000000002</v>
          </cell>
          <cell r="AG20">
            <v>3.0548000000000002</v>
          </cell>
          <cell r="AH20">
            <v>3.1905999999999999</v>
          </cell>
          <cell r="AI20">
            <v>3.3273000000000001</v>
          </cell>
          <cell r="AJ20">
            <v>3.4647000000000001</v>
          </cell>
          <cell r="AK20">
            <v>3.6027999999999998</v>
          </cell>
          <cell r="AL20">
            <v>3.7414000000000001</v>
          </cell>
          <cell r="AM20">
            <v>3.8805999999999998</v>
          </cell>
          <cell r="AN20">
            <v>4.0202</v>
          </cell>
          <cell r="AO20">
            <v>4.1600999999999999</v>
          </cell>
          <cell r="AP20">
            <v>4.3003999999999998</v>
          </cell>
          <cell r="AQ20">
            <v>4.4409000000000001</v>
          </cell>
          <cell r="AR20">
            <v>4.5815999999999999</v>
          </cell>
          <cell r="AS20">
            <v>4.7224000000000004</v>
          </cell>
          <cell r="AT20">
            <v>4.8632999999999997</v>
          </cell>
          <cell r="AU20">
            <v>5.0042</v>
          </cell>
          <cell r="AV20">
            <v>5.1449999999999996</v>
          </cell>
          <cell r="AW20">
            <v>5.2858000000000001</v>
          </cell>
        </row>
        <row r="21">
          <cell r="B21">
            <v>3.8800000000000001E-2</v>
          </cell>
          <cell r="C21">
            <v>6.8500000000000005E-2</v>
          </cell>
          <cell r="D21">
            <v>0.10589999999999999</v>
          </cell>
          <cell r="E21">
            <v>0.1507</v>
          </cell>
          <cell r="F21">
            <v>0.20250000000000001</v>
          </cell>
          <cell r="G21">
            <v>0.26100000000000001</v>
          </cell>
          <cell r="H21">
            <v>0.32579999999999998</v>
          </cell>
          <cell r="I21">
            <v>0.39650000000000002</v>
          </cell>
          <cell r="J21">
            <v>0.47289999999999999</v>
          </cell>
          <cell r="K21">
            <v>0.55459999999999998</v>
          </cell>
          <cell r="L21">
            <v>0.64119999999999999</v>
          </cell>
          <cell r="M21">
            <v>0.73260000000000003</v>
          </cell>
          <cell r="N21">
            <v>0.82850000000000001</v>
          </cell>
          <cell r="O21">
            <v>0.92849999999999999</v>
          </cell>
          <cell r="P21">
            <v>1.0324</v>
          </cell>
          <cell r="Q21">
            <v>1.1400999999999999</v>
          </cell>
          <cell r="R21">
            <v>1.2511000000000001</v>
          </cell>
          <cell r="S21">
            <v>1.3653999999999999</v>
          </cell>
          <cell r="T21">
            <v>1.4827999999999999</v>
          </cell>
          <cell r="U21">
            <v>1.6029</v>
          </cell>
          <cell r="V21">
            <v>1.7257</v>
          </cell>
          <cell r="W21">
            <v>1.8509</v>
          </cell>
          <cell r="X21">
            <v>1.9784999999999999</v>
          </cell>
          <cell r="Y21">
            <v>2.1080999999999999</v>
          </cell>
          <cell r="Z21">
            <v>2.2397</v>
          </cell>
          <cell r="AA21">
            <v>2.3731</v>
          </cell>
          <cell r="AB21">
            <v>2.5082</v>
          </cell>
          <cell r="AC21">
            <v>2.6448</v>
          </cell>
          <cell r="AD21">
            <v>2.7827999999999999</v>
          </cell>
          <cell r="AE21">
            <v>2.9220999999999999</v>
          </cell>
          <cell r="AF21">
            <v>3.0626000000000002</v>
          </cell>
          <cell r="AG21">
            <v>3.2040999999999999</v>
          </cell>
          <cell r="AH21">
            <v>3.3466</v>
          </cell>
          <cell r="AI21">
            <v>3.4899</v>
          </cell>
          <cell r="AJ21">
            <v>3.6339999999999999</v>
          </cell>
          <cell r="AK21">
            <v>3.7787000000000002</v>
          </cell>
          <cell r="AL21">
            <v>3.9241000000000001</v>
          </cell>
          <cell r="AM21">
            <v>4.0698999999999996</v>
          </cell>
          <cell r="AN21">
            <v>4.2161999999999997</v>
          </cell>
          <cell r="AO21">
            <v>4.3627000000000002</v>
          </cell>
          <cell r="AP21">
            <v>4.5095999999999998</v>
          </cell>
          <cell r="AQ21">
            <v>4.6566999999999998</v>
          </cell>
          <cell r="AR21">
            <v>4.8038999999999996</v>
          </cell>
          <cell r="AS21">
            <v>4.9512</v>
          </cell>
          <cell r="AT21">
            <v>5.0986000000000002</v>
          </cell>
          <cell r="AU21">
            <v>5.2458999999999998</v>
          </cell>
          <cell r="AV21">
            <v>5.3930999999999996</v>
          </cell>
          <cell r="AW21">
            <v>5.5403000000000002</v>
          </cell>
        </row>
        <row r="22">
          <cell r="B22">
            <v>4.0500000000000001E-2</v>
          </cell>
          <cell r="C22">
            <v>7.1400000000000005E-2</v>
          </cell>
          <cell r="D22">
            <v>0.1104</v>
          </cell>
          <cell r="E22">
            <v>0.15720000000000001</v>
          </cell>
          <cell r="F22">
            <v>0.2114</v>
          </cell>
          <cell r="G22">
            <v>0.27250000000000002</v>
          </cell>
          <cell r="H22">
            <v>0.3402</v>
          </cell>
          <cell r="I22">
            <v>0.41410000000000002</v>
          </cell>
          <cell r="J22">
            <v>0.49399999999999999</v>
          </cell>
          <cell r="K22">
            <v>0.57940000000000003</v>
          </cell>
          <cell r="L22">
            <v>0.67010000000000003</v>
          </cell>
          <cell r="M22">
            <v>0.76570000000000005</v>
          </cell>
          <cell r="N22">
            <v>0.86599999999999999</v>
          </cell>
          <cell r="O22">
            <v>0.97070000000000001</v>
          </cell>
          <cell r="P22">
            <v>1.0794999999999999</v>
          </cell>
          <cell r="Q22">
            <v>1.1921999999999999</v>
          </cell>
          <cell r="R22">
            <v>1.3085</v>
          </cell>
          <cell r="S22">
            <v>1.4281999999999999</v>
          </cell>
          <cell r="T22">
            <v>1.5510999999999999</v>
          </cell>
          <cell r="U22">
            <v>1.6769000000000001</v>
          </cell>
          <cell r="V22">
            <v>1.8055000000000001</v>
          </cell>
          <cell r="W22">
            <v>1.9367000000000001</v>
          </cell>
          <cell r="X22">
            <v>2.0703</v>
          </cell>
          <cell r="Y22">
            <v>2.2061000000000002</v>
          </cell>
          <cell r="Z22">
            <v>2.3439999999999999</v>
          </cell>
          <cell r="AA22">
            <v>2.4836999999999998</v>
          </cell>
          <cell r="AB22">
            <v>2.6252</v>
          </cell>
          <cell r="AC22">
            <v>2.7683</v>
          </cell>
          <cell r="AD22">
            <v>2.9129</v>
          </cell>
          <cell r="AE22">
            <v>3.0588000000000002</v>
          </cell>
          <cell r="AF22">
            <v>3.2059000000000002</v>
          </cell>
          <cell r="AG22">
            <v>3.3540999999999999</v>
          </cell>
          <cell r="AH22">
            <v>3.5032999999999999</v>
          </cell>
          <cell r="AI22">
            <v>3.6534</v>
          </cell>
          <cell r="AJ22">
            <v>3.8041999999999998</v>
          </cell>
          <cell r="AK22">
            <v>3.9557000000000002</v>
          </cell>
          <cell r="AL22">
            <v>4.1078000000000001</v>
          </cell>
          <cell r="AM22">
            <v>4.2603</v>
          </cell>
          <cell r="AN22">
            <v>4.4132999999999996</v>
          </cell>
          <cell r="AO22">
            <v>4.5666000000000002</v>
          </cell>
          <cell r="AP22">
            <v>4.7202000000000002</v>
          </cell>
          <cell r="AQ22">
            <v>4.8738999999999999</v>
          </cell>
          <cell r="AR22">
            <v>5.0278</v>
          </cell>
          <cell r="AS22">
            <v>5.1817000000000002</v>
          </cell>
          <cell r="AT22">
            <v>5.3356000000000003</v>
          </cell>
          <cell r="AU22">
            <v>5.4894999999999996</v>
          </cell>
          <cell r="AV22">
            <v>5.6432000000000002</v>
          </cell>
          <cell r="AW22">
            <v>5.7967000000000004</v>
          </cell>
        </row>
        <row r="23">
          <cell r="B23">
            <v>4.2099999999999999E-2</v>
          </cell>
          <cell r="C23">
            <v>7.4300000000000005E-2</v>
          </cell>
          <cell r="D23">
            <v>0.115</v>
          </cell>
          <cell r="E23">
            <v>0.1638</v>
          </cell>
          <cell r="F23">
            <v>0.22020000000000001</v>
          </cell>
          <cell r="G23">
            <v>0.28389999999999999</v>
          </cell>
          <cell r="H23">
            <v>0.35460000000000003</v>
          </cell>
          <cell r="I23">
            <v>0.43169999999999997</v>
          </cell>
          <cell r="J23">
            <v>0.51500000000000001</v>
          </cell>
          <cell r="K23">
            <v>0.60419999999999996</v>
          </cell>
          <cell r="L23">
            <v>0.69889999999999997</v>
          </cell>
          <cell r="M23">
            <v>0.79879999999999995</v>
          </cell>
          <cell r="N23">
            <v>0.90349999999999997</v>
          </cell>
          <cell r="O23">
            <v>1.0128999999999999</v>
          </cell>
          <cell r="P23">
            <v>1.1266</v>
          </cell>
          <cell r="Q23">
            <v>1.2443</v>
          </cell>
          <cell r="R23">
            <v>1.3658999999999999</v>
          </cell>
          <cell r="S23">
            <v>1.4910000000000001</v>
          </cell>
          <cell r="T23">
            <v>1.6194999999999999</v>
          </cell>
          <cell r="U23">
            <v>1.7511000000000001</v>
          </cell>
          <cell r="V23">
            <v>1.8855</v>
          </cell>
          <cell r="W23">
            <v>2.0226999999999999</v>
          </cell>
          <cell r="X23">
            <v>2.1623999999999999</v>
          </cell>
          <cell r="Y23">
            <v>2.3043999999999998</v>
          </cell>
          <cell r="Z23">
            <v>2.4485999999999999</v>
          </cell>
          <cell r="AA23">
            <v>2.5947</v>
          </cell>
          <cell r="AB23">
            <v>2.7427000000000001</v>
          </cell>
          <cell r="AC23">
            <v>2.8923000000000001</v>
          </cell>
          <cell r="AD23">
            <v>3.0434999999999999</v>
          </cell>
          <cell r="AE23">
            <v>3.1960000000000002</v>
          </cell>
          <cell r="AF23">
            <v>3.3498000000000001</v>
          </cell>
          <cell r="AG23">
            <v>3.5047999999999999</v>
          </cell>
          <cell r="AH23">
            <v>3.6606999999999998</v>
          </cell>
          <cell r="AI23">
            <v>3.8174999999999999</v>
          </cell>
          <cell r="AJ23">
            <v>3.9752000000000001</v>
          </cell>
          <cell r="AK23">
            <v>4.1334999999999997</v>
          </cell>
          <cell r="AL23">
            <v>4.2923999999999998</v>
          </cell>
          <cell r="AM23">
            <v>4.4518000000000004</v>
          </cell>
          <cell r="AN23">
            <v>4.6115000000000004</v>
          </cell>
          <cell r="AO23">
            <v>4.7716000000000003</v>
          </cell>
          <cell r="AP23">
            <v>4.9320000000000004</v>
          </cell>
          <cell r="AQ23">
            <v>5.0925000000000002</v>
          </cell>
          <cell r="AR23">
            <v>5.2530999999999999</v>
          </cell>
          <cell r="AS23">
            <v>5.4137000000000004</v>
          </cell>
          <cell r="AT23">
            <v>5.5742000000000003</v>
          </cell>
          <cell r="AU23">
            <v>5.7347000000000001</v>
          </cell>
          <cell r="AV23">
            <v>5.8948999999999998</v>
          </cell>
          <cell r="AW23">
            <v>6.0548999999999999</v>
          </cell>
        </row>
        <row r="24">
          <cell r="B24">
            <v>4.3799999999999999E-2</v>
          </cell>
          <cell r="C24">
            <v>7.7299999999999994E-2</v>
          </cell>
          <cell r="D24">
            <v>0.1196</v>
          </cell>
          <cell r="E24">
            <v>0.17030000000000001</v>
          </cell>
          <cell r="F24">
            <v>0.2291</v>
          </cell>
          <cell r="G24">
            <v>0.2954</v>
          </cell>
          <cell r="H24">
            <v>0.36899999999999999</v>
          </cell>
          <cell r="I24">
            <v>0.44929999999999998</v>
          </cell>
          <cell r="J24">
            <v>0.53610000000000002</v>
          </cell>
          <cell r="K24">
            <v>0.62909999999999999</v>
          </cell>
          <cell r="L24">
            <v>0.7278</v>
          </cell>
          <cell r="M24">
            <v>0.83189999999999997</v>
          </cell>
          <cell r="N24">
            <v>0.94110000000000005</v>
          </cell>
          <cell r="O24">
            <v>1.0551999999999999</v>
          </cell>
          <cell r="P24">
            <v>1.1738</v>
          </cell>
          <cell r="Q24">
            <v>1.2966</v>
          </cell>
          <cell r="R24">
            <v>1.4234</v>
          </cell>
          <cell r="S24">
            <v>1.554</v>
          </cell>
          <cell r="T24">
            <v>1.6880999999999999</v>
          </cell>
          <cell r="U24">
            <v>1.8253999999999999</v>
          </cell>
          <cell r="V24">
            <v>1.9657</v>
          </cell>
          <cell r="W24">
            <v>2.1089000000000002</v>
          </cell>
          <cell r="X24">
            <v>2.2547000000000001</v>
          </cell>
          <cell r="Y24">
            <v>2.403</v>
          </cell>
          <cell r="Z24">
            <v>2.5535000000000001</v>
          </cell>
          <cell r="AA24">
            <v>2.706</v>
          </cell>
          <cell r="AB24">
            <v>2.8605</v>
          </cell>
          <cell r="AC24">
            <v>3.0167000000000002</v>
          </cell>
          <cell r="AD24">
            <v>3.1745000000000001</v>
          </cell>
          <cell r="AE24">
            <v>3.3336999999999999</v>
          </cell>
          <cell r="AF24">
            <v>3.4943</v>
          </cell>
          <cell r="AG24">
            <v>3.6560000000000001</v>
          </cell>
          <cell r="AH24">
            <v>3.8187000000000002</v>
          </cell>
          <cell r="AI24">
            <v>3.9824000000000002</v>
          </cell>
          <cell r="AJ24">
            <v>4.1468999999999996</v>
          </cell>
          <cell r="AK24">
            <v>4.3121</v>
          </cell>
          <cell r="AL24">
            <v>4.4778000000000002</v>
          </cell>
          <cell r="AM24">
            <v>4.6440999999999999</v>
          </cell>
          <cell r="AN24">
            <v>4.8108000000000004</v>
          </cell>
          <cell r="AO24">
            <v>4.9776999999999996</v>
          </cell>
          <cell r="AP24">
            <v>5.1448999999999998</v>
          </cell>
          <cell r="AQ24">
            <v>5.3121999999999998</v>
          </cell>
          <cell r="AR24">
            <v>5.4795999999999996</v>
          </cell>
          <cell r="AS24">
            <v>5.6470000000000002</v>
          </cell>
          <cell r="AT24">
            <v>5.8141999999999996</v>
          </cell>
          <cell r="AU24">
            <v>5.9813000000000001</v>
          </cell>
          <cell r="AV24">
            <v>6.1482999999999999</v>
          </cell>
          <cell r="AW24">
            <v>6.3148999999999997</v>
          </cell>
        </row>
        <row r="25">
          <cell r="B25">
            <v>4.5400000000000003E-2</v>
          </cell>
          <cell r="C25">
            <v>8.0199999999999994E-2</v>
          </cell>
          <cell r="D25">
            <v>0.1242</v>
          </cell>
          <cell r="E25">
            <v>0.1769</v>
          </cell>
          <cell r="F25">
            <v>0.2379</v>
          </cell>
          <cell r="G25">
            <v>0.30690000000000001</v>
          </cell>
          <cell r="H25">
            <v>0.38340000000000002</v>
          </cell>
          <cell r="I25">
            <v>0.46689999999999998</v>
          </cell>
          <cell r="J25">
            <v>0.55730000000000002</v>
          </cell>
          <cell r="K25">
            <v>0.65390000000000004</v>
          </cell>
          <cell r="L25">
            <v>0.75660000000000005</v>
          </cell>
          <cell r="M25">
            <v>0.86499999999999999</v>
          </cell>
          <cell r="N25">
            <v>0.97870000000000001</v>
          </cell>
          <cell r="O25">
            <v>1.0974999999999999</v>
          </cell>
          <cell r="P25">
            <v>1.2210000000000001</v>
          </cell>
          <cell r="Q25">
            <v>1.3489</v>
          </cell>
          <cell r="R25">
            <v>1.4810000000000001</v>
          </cell>
          <cell r="S25">
            <v>1.6171</v>
          </cell>
          <cell r="T25">
            <v>1.7566999999999999</v>
          </cell>
          <cell r="U25">
            <v>1.8997999999999999</v>
          </cell>
          <cell r="V25">
            <v>2.0461</v>
          </cell>
          <cell r="W25">
            <v>2.1953</v>
          </cell>
          <cell r="X25">
            <v>2.3473000000000002</v>
          </cell>
          <cell r="Y25">
            <v>2.5017999999999998</v>
          </cell>
          <cell r="Z25">
            <v>2.6585999999999999</v>
          </cell>
          <cell r="AA25">
            <v>2.8176000000000001</v>
          </cell>
          <cell r="AB25">
            <v>2.9786000000000001</v>
          </cell>
          <cell r="AC25">
            <v>3.1414</v>
          </cell>
          <cell r="AD25">
            <v>3.3058999999999998</v>
          </cell>
          <cell r="AE25">
            <v>3.4719000000000002</v>
          </cell>
          <cell r="AF25">
            <v>3.6392000000000002</v>
          </cell>
          <cell r="AG25">
            <v>3.8077000000000001</v>
          </cell>
          <cell r="AH25">
            <v>3.9773000000000001</v>
          </cell>
          <cell r="AI25">
            <v>4.1478999999999999</v>
          </cell>
          <cell r="AJ25">
            <v>4.3193000000000001</v>
          </cell>
          <cell r="AK25">
            <v>4.4913999999999996</v>
          </cell>
          <cell r="AL25">
            <v>4.6641000000000004</v>
          </cell>
          <cell r="AM25">
            <v>4.8372999999999999</v>
          </cell>
          <cell r="AN25">
            <v>5.0109000000000004</v>
          </cell>
          <cell r="AO25">
            <v>5.1848000000000001</v>
          </cell>
          <cell r="AP25">
            <v>5.3589000000000002</v>
          </cell>
          <cell r="AQ25">
            <v>5.5331000000000001</v>
          </cell>
          <cell r="AR25">
            <v>5.7073</v>
          </cell>
          <cell r="AS25">
            <v>5.8815</v>
          </cell>
          <cell r="AT25">
            <v>6.0556000000000001</v>
          </cell>
          <cell r="AU25">
            <v>6.2294999999999998</v>
          </cell>
          <cell r="AV25">
            <v>6.4031000000000002</v>
          </cell>
          <cell r="AW25">
            <v>6.5763999999999996</v>
          </cell>
        </row>
        <row r="26">
          <cell r="B26">
            <v>4.7100000000000003E-2</v>
          </cell>
          <cell r="C26">
            <v>8.3099999999999993E-2</v>
          </cell>
          <cell r="D26">
            <v>0.12870000000000001</v>
          </cell>
          <cell r="E26">
            <v>0.18340000000000001</v>
          </cell>
          <cell r="F26">
            <v>0.24679999999999999</v>
          </cell>
          <cell r="G26">
            <v>0.31840000000000002</v>
          </cell>
          <cell r="H26">
            <v>0.39779999999999999</v>
          </cell>
          <cell r="I26">
            <v>0.48459999999999998</v>
          </cell>
          <cell r="J26">
            <v>0.57840000000000003</v>
          </cell>
          <cell r="K26">
            <v>0.67879999999999996</v>
          </cell>
          <cell r="L26">
            <v>0.78549999999999998</v>
          </cell>
          <cell r="M26">
            <v>0.8982</v>
          </cell>
          <cell r="N26">
            <v>1.0164</v>
          </cell>
          <cell r="O26">
            <v>1.1398999999999999</v>
          </cell>
          <cell r="P26">
            <v>1.2683</v>
          </cell>
          <cell r="Q26">
            <v>1.4013</v>
          </cell>
          <cell r="R26">
            <v>1.5387</v>
          </cell>
          <cell r="S26">
            <v>1.6801999999999999</v>
          </cell>
          <cell r="T26">
            <v>1.8254999999999999</v>
          </cell>
          <cell r="U26">
            <v>1.9743999999999999</v>
          </cell>
          <cell r="V26">
            <v>2.1265999999999998</v>
          </cell>
          <cell r="W26">
            <v>2.2818000000000001</v>
          </cell>
          <cell r="X26">
            <v>2.44</v>
          </cell>
          <cell r="Y26">
            <v>2.6006999999999998</v>
          </cell>
          <cell r="Z26">
            <v>2.7639999999999998</v>
          </cell>
          <cell r="AA26">
            <v>2.9295</v>
          </cell>
          <cell r="AB26">
            <v>3.097</v>
          </cell>
          <cell r="AC26">
            <v>3.2665000000000002</v>
          </cell>
          <cell r="AD26">
            <v>3.4377</v>
          </cell>
          <cell r="AE26">
            <v>3.6103999999999998</v>
          </cell>
          <cell r="AF26">
            <v>3.7846000000000002</v>
          </cell>
          <cell r="AG26">
            <v>3.96</v>
          </cell>
          <cell r="AH26">
            <v>4.1364999999999998</v>
          </cell>
          <cell r="AI26">
            <v>4.3140000000000001</v>
          </cell>
          <cell r="AJ26">
            <v>4.4923000000000002</v>
          </cell>
          <cell r="AK26">
            <v>4.6714000000000002</v>
          </cell>
          <cell r="AL26">
            <v>4.8510999999999997</v>
          </cell>
          <cell r="AM26">
            <v>5.0312999999999999</v>
          </cell>
          <cell r="AN26">
            <v>5.2118000000000002</v>
          </cell>
          <cell r="AO26">
            <v>5.3926999999999996</v>
          </cell>
          <cell r="AP26">
            <v>5.5738000000000003</v>
          </cell>
          <cell r="AQ26">
            <v>5.7549000000000001</v>
          </cell>
          <cell r="AR26">
            <v>5.9360999999999997</v>
          </cell>
          <cell r="AS26">
            <v>6.1172000000000004</v>
          </cell>
          <cell r="AT26">
            <v>6.2980999999999998</v>
          </cell>
          <cell r="AU26">
            <v>6.4787999999999997</v>
          </cell>
          <cell r="AV26">
            <v>6.6593</v>
          </cell>
          <cell r="AW26">
            <v>6.8392999999999997</v>
          </cell>
        </row>
        <row r="27">
          <cell r="B27">
            <v>4.87E-2</v>
          </cell>
          <cell r="C27">
            <v>8.6099999999999996E-2</v>
          </cell>
          <cell r="D27">
            <v>0.1333</v>
          </cell>
          <cell r="E27">
            <v>0.19</v>
          </cell>
          <cell r="F27">
            <v>0.25559999999999999</v>
          </cell>
          <cell r="G27">
            <v>0.32979999999999998</v>
          </cell>
          <cell r="H27">
            <v>0.41220000000000001</v>
          </cell>
          <cell r="I27">
            <v>0.50219999999999998</v>
          </cell>
          <cell r="J27">
            <v>0.59950000000000003</v>
          </cell>
          <cell r="K27">
            <v>0.70369999999999999</v>
          </cell>
          <cell r="L27">
            <v>0.8145</v>
          </cell>
          <cell r="M27">
            <v>0.93140000000000001</v>
          </cell>
          <cell r="N27">
            <v>1.0541</v>
          </cell>
          <cell r="O27">
            <v>1.1822999999999999</v>
          </cell>
          <cell r="P27">
            <v>1.3156000000000001</v>
          </cell>
          <cell r="Q27">
            <v>1.4538</v>
          </cell>
          <cell r="R27">
            <v>1.5965</v>
          </cell>
          <cell r="S27">
            <v>1.7434000000000001</v>
          </cell>
          <cell r="T27">
            <v>1.8944000000000001</v>
          </cell>
          <cell r="U27">
            <v>2.0489999999999999</v>
          </cell>
          <cell r="V27">
            <v>2.2071999999999998</v>
          </cell>
          <cell r="W27">
            <v>2.3685</v>
          </cell>
          <cell r="X27">
            <v>2.5327999999999999</v>
          </cell>
          <cell r="Y27">
            <v>2.6999</v>
          </cell>
          <cell r="Z27">
            <v>2.8696000000000002</v>
          </cell>
          <cell r="AA27">
            <v>3.0415999999999999</v>
          </cell>
          <cell r="AB27">
            <v>3.2157</v>
          </cell>
          <cell r="AC27">
            <v>3.3919000000000001</v>
          </cell>
          <cell r="AD27">
            <v>3.5697999999999999</v>
          </cell>
          <cell r="AE27">
            <v>3.7492999999999999</v>
          </cell>
          <cell r="AF27">
            <v>3.9302999999999999</v>
          </cell>
          <cell r="AG27">
            <v>4.1125999999999996</v>
          </cell>
          <cell r="AH27">
            <v>4.2961</v>
          </cell>
          <cell r="AI27">
            <v>4.4805000000000001</v>
          </cell>
          <cell r="AJ27">
            <v>4.6658999999999997</v>
          </cell>
          <cell r="AK27">
            <v>4.8520000000000003</v>
          </cell>
          <cell r="AL27">
            <v>5.0387000000000004</v>
          </cell>
          <cell r="AM27">
            <v>5.2259000000000002</v>
          </cell>
          <cell r="AN27">
            <v>5.4135</v>
          </cell>
          <cell r="AO27">
            <v>5.6013999999999999</v>
          </cell>
          <cell r="AP27">
            <v>5.7895000000000003</v>
          </cell>
          <cell r="AQ27">
            <v>5.9776999999999996</v>
          </cell>
          <cell r="AR27">
            <v>6.1658999999999997</v>
          </cell>
          <cell r="AS27">
            <v>6.3539000000000003</v>
          </cell>
          <cell r="AT27">
            <v>6.5418000000000003</v>
          </cell>
          <cell r="AU27">
            <v>6.7294</v>
          </cell>
          <cell r="AV27">
            <v>6.9166999999999996</v>
          </cell>
          <cell r="AW27">
            <v>7.1036000000000001</v>
          </cell>
        </row>
        <row r="28">
          <cell r="B28">
            <v>5.04E-2</v>
          </cell>
          <cell r="C28">
            <v>8.8999999999999996E-2</v>
          </cell>
          <cell r="D28">
            <v>0.13789999999999999</v>
          </cell>
          <cell r="E28">
            <v>0.19650000000000001</v>
          </cell>
          <cell r="F28">
            <v>0.26450000000000001</v>
          </cell>
          <cell r="G28">
            <v>0.34129999999999999</v>
          </cell>
          <cell r="H28">
            <v>0.42659999999999998</v>
          </cell>
          <cell r="I28">
            <v>0.51980000000000004</v>
          </cell>
          <cell r="J28">
            <v>0.62060000000000004</v>
          </cell>
          <cell r="K28">
            <v>0.72860000000000003</v>
          </cell>
          <cell r="L28">
            <v>0.84340000000000004</v>
          </cell>
          <cell r="M28">
            <v>0.96460000000000001</v>
          </cell>
          <cell r="N28">
            <v>1.0918000000000001</v>
          </cell>
          <cell r="O28">
            <v>1.2246999999999999</v>
          </cell>
          <cell r="P28">
            <v>1.363</v>
          </cell>
          <cell r="Q28">
            <v>1.5063</v>
          </cell>
          <cell r="R28">
            <v>1.6543000000000001</v>
          </cell>
          <cell r="S28">
            <v>1.8068</v>
          </cell>
          <cell r="T28">
            <v>1.9634</v>
          </cell>
          <cell r="U28">
            <v>2.1238000000000001</v>
          </cell>
          <cell r="V28">
            <v>2.2879</v>
          </cell>
          <cell r="W28">
            <v>2.4552999999999998</v>
          </cell>
          <cell r="X28">
            <v>2.6259000000000001</v>
          </cell>
          <cell r="Y28">
            <v>2.7993000000000001</v>
          </cell>
          <cell r="Z28">
            <v>2.9754</v>
          </cell>
          <cell r="AA28">
            <v>3.1539000000000001</v>
          </cell>
          <cell r="AB28">
            <v>3.3347000000000002</v>
          </cell>
          <cell r="AC28">
            <v>3.5175000000000001</v>
          </cell>
          <cell r="AD28">
            <v>3.7021999999999999</v>
          </cell>
          <cell r="AE28">
            <v>3.8885999999999998</v>
          </cell>
          <cell r="AF28">
            <v>4.0765000000000002</v>
          </cell>
          <cell r="AG28">
            <v>4.2656999999999998</v>
          </cell>
          <cell r="AH28">
            <v>4.4561000000000002</v>
          </cell>
          <cell r="AI28">
            <v>4.6475999999999997</v>
          </cell>
          <cell r="AJ28">
            <v>4.84</v>
          </cell>
          <cell r="AK28">
            <v>5.0331999999999999</v>
          </cell>
          <cell r="AL28">
            <v>5.2270000000000003</v>
          </cell>
          <cell r="AM28">
            <v>5.4212999999999996</v>
          </cell>
          <cell r="AN28">
            <v>5.6159999999999997</v>
          </cell>
          <cell r="AO28">
            <v>5.8109999999999999</v>
          </cell>
          <cell r="AP28">
            <v>6.0061</v>
          </cell>
          <cell r="AQ28">
            <v>6.2013999999999996</v>
          </cell>
          <cell r="AR28">
            <v>6.3966000000000003</v>
          </cell>
          <cell r="AS28">
            <v>6.5915999999999997</v>
          </cell>
          <cell r="AT28">
            <v>6.7865000000000002</v>
          </cell>
          <cell r="AU28">
            <v>6.9810999999999996</v>
          </cell>
          <cell r="AV28">
            <v>7.1753</v>
          </cell>
          <cell r="AW28">
            <v>7.3689999999999998</v>
          </cell>
        </row>
        <row r="29">
          <cell r="B29">
            <v>5.1999999999999998E-2</v>
          </cell>
          <cell r="C29">
            <v>9.1999999999999998E-2</v>
          </cell>
          <cell r="D29">
            <v>0.14249999999999999</v>
          </cell>
          <cell r="E29">
            <v>0.2031</v>
          </cell>
          <cell r="F29">
            <v>0.27339999999999998</v>
          </cell>
          <cell r="G29">
            <v>0.3528</v>
          </cell>
          <cell r="H29">
            <v>0.441</v>
          </cell>
          <cell r="I29">
            <v>0.53749999999999998</v>
          </cell>
          <cell r="J29">
            <v>0.64180000000000004</v>
          </cell>
          <cell r="K29">
            <v>0.75360000000000005</v>
          </cell>
          <cell r="L29">
            <v>0.87239999999999995</v>
          </cell>
          <cell r="M29">
            <v>0.99780000000000002</v>
          </cell>
          <cell r="N29">
            <v>1.1294999999999999</v>
          </cell>
          <cell r="O29">
            <v>1.2672000000000001</v>
          </cell>
          <cell r="P29">
            <v>1.4104000000000001</v>
          </cell>
          <cell r="Q29">
            <v>1.5588</v>
          </cell>
          <cell r="R29">
            <v>1.7121999999999999</v>
          </cell>
          <cell r="S29">
            <v>1.8701000000000001</v>
          </cell>
          <cell r="T29">
            <v>2.0324</v>
          </cell>
          <cell r="U29">
            <v>2.1987000000000001</v>
          </cell>
          <cell r="V29">
            <v>2.3687</v>
          </cell>
          <cell r="W29">
            <v>2.5423</v>
          </cell>
          <cell r="X29">
            <v>2.7189999999999999</v>
          </cell>
          <cell r="Y29">
            <v>2.8988</v>
          </cell>
          <cell r="Z29">
            <v>3.0813999999999999</v>
          </cell>
          <cell r="AA29">
            <v>3.2664</v>
          </cell>
          <cell r="AB29">
            <v>3.4539</v>
          </cell>
          <cell r="AC29">
            <v>3.6434000000000002</v>
          </cell>
          <cell r="AD29">
            <v>3.8349000000000002</v>
          </cell>
          <cell r="AE29">
            <v>4.0281000000000002</v>
          </cell>
          <cell r="AF29">
            <v>4.2229000000000001</v>
          </cell>
          <cell r="AG29">
            <v>4.4192</v>
          </cell>
          <cell r="AH29">
            <v>4.6166</v>
          </cell>
          <cell r="AI29">
            <v>4.8151000000000002</v>
          </cell>
          <cell r="AJ29">
            <v>5.0145999999999997</v>
          </cell>
          <cell r="AK29">
            <v>5.2149000000000001</v>
          </cell>
          <cell r="AL29">
            <v>5.4157999999999999</v>
          </cell>
          <cell r="AM29">
            <v>5.6172000000000004</v>
          </cell>
          <cell r="AN29">
            <v>5.8190999999999997</v>
          </cell>
          <cell r="AO29">
            <v>6.0212000000000003</v>
          </cell>
          <cell r="AP29">
            <v>6.2234999999999996</v>
          </cell>
          <cell r="AQ29">
            <v>6.4257999999999997</v>
          </cell>
          <cell r="AR29">
            <v>6.6280999999999999</v>
          </cell>
          <cell r="AS29">
            <v>6.8303000000000003</v>
          </cell>
          <cell r="AT29">
            <v>7.0321999999999996</v>
          </cell>
          <cell r="AU29">
            <v>7.2337999999999996</v>
          </cell>
          <cell r="AV29">
            <v>7.4349999999999996</v>
          </cell>
          <cell r="AW29">
            <v>7.6356999999999999</v>
          </cell>
        </row>
        <row r="30">
          <cell r="B30">
            <v>5.3699999999999998E-2</v>
          </cell>
          <cell r="C30">
            <v>9.4899999999999998E-2</v>
          </cell>
          <cell r="D30">
            <v>0.14699999999999999</v>
          </cell>
          <cell r="E30">
            <v>0.2097</v>
          </cell>
          <cell r="F30">
            <v>0.28220000000000001</v>
          </cell>
          <cell r="G30">
            <v>0.36430000000000001</v>
          </cell>
          <cell r="H30">
            <v>0.45540000000000003</v>
          </cell>
          <cell r="I30">
            <v>0.55510000000000004</v>
          </cell>
          <cell r="J30">
            <v>0.66290000000000004</v>
          </cell>
          <cell r="K30">
            <v>0.77849999999999997</v>
          </cell>
          <cell r="L30">
            <v>0.90129999999999999</v>
          </cell>
          <cell r="M30">
            <v>1.0309999999999999</v>
          </cell>
          <cell r="N30">
            <v>1.1673</v>
          </cell>
          <cell r="O30">
            <v>1.3097000000000001</v>
          </cell>
          <cell r="P30">
            <v>1.4578</v>
          </cell>
          <cell r="Q30">
            <v>1.6113999999999999</v>
          </cell>
          <cell r="R30">
            <v>1.7701</v>
          </cell>
          <cell r="S30">
            <v>1.9336</v>
          </cell>
          <cell r="T30">
            <v>2.1015000000000001</v>
          </cell>
          <cell r="U30">
            <v>2.2736000000000001</v>
          </cell>
          <cell r="V30">
            <v>2.4497</v>
          </cell>
          <cell r="W30">
            <v>2.6293000000000002</v>
          </cell>
          <cell r="X30">
            <v>2.8123</v>
          </cell>
          <cell r="Y30">
            <v>2.9984999999999999</v>
          </cell>
          <cell r="Z30">
            <v>3.1875</v>
          </cell>
          <cell r="AA30">
            <v>3.3792</v>
          </cell>
          <cell r="AB30">
            <v>3.5733000000000001</v>
          </cell>
          <cell r="AC30">
            <v>3.7696000000000001</v>
          </cell>
          <cell r="AD30">
            <v>3.9679000000000002</v>
          </cell>
          <cell r="AE30">
            <v>4.1680000000000001</v>
          </cell>
          <cell r="AF30">
            <v>4.3697999999999997</v>
          </cell>
          <cell r="AG30">
            <v>4.5730000000000004</v>
          </cell>
          <cell r="AH30">
            <v>4.7774999999999999</v>
          </cell>
          <cell r="AI30">
            <v>4.9831000000000003</v>
          </cell>
          <cell r="AJ30">
            <v>5.1897000000000002</v>
          </cell>
          <cell r="AK30">
            <v>5.3971</v>
          </cell>
          <cell r="AL30">
            <v>5.6051000000000002</v>
          </cell>
          <cell r="AM30">
            <v>5.8137999999999996</v>
          </cell>
          <cell r="AN30">
            <v>6.0228000000000002</v>
          </cell>
          <cell r="AO30">
            <v>6.2321</v>
          </cell>
          <cell r="AP30">
            <v>6.4414999999999996</v>
          </cell>
          <cell r="AQ30">
            <v>6.6509999999999998</v>
          </cell>
          <cell r="AR30">
            <v>6.8605</v>
          </cell>
          <cell r="AS30">
            <v>7.0697999999999999</v>
          </cell>
          <cell r="AT30">
            <v>7.2788000000000004</v>
          </cell>
          <cell r="AU30">
            <v>7.4874000000000001</v>
          </cell>
          <cell r="AV30">
            <v>7.6957000000000004</v>
          </cell>
          <cell r="AW30">
            <v>7.9034000000000004</v>
          </cell>
        </row>
        <row r="31">
          <cell r="B31">
            <v>5.5399999999999998E-2</v>
          </cell>
          <cell r="C31">
            <v>9.7799999999999998E-2</v>
          </cell>
          <cell r="D31">
            <v>0.15160000000000001</v>
          </cell>
          <cell r="E31">
            <v>0.2162</v>
          </cell>
          <cell r="F31">
            <v>0.29110000000000003</v>
          </cell>
          <cell r="G31">
            <v>0.37580000000000002</v>
          </cell>
          <cell r="H31">
            <v>0.4698</v>
          </cell>
          <cell r="I31">
            <v>0.57279999999999998</v>
          </cell>
          <cell r="J31">
            <v>0.68410000000000004</v>
          </cell>
          <cell r="K31">
            <v>0.8034</v>
          </cell>
          <cell r="L31">
            <v>0.93030000000000002</v>
          </cell>
          <cell r="M31">
            <v>1.0643</v>
          </cell>
          <cell r="N31">
            <v>1.2051000000000001</v>
          </cell>
          <cell r="O31">
            <v>1.3522000000000001</v>
          </cell>
          <cell r="P31">
            <v>1.5053000000000001</v>
          </cell>
          <cell r="Q31">
            <v>1.6639999999999999</v>
          </cell>
          <cell r="R31">
            <v>1.8281000000000001</v>
          </cell>
          <cell r="S31">
            <v>1.9971000000000001</v>
          </cell>
          <cell r="T31">
            <v>2.1707000000000001</v>
          </cell>
          <cell r="U31">
            <v>2.3487</v>
          </cell>
          <cell r="V31">
            <v>2.5306999999999999</v>
          </cell>
          <cell r="W31">
            <v>2.7164999999999999</v>
          </cell>
          <cell r="X31">
            <v>2.9058000000000002</v>
          </cell>
          <cell r="Y31">
            <v>3.0983000000000001</v>
          </cell>
          <cell r="Z31">
            <v>3.2938000000000001</v>
          </cell>
          <cell r="AA31">
            <v>3.4921000000000002</v>
          </cell>
          <cell r="AB31">
            <v>3.6928000000000001</v>
          </cell>
          <cell r="AC31">
            <v>3.8959000000000001</v>
          </cell>
          <cell r="AD31">
            <v>4.1010999999999997</v>
          </cell>
          <cell r="AE31">
            <v>4.3080999999999996</v>
          </cell>
          <cell r="AF31">
            <v>4.5168999999999997</v>
          </cell>
          <cell r="AG31">
            <v>4.7271000000000001</v>
          </cell>
          <cell r="AH31">
            <v>4.9386999999999999</v>
          </cell>
          <cell r="AI31">
            <v>5.1513999999999998</v>
          </cell>
          <cell r="AJ31">
            <v>5.3651999999999997</v>
          </cell>
          <cell r="AK31">
            <v>5.5796999999999999</v>
          </cell>
          <cell r="AL31">
            <v>5.7949999999999999</v>
          </cell>
          <cell r="AM31">
            <v>6.0107999999999997</v>
          </cell>
          <cell r="AN31">
            <v>6.2270000000000003</v>
          </cell>
          <cell r="AO31">
            <v>6.4436</v>
          </cell>
          <cell r="AP31">
            <v>6.6601999999999997</v>
          </cell>
          <cell r="AQ31">
            <v>6.8769</v>
          </cell>
          <cell r="AR31">
            <v>7.0936000000000003</v>
          </cell>
          <cell r="AS31">
            <v>7.31</v>
          </cell>
          <cell r="AT31">
            <v>7.5262000000000002</v>
          </cell>
          <cell r="AU31">
            <v>7.742</v>
          </cell>
          <cell r="AV31">
            <v>7.9573</v>
          </cell>
          <cell r="AW31">
            <v>8.1720000000000006</v>
          </cell>
        </row>
        <row r="32">
          <cell r="B32">
            <v>5.7000000000000002E-2</v>
          </cell>
          <cell r="C32">
            <v>0.1008</v>
          </cell>
          <cell r="D32">
            <v>0.15620000000000001</v>
          </cell>
          <cell r="E32">
            <v>0.2228</v>
          </cell>
          <cell r="F32">
            <v>0.3</v>
          </cell>
          <cell r="G32">
            <v>0.38729999999999998</v>
          </cell>
          <cell r="H32">
            <v>0.48430000000000001</v>
          </cell>
          <cell r="I32">
            <v>0.59040000000000004</v>
          </cell>
          <cell r="J32">
            <v>0.70530000000000004</v>
          </cell>
          <cell r="K32">
            <v>0.82840000000000003</v>
          </cell>
          <cell r="L32">
            <v>0.95930000000000004</v>
          </cell>
          <cell r="M32">
            <v>1.0975999999999999</v>
          </cell>
          <cell r="N32">
            <v>1.2428999999999999</v>
          </cell>
          <cell r="O32">
            <v>1.3947000000000001</v>
          </cell>
          <cell r="P32">
            <v>1.5528</v>
          </cell>
          <cell r="Q32">
            <v>1.7166999999999999</v>
          </cell>
          <cell r="R32">
            <v>1.8861000000000001</v>
          </cell>
          <cell r="S32">
            <v>2.0606</v>
          </cell>
          <cell r="T32">
            <v>2.2399</v>
          </cell>
          <cell r="U32">
            <v>2.4238</v>
          </cell>
          <cell r="V32">
            <v>2.6118000000000001</v>
          </cell>
          <cell r="W32">
            <v>2.8037999999999998</v>
          </cell>
          <cell r="X32">
            <v>2.9992999999999999</v>
          </cell>
          <cell r="Y32">
            <v>3.1981999999999999</v>
          </cell>
          <cell r="Z32">
            <v>3.4003000000000001</v>
          </cell>
          <cell r="AA32">
            <v>3.6051000000000002</v>
          </cell>
          <cell r="AB32">
            <v>3.8126000000000002</v>
          </cell>
          <cell r="AC32">
            <v>4.0225</v>
          </cell>
          <cell r="AD32">
            <v>4.2344999999999997</v>
          </cell>
          <cell r="AE32">
            <v>4.4485000000000001</v>
          </cell>
          <cell r="AF32">
            <v>4.6642000000000001</v>
          </cell>
          <cell r="AG32">
            <v>4.8815999999999997</v>
          </cell>
          <cell r="AH32">
            <v>5.1002000000000001</v>
          </cell>
          <cell r="AI32">
            <v>5.3201000000000001</v>
          </cell>
          <cell r="AJ32">
            <v>5.5410000000000004</v>
          </cell>
          <cell r="AK32">
            <v>5.7628000000000004</v>
          </cell>
          <cell r="AL32">
            <v>5.9852999999999996</v>
          </cell>
          <cell r="AM32">
            <v>6.2084000000000001</v>
          </cell>
          <cell r="AN32">
            <v>6.4318</v>
          </cell>
          <cell r="AO32">
            <v>6.6555999999999997</v>
          </cell>
          <cell r="AP32">
            <v>6.8795000000000002</v>
          </cell>
          <cell r="AQ32">
            <v>7.1035000000000004</v>
          </cell>
          <cell r="AR32">
            <v>7.3273999999999999</v>
          </cell>
          <cell r="AS32">
            <v>7.5510999999999999</v>
          </cell>
          <cell r="AT32">
            <v>7.7744</v>
          </cell>
          <cell r="AU32">
            <v>7.9973999999999998</v>
          </cell>
          <cell r="AV32">
            <v>8.2197999999999993</v>
          </cell>
          <cell r="AW32">
            <v>8.4417000000000009</v>
          </cell>
        </row>
      </sheetData>
      <sheetData sheetId="3" refreshError="1">
        <row r="2">
          <cell r="B2">
            <v>6.7000000000000002E-3</v>
          </cell>
          <cell r="C2">
            <v>1.1599999999999999E-2</v>
          </cell>
          <cell r="D2">
            <v>1.7600000000000001E-2</v>
          </cell>
          <cell r="E2">
            <v>2.47E-2</v>
          </cell>
          <cell r="F2">
            <v>3.2800000000000003E-2</v>
          </cell>
          <cell r="G2">
            <v>4.1799999999999997E-2</v>
          </cell>
          <cell r="H2">
            <v>5.1700000000000003E-2</v>
          </cell>
          <cell r="I2">
            <v>6.2600000000000003E-2</v>
          </cell>
          <cell r="J2">
            <v>7.4499999999999997E-2</v>
          </cell>
          <cell r="K2">
            <v>8.7300000000000003E-2</v>
          </cell>
          <cell r="L2">
            <v>0.10100000000000001</v>
          </cell>
          <cell r="M2">
            <v>0.1157</v>
          </cell>
          <cell r="N2">
            <v>0.13150000000000001</v>
          </cell>
          <cell r="O2">
            <v>0.14829999999999999</v>
          </cell>
          <cell r="P2">
            <v>0.16619999999999999</v>
          </cell>
          <cell r="Q2">
            <v>0.18529999999999999</v>
          </cell>
          <cell r="R2">
            <v>0.2056</v>
          </cell>
          <cell r="S2">
            <v>0.2271</v>
          </cell>
          <cell r="T2">
            <v>0.24990000000000001</v>
          </cell>
          <cell r="U2">
            <v>0.27410000000000001</v>
          </cell>
          <cell r="V2">
            <v>0.29970000000000002</v>
          </cell>
          <cell r="W2">
            <v>0.32679999999999998</v>
          </cell>
          <cell r="X2">
            <v>0.35539999999999999</v>
          </cell>
          <cell r="Y2">
            <v>0.38579999999999998</v>
          </cell>
          <cell r="Z2">
            <v>0.4178</v>
          </cell>
          <cell r="AA2">
            <v>0.45169999999999999</v>
          </cell>
          <cell r="AB2">
            <v>0.4874</v>
          </cell>
          <cell r="AC2">
            <v>0.5252</v>
          </cell>
          <cell r="AD2">
            <v>0.56499999999999995</v>
          </cell>
          <cell r="AE2">
            <v>0.60699999999999998</v>
          </cell>
          <cell r="AF2">
            <v>0.65129999999999999</v>
          </cell>
          <cell r="AG2">
            <v>0.69799999999999995</v>
          </cell>
          <cell r="AH2">
            <v>0.74729999999999996</v>
          </cell>
          <cell r="AI2">
            <v>0.79910000000000003</v>
          </cell>
          <cell r="AJ2">
            <v>0.85370000000000001</v>
          </cell>
          <cell r="AK2">
            <v>0.91120000000000001</v>
          </cell>
          <cell r="AL2">
            <v>0.97170000000000001</v>
          </cell>
          <cell r="AM2">
            <v>1.0354000000000001</v>
          </cell>
          <cell r="AN2">
            <v>1.1024</v>
          </cell>
          <cell r="AO2">
            <v>1.1729000000000001</v>
          </cell>
          <cell r="AP2">
            <v>1.2468999999999999</v>
          </cell>
          <cell r="AQ2">
            <v>1.3248</v>
          </cell>
          <cell r="AR2">
            <v>1.4066000000000001</v>
          </cell>
          <cell r="AS2">
            <v>1.4925999999999999</v>
          </cell>
          <cell r="AT2">
            <v>1.5829</v>
          </cell>
          <cell r="AU2">
            <v>1.6777</v>
          </cell>
          <cell r="AV2">
            <v>1.7773000000000001</v>
          </cell>
          <cell r="AW2">
            <v>1.8817999999999999</v>
          </cell>
        </row>
        <row r="3">
          <cell r="B3">
            <v>8.3000000000000001E-3</v>
          </cell>
          <cell r="C3">
            <v>1.43E-2</v>
          </cell>
          <cell r="D3">
            <v>2.18E-2</v>
          </cell>
          <cell r="E3">
            <v>3.0499999999999999E-2</v>
          </cell>
          <cell r="F3">
            <v>4.0500000000000001E-2</v>
          </cell>
          <cell r="G3">
            <v>5.1700000000000003E-2</v>
          </cell>
          <cell r="H3">
            <v>6.4000000000000001E-2</v>
          </cell>
          <cell r="I3">
            <v>7.7499999999999999E-2</v>
          </cell>
          <cell r="J3">
            <v>9.1999999999999998E-2</v>
          </cell>
          <cell r="K3">
            <v>0.1076</v>
          </cell>
          <cell r="L3">
            <v>0.1242</v>
          </cell>
          <cell r="M3">
            <v>0.14199999999999999</v>
          </cell>
          <cell r="N3">
            <v>0.16089999999999999</v>
          </cell>
          <cell r="O3">
            <v>0.18090000000000001</v>
          </cell>
          <cell r="P3">
            <v>0.20200000000000001</v>
          </cell>
          <cell r="Q3">
            <v>0.2243</v>
          </cell>
          <cell r="R3">
            <v>0.24779999999999999</v>
          </cell>
          <cell r="S3">
            <v>0.27260000000000001</v>
          </cell>
          <cell r="T3">
            <v>0.29870000000000002</v>
          </cell>
          <cell r="U3">
            <v>0.3261</v>
          </cell>
          <cell r="V3">
            <v>0.35489999999999999</v>
          </cell>
          <cell r="W3">
            <v>0.3851</v>
          </cell>
          <cell r="X3">
            <v>0.4168</v>
          </cell>
          <cell r="Y3">
            <v>0.4501</v>
          </cell>
          <cell r="Z3">
            <v>0.48499999999999999</v>
          </cell>
          <cell r="AA3">
            <v>0.52149999999999996</v>
          </cell>
          <cell r="AB3">
            <v>0.55979999999999996</v>
          </cell>
          <cell r="AC3">
            <v>0.59989999999999999</v>
          </cell>
          <cell r="AD3">
            <v>0.64180000000000004</v>
          </cell>
          <cell r="AE3">
            <v>0.68579999999999997</v>
          </cell>
          <cell r="AF3">
            <v>0.73170000000000002</v>
          </cell>
          <cell r="AG3">
            <v>0.77980000000000005</v>
          </cell>
          <cell r="AH3">
            <v>0.83009999999999995</v>
          </cell>
          <cell r="AI3">
            <v>0.88260000000000005</v>
          </cell>
          <cell r="AJ3">
            <v>0.93759999999999999</v>
          </cell>
          <cell r="AK3">
            <v>0.995</v>
          </cell>
          <cell r="AL3">
            <v>1.0549999999999999</v>
          </cell>
          <cell r="AM3">
            <v>1.1176999999999999</v>
          </cell>
          <cell r="AN3">
            <v>1.1831</v>
          </cell>
          <cell r="AO3">
            <v>1.2514000000000001</v>
          </cell>
          <cell r="AP3">
            <v>1.3228</v>
          </cell>
          <cell r="AQ3">
            <v>1.3973</v>
          </cell>
          <cell r="AR3">
            <v>1.4750000000000001</v>
          </cell>
          <cell r="AS3">
            <v>1.5561</v>
          </cell>
          <cell r="AT3">
            <v>1.6407</v>
          </cell>
          <cell r="AU3">
            <v>1.7289000000000001</v>
          </cell>
          <cell r="AV3">
            <v>1.821</v>
          </cell>
          <cell r="AW3">
            <v>1.9169</v>
          </cell>
        </row>
        <row r="4">
          <cell r="B4">
            <v>9.7999999999999997E-3</v>
          </cell>
          <cell r="C4">
            <v>1.7000000000000001E-2</v>
          </cell>
          <cell r="D4">
            <v>2.5899999999999999E-2</v>
          </cell>
          <cell r="E4">
            <v>3.6400000000000002E-2</v>
          </cell>
          <cell r="F4">
            <v>4.8399999999999999E-2</v>
          </cell>
          <cell r="G4">
            <v>6.1800000000000001E-2</v>
          </cell>
          <cell r="H4">
            <v>7.6600000000000001E-2</v>
          </cell>
          <cell r="I4">
            <v>9.2600000000000002E-2</v>
          </cell>
          <cell r="J4">
            <v>0.1099</v>
          </cell>
          <cell r="K4">
            <v>0.1285</v>
          </cell>
          <cell r="L4">
            <v>0.1482</v>
          </cell>
          <cell r="M4">
            <v>0.16919999999999999</v>
          </cell>
          <cell r="N4">
            <v>0.1913</v>
          </cell>
          <cell r="O4">
            <v>0.2147</v>
          </cell>
          <cell r="P4">
            <v>0.23930000000000001</v>
          </cell>
          <cell r="Q4">
            <v>0.2651</v>
          </cell>
          <cell r="R4">
            <v>0.29220000000000002</v>
          </cell>
          <cell r="S4">
            <v>0.32050000000000001</v>
          </cell>
          <cell r="T4">
            <v>0.35010000000000002</v>
          </cell>
          <cell r="U4">
            <v>0.38109999999999999</v>
          </cell>
          <cell r="V4">
            <v>0.41339999999999999</v>
          </cell>
          <cell r="W4">
            <v>0.4471</v>
          </cell>
          <cell r="X4">
            <v>0.48230000000000001</v>
          </cell>
          <cell r="Y4">
            <v>0.51900000000000002</v>
          </cell>
          <cell r="Z4">
            <v>0.55710000000000004</v>
          </cell>
          <cell r="AA4">
            <v>0.59689999999999999</v>
          </cell>
          <cell r="AB4">
            <v>0.63829999999999998</v>
          </cell>
          <cell r="AC4">
            <v>0.68130000000000002</v>
          </cell>
          <cell r="AD4">
            <v>0.72609999999999997</v>
          </cell>
          <cell r="AE4">
            <v>0.77270000000000005</v>
          </cell>
          <cell r="AF4">
            <v>0.82110000000000005</v>
          </cell>
          <cell r="AG4">
            <v>0.87139999999999995</v>
          </cell>
          <cell r="AH4">
            <v>0.92369999999999997</v>
          </cell>
          <cell r="AI4">
            <v>0.97809999999999997</v>
          </cell>
          <cell r="AJ4">
            <v>1.0345</v>
          </cell>
          <cell r="AK4">
            <v>1.0931999999999999</v>
          </cell>
          <cell r="AL4">
            <v>1.1540999999999999</v>
          </cell>
          <cell r="AM4">
            <v>1.2173</v>
          </cell>
          <cell r="AN4">
            <v>1.2828999999999999</v>
          </cell>
          <cell r="AO4">
            <v>1.351</v>
          </cell>
          <cell r="AP4">
            <v>1.4218</v>
          </cell>
          <cell r="AQ4">
            <v>1.4951000000000001</v>
          </cell>
          <cell r="AR4">
            <v>1.5711999999999999</v>
          </cell>
          <cell r="AS4">
            <v>1.6501999999999999</v>
          </cell>
          <cell r="AT4">
            <v>1.7321</v>
          </cell>
          <cell r="AU4">
            <v>1.8169999999999999</v>
          </cell>
          <cell r="AV4">
            <v>1.9051</v>
          </cell>
          <cell r="AW4">
            <v>1.9964</v>
          </cell>
        </row>
        <row r="5">
          <cell r="B5">
            <v>1.1299999999999999E-2</v>
          </cell>
          <cell r="C5">
            <v>1.9699999999999999E-2</v>
          </cell>
          <cell r="D5">
            <v>3.0099999999999998E-2</v>
          </cell>
          <cell r="E5">
            <v>4.2299999999999997E-2</v>
          </cell>
          <cell r="F5">
            <v>5.6399999999999999E-2</v>
          </cell>
          <cell r="G5">
            <v>7.2099999999999997E-2</v>
          </cell>
          <cell r="H5">
            <v>8.9300000000000004E-2</v>
          </cell>
          <cell r="I5">
            <v>0.1081</v>
          </cell>
          <cell r="J5">
            <v>0.1283</v>
          </cell>
          <cell r="K5">
            <v>0.14990000000000001</v>
          </cell>
          <cell r="L5">
            <v>0.17280000000000001</v>
          </cell>
          <cell r="M5">
            <v>0.1971</v>
          </cell>
          <cell r="N5">
            <v>0.22270000000000001</v>
          </cell>
          <cell r="O5">
            <v>0.24970000000000001</v>
          </cell>
          <cell r="P5">
            <v>0.27789999999999998</v>
          </cell>
          <cell r="Q5">
            <v>0.30740000000000001</v>
          </cell>
          <cell r="R5">
            <v>0.3382</v>
          </cell>
          <cell r="S5">
            <v>0.37040000000000001</v>
          </cell>
          <cell r="T5">
            <v>0.40379999999999999</v>
          </cell>
          <cell r="U5">
            <v>0.43859999999999999</v>
          </cell>
          <cell r="V5">
            <v>0.4748</v>
          </cell>
          <cell r="W5">
            <v>0.51239999999999997</v>
          </cell>
          <cell r="X5">
            <v>0.5514</v>
          </cell>
          <cell r="Y5">
            <v>0.59179999999999999</v>
          </cell>
          <cell r="Z5">
            <v>0.63370000000000004</v>
          </cell>
          <cell r="AA5">
            <v>0.67710000000000004</v>
          </cell>
          <cell r="AB5">
            <v>0.72209999999999996</v>
          </cell>
          <cell r="AC5">
            <v>0.76859999999999995</v>
          </cell>
          <cell r="AD5">
            <v>0.81679999999999997</v>
          </cell>
          <cell r="AE5">
            <v>0.86660000000000004</v>
          </cell>
          <cell r="AF5">
            <v>0.91810000000000003</v>
          </cell>
          <cell r="AG5">
            <v>0.97150000000000003</v>
          </cell>
          <cell r="AH5">
            <v>1.0266</v>
          </cell>
          <cell r="AI5">
            <v>1.0835999999999999</v>
          </cell>
          <cell r="AJ5">
            <v>1.1424000000000001</v>
          </cell>
          <cell r="AK5">
            <v>1.2033</v>
          </cell>
          <cell r="AL5">
            <v>1.2662</v>
          </cell>
          <cell r="AM5">
            <v>1.3310999999999999</v>
          </cell>
          <cell r="AN5">
            <v>1.3982000000000001</v>
          </cell>
          <cell r="AO5">
            <v>1.4675</v>
          </cell>
          <cell r="AP5">
            <v>1.5390999999999999</v>
          </cell>
          <cell r="AQ5">
            <v>1.613</v>
          </cell>
          <cell r="AR5">
            <v>1.6893</v>
          </cell>
          <cell r="AS5">
            <v>1.768</v>
          </cell>
          <cell r="AT5">
            <v>1.8492999999999999</v>
          </cell>
          <cell r="AU5">
            <v>1.9332</v>
          </cell>
          <cell r="AV5">
            <v>2.0198</v>
          </cell>
          <cell r="AW5">
            <v>2.1091000000000002</v>
          </cell>
        </row>
        <row r="6">
          <cell r="B6">
            <v>1.2800000000000001E-2</v>
          </cell>
          <cell r="C6">
            <v>2.24E-2</v>
          </cell>
          <cell r="D6">
            <v>3.4299999999999997E-2</v>
          </cell>
          <cell r="E6">
            <v>4.8300000000000003E-2</v>
          </cell>
          <cell r="F6">
            <v>6.4399999999999999E-2</v>
          </cell>
          <cell r="G6">
            <v>8.2400000000000001E-2</v>
          </cell>
          <cell r="H6">
            <v>0.1022</v>
          </cell>
          <cell r="I6">
            <v>0.1237</v>
          </cell>
          <cell r="J6">
            <v>0.1469</v>
          </cell>
          <cell r="K6">
            <v>0.1716</v>
          </cell>
          <cell r="L6">
            <v>0.19789999999999999</v>
          </cell>
          <cell r="M6">
            <v>0.22570000000000001</v>
          </cell>
          <cell r="N6">
            <v>0.25490000000000002</v>
          </cell>
          <cell r="O6">
            <v>0.28549999999999998</v>
          </cell>
          <cell r="P6">
            <v>0.3175</v>
          </cell>
          <cell r="Q6">
            <v>0.35089999999999999</v>
          </cell>
          <cell r="R6">
            <v>0.38569999999999999</v>
          </cell>
          <cell r="S6">
            <v>0.4219</v>
          </cell>
          <cell r="T6">
            <v>0.45939999999999998</v>
          </cell>
          <cell r="U6">
            <v>0.49830000000000002</v>
          </cell>
          <cell r="V6">
            <v>0.53859999999999997</v>
          </cell>
          <cell r="W6">
            <v>0.58030000000000004</v>
          </cell>
          <cell r="X6">
            <v>0.62339999999999995</v>
          </cell>
          <cell r="Y6">
            <v>0.66790000000000005</v>
          </cell>
          <cell r="Z6">
            <v>0.71389999999999998</v>
          </cell>
          <cell r="AA6">
            <v>0.76129999999999998</v>
          </cell>
          <cell r="AB6">
            <v>0.81030000000000002</v>
          </cell>
          <cell r="AC6">
            <v>0.86080000000000001</v>
          </cell>
          <cell r="AD6">
            <v>0.91279999999999994</v>
          </cell>
          <cell r="AE6">
            <v>0.96640000000000004</v>
          </cell>
          <cell r="AF6">
            <v>1.0216000000000001</v>
          </cell>
          <cell r="AG6">
            <v>1.0785</v>
          </cell>
          <cell r="AH6">
            <v>1.137</v>
          </cell>
          <cell r="AI6">
            <v>1.1973</v>
          </cell>
          <cell r="AJ6">
            <v>1.2593000000000001</v>
          </cell>
          <cell r="AK6">
            <v>1.3231999999999999</v>
          </cell>
          <cell r="AL6">
            <v>1.3888</v>
          </cell>
          <cell r="AM6">
            <v>1.4563999999999999</v>
          </cell>
          <cell r="AN6">
            <v>1.5259</v>
          </cell>
          <cell r="AO6">
            <v>1.5973999999999999</v>
          </cell>
          <cell r="AP6">
            <v>1.6709000000000001</v>
          </cell>
          <cell r="AQ6">
            <v>1.7464999999999999</v>
          </cell>
          <cell r="AR6">
            <v>1.8242</v>
          </cell>
          <cell r="AS6">
            <v>1.9040999999999999</v>
          </cell>
          <cell r="AT6">
            <v>1.9863</v>
          </cell>
          <cell r="AU6">
            <v>2.0707</v>
          </cell>
          <cell r="AV6">
            <v>2.1575000000000002</v>
          </cell>
          <cell r="AW6">
            <v>2.2467000000000001</v>
          </cell>
        </row>
        <row r="7">
          <cell r="B7">
            <v>1.44E-2</v>
          </cell>
          <cell r="C7">
            <v>2.5100000000000001E-2</v>
          </cell>
          <cell r="D7">
            <v>3.85E-2</v>
          </cell>
          <cell r="E7">
            <v>5.4300000000000001E-2</v>
          </cell>
          <cell r="F7">
            <v>7.2499999999999995E-2</v>
          </cell>
          <cell r="G7">
            <v>9.2799999999999994E-2</v>
          </cell>
          <cell r="H7">
            <v>0.1152</v>
          </cell>
          <cell r="I7">
            <v>0.1396</v>
          </cell>
          <cell r="J7">
            <v>0.16569999999999999</v>
          </cell>
          <cell r="K7">
            <v>0.19370000000000001</v>
          </cell>
          <cell r="L7">
            <v>0.22339999999999999</v>
          </cell>
          <cell r="M7">
            <v>0.25469999999999998</v>
          </cell>
          <cell r="N7">
            <v>0.28760000000000002</v>
          </cell>
          <cell r="O7">
            <v>0.32200000000000001</v>
          </cell>
          <cell r="P7">
            <v>0.35799999999999998</v>
          </cell>
          <cell r="Q7">
            <v>0.39539999999999997</v>
          </cell>
          <cell r="R7">
            <v>0.43430000000000002</v>
          </cell>
          <cell r="S7">
            <v>0.47470000000000001</v>
          </cell>
          <cell r="T7">
            <v>0.51649999999999996</v>
          </cell>
          <cell r="U7">
            <v>0.55969999999999998</v>
          </cell>
          <cell r="V7">
            <v>0.60440000000000005</v>
          </cell>
          <cell r="W7">
            <v>0.65039999999999998</v>
          </cell>
          <cell r="X7">
            <v>0.69789999999999996</v>
          </cell>
          <cell r="Y7">
            <v>0.74680000000000002</v>
          </cell>
          <cell r="Z7">
            <v>0.79720000000000002</v>
          </cell>
          <cell r="AA7">
            <v>0.84899999999999998</v>
          </cell>
          <cell r="AB7">
            <v>0.90229999999999999</v>
          </cell>
          <cell r="AC7">
            <v>0.95699999999999996</v>
          </cell>
          <cell r="AD7">
            <v>1.0133000000000001</v>
          </cell>
          <cell r="AE7">
            <v>1.0710999999999999</v>
          </cell>
          <cell r="AF7">
            <v>1.1304000000000001</v>
          </cell>
          <cell r="AG7">
            <v>1.1913</v>
          </cell>
          <cell r="AH7">
            <v>1.2537</v>
          </cell>
          <cell r="AI7">
            <v>1.3178000000000001</v>
          </cell>
          <cell r="AJ7">
            <v>1.3835999999999999</v>
          </cell>
          <cell r="AK7">
            <v>1.4510000000000001</v>
          </cell>
          <cell r="AL7">
            <v>1.5201</v>
          </cell>
          <cell r="AM7">
            <v>1.591</v>
          </cell>
          <cell r="AN7">
            <v>1.6636</v>
          </cell>
          <cell r="AO7">
            <v>1.7381</v>
          </cell>
          <cell r="AP7">
            <v>1.8144</v>
          </cell>
          <cell r="AQ7">
            <v>1.8925000000000001</v>
          </cell>
          <cell r="AR7">
            <v>1.9726999999999999</v>
          </cell>
          <cell r="AS7">
            <v>2.0547</v>
          </cell>
          <cell r="AT7">
            <v>2.1387999999999998</v>
          </cell>
          <cell r="AU7">
            <v>2.2248999999999999</v>
          </cell>
          <cell r="AV7">
            <v>2.3130999999999999</v>
          </cell>
          <cell r="AW7">
            <v>2.4035000000000002</v>
          </cell>
        </row>
        <row r="8">
          <cell r="B8">
            <v>1.5900000000000001E-2</v>
          </cell>
          <cell r="C8">
            <v>2.7799999999999998E-2</v>
          </cell>
          <cell r="D8">
            <v>4.2700000000000002E-2</v>
          </cell>
          <cell r="E8">
            <v>6.0400000000000002E-2</v>
          </cell>
          <cell r="F8">
            <v>8.0600000000000005E-2</v>
          </cell>
          <cell r="G8">
            <v>0.1033</v>
          </cell>
          <cell r="H8">
            <v>0.1283</v>
          </cell>
          <cell r="I8">
            <v>0.1555</v>
          </cell>
          <cell r="J8">
            <v>0.18479999999999999</v>
          </cell>
          <cell r="K8">
            <v>0.216</v>
          </cell>
          <cell r="L8">
            <v>0.24909999999999999</v>
          </cell>
          <cell r="M8">
            <v>0.28410000000000002</v>
          </cell>
          <cell r="N8">
            <v>0.32079999999999997</v>
          </cell>
          <cell r="O8">
            <v>0.35909999999999997</v>
          </cell>
          <cell r="P8">
            <v>0.3992</v>
          </cell>
          <cell r="Q8">
            <v>0.44080000000000003</v>
          </cell>
          <cell r="R8">
            <v>0.48399999999999999</v>
          </cell>
          <cell r="S8">
            <v>0.52869999999999995</v>
          </cell>
          <cell r="T8">
            <v>0.57489999999999997</v>
          </cell>
          <cell r="U8">
            <v>0.62260000000000004</v>
          </cell>
          <cell r="V8">
            <v>0.67179999999999995</v>
          </cell>
          <cell r="W8">
            <v>0.72240000000000004</v>
          </cell>
          <cell r="X8">
            <v>0.77449999999999997</v>
          </cell>
          <cell r="Y8">
            <v>0.82809999999999995</v>
          </cell>
          <cell r="Z8">
            <v>0.8831</v>
          </cell>
          <cell r="AA8">
            <v>0.9395</v>
          </cell>
          <cell r="AB8">
            <v>0.99739999999999995</v>
          </cell>
          <cell r="AC8">
            <v>1.0567</v>
          </cell>
          <cell r="AD8">
            <v>1.1175999999999999</v>
          </cell>
          <cell r="AE8">
            <v>1.1798999999999999</v>
          </cell>
          <cell r="AF8">
            <v>1.2436</v>
          </cell>
          <cell r="AG8">
            <v>1.3089</v>
          </cell>
          <cell r="AH8">
            <v>1.3756999999999999</v>
          </cell>
          <cell r="AI8">
            <v>1.4440999999999999</v>
          </cell>
          <cell r="AJ8">
            <v>1.514</v>
          </cell>
          <cell r="AK8">
            <v>1.5854999999999999</v>
          </cell>
          <cell r="AL8">
            <v>1.6585000000000001</v>
          </cell>
          <cell r="AM8">
            <v>1.7332000000000001</v>
          </cell>
          <cell r="AN8">
            <v>1.8096000000000001</v>
          </cell>
          <cell r="AO8">
            <v>1.8875999999999999</v>
          </cell>
          <cell r="AP8">
            <v>1.9673</v>
          </cell>
          <cell r="AQ8">
            <v>2.0488</v>
          </cell>
          <cell r="AR8">
            <v>2.1320000000000001</v>
          </cell>
          <cell r="AS8">
            <v>2.2170000000000001</v>
          </cell>
          <cell r="AT8">
            <v>2.3037999999999998</v>
          </cell>
          <cell r="AU8">
            <v>2.3925000000000001</v>
          </cell>
          <cell r="AV8">
            <v>2.4830000000000001</v>
          </cell>
          <cell r="AW8">
            <v>2.5754999999999999</v>
          </cell>
        </row>
        <row r="9">
          <cell r="B9">
            <v>1.7399999999999999E-2</v>
          </cell>
          <cell r="C9">
            <v>3.0499999999999999E-2</v>
          </cell>
          <cell r="D9">
            <v>4.6899999999999997E-2</v>
          </cell>
          <cell r="E9">
            <v>6.6400000000000001E-2</v>
          </cell>
          <cell r="F9">
            <v>8.8800000000000004E-2</v>
          </cell>
          <cell r="G9">
            <v>0.1139</v>
          </cell>
          <cell r="H9">
            <v>0.14149999999999999</v>
          </cell>
          <cell r="I9">
            <v>0.1716</v>
          </cell>
          <cell r="J9">
            <v>0.20399999999999999</v>
          </cell>
          <cell r="K9">
            <v>0.23849999999999999</v>
          </cell>
          <cell r="L9">
            <v>0.2752</v>
          </cell>
          <cell r="M9">
            <v>0.31380000000000002</v>
          </cell>
          <cell r="N9">
            <v>0.35439999999999999</v>
          </cell>
          <cell r="O9">
            <v>0.39679999999999999</v>
          </cell>
          <cell r="P9">
            <v>0.44090000000000001</v>
          </cell>
          <cell r="Q9">
            <v>0.48680000000000001</v>
          </cell>
          <cell r="R9">
            <v>0.53439999999999999</v>
          </cell>
          <cell r="S9">
            <v>0.58360000000000001</v>
          </cell>
          <cell r="T9">
            <v>0.63439999999999996</v>
          </cell>
          <cell r="U9">
            <v>0.68669999999999998</v>
          </cell>
          <cell r="V9">
            <v>0.74060000000000004</v>
          </cell>
          <cell r="W9">
            <v>0.79600000000000004</v>
          </cell>
          <cell r="X9">
            <v>0.85289999999999999</v>
          </cell>
          <cell r="Y9">
            <v>0.9113</v>
          </cell>
          <cell r="Z9">
            <v>0.97109999999999996</v>
          </cell>
          <cell r="AA9">
            <v>1.0324</v>
          </cell>
          <cell r="AB9">
            <v>1.0952</v>
          </cell>
          <cell r="AC9">
            <v>1.1594</v>
          </cell>
          <cell r="AD9">
            <v>1.2250000000000001</v>
          </cell>
          <cell r="AE9">
            <v>1.2921</v>
          </cell>
          <cell r="AF9">
            <v>1.3607</v>
          </cell>
          <cell r="AG9">
            <v>1.4307000000000001</v>
          </cell>
          <cell r="AH9">
            <v>1.5022</v>
          </cell>
          <cell r="AI9">
            <v>1.5750999999999999</v>
          </cell>
          <cell r="AJ9">
            <v>1.6496</v>
          </cell>
          <cell r="AK9">
            <v>1.7255</v>
          </cell>
          <cell r="AL9">
            <v>1.8029999999999999</v>
          </cell>
          <cell r="AM9">
            <v>1.8819999999999999</v>
          </cell>
          <cell r="AN9">
            <v>1.9624999999999999</v>
          </cell>
          <cell r="AO9">
            <v>2.0446</v>
          </cell>
          <cell r="AP9">
            <v>2.1282000000000001</v>
          </cell>
          <cell r="AQ9">
            <v>2.2134999999999998</v>
          </cell>
          <cell r="AR9">
            <v>2.3003999999999998</v>
          </cell>
          <cell r="AS9">
            <v>2.3889</v>
          </cell>
          <cell r="AT9">
            <v>2.4790999999999999</v>
          </cell>
          <cell r="AU9">
            <v>2.5710000000000002</v>
          </cell>
          <cell r="AV9">
            <v>2.6646000000000001</v>
          </cell>
          <cell r="AW9">
            <v>2.76</v>
          </cell>
        </row>
        <row r="10">
          <cell r="B10">
            <v>1.9E-2</v>
          </cell>
          <cell r="C10">
            <v>3.3300000000000003E-2</v>
          </cell>
          <cell r="D10">
            <v>5.1200000000000002E-2</v>
          </cell>
          <cell r="E10">
            <v>7.2499999999999995E-2</v>
          </cell>
          <cell r="F10">
            <v>9.7000000000000003E-2</v>
          </cell>
          <cell r="G10">
            <v>0.1244</v>
          </cell>
          <cell r="H10">
            <v>0.15479999999999999</v>
          </cell>
          <cell r="I10">
            <v>0.18779999999999999</v>
          </cell>
          <cell r="J10">
            <v>0.2233</v>
          </cell>
          <cell r="K10">
            <v>0.26119999999999999</v>
          </cell>
          <cell r="L10">
            <v>0.3014</v>
          </cell>
          <cell r="M10">
            <v>0.34379999999999999</v>
          </cell>
          <cell r="N10">
            <v>0.38829999999999998</v>
          </cell>
          <cell r="O10">
            <v>0.43480000000000002</v>
          </cell>
          <cell r="P10">
            <v>0.48320000000000002</v>
          </cell>
          <cell r="Q10">
            <v>0.53349999999999997</v>
          </cell>
          <cell r="R10">
            <v>0.58550000000000002</v>
          </cell>
          <cell r="S10">
            <v>0.63929999999999998</v>
          </cell>
          <cell r="T10">
            <v>0.69479999999999997</v>
          </cell>
          <cell r="U10">
            <v>0.75190000000000001</v>
          </cell>
          <cell r="V10">
            <v>0.81069999999999998</v>
          </cell>
          <cell r="W10">
            <v>0.871</v>
          </cell>
          <cell r="X10">
            <v>0.93279999999999996</v>
          </cell>
          <cell r="Y10">
            <v>0.99619999999999997</v>
          </cell>
          <cell r="Z10">
            <v>1.0610999999999999</v>
          </cell>
          <cell r="AA10">
            <v>1.1274999999999999</v>
          </cell>
          <cell r="AB10">
            <v>1.1953</v>
          </cell>
          <cell r="AC10">
            <v>1.2645999999999999</v>
          </cell>
          <cell r="AD10">
            <v>1.3352999999999999</v>
          </cell>
          <cell r="AE10">
            <v>1.4074</v>
          </cell>
          <cell r="AF10">
            <v>1.4810000000000001</v>
          </cell>
          <cell r="AG10">
            <v>1.556</v>
          </cell>
          <cell r="AH10">
            <v>1.6325000000000001</v>
          </cell>
          <cell r="AI10">
            <v>1.7102999999999999</v>
          </cell>
          <cell r="AJ10">
            <v>1.7896000000000001</v>
          </cell>
          <cell r="AK10">
            <v>1.8704000000000001</v>
          </cell>
          <cell r="AL10">
            <v>1.9525999999999999</v>
          </cell>
          <cell r="AM10">
            <v>2.0362</v>
          </cell>
          <cell r="AN10">
            <v>2.1213000000000002</v>
          </cell>
          <cell r="AO10">
            <v>2.2079</v>
          </cell>
          <cell r="AP10">
            <v>2.2959000000000001</v>
          </cell>
          <cell r="AQ10">
            <v>2.3854000000000002</v>
          </cell>
          <cell r="AR10">
            <v>2.4765000000000001</v>
          </cell>
          <cell r="AS10">
            <v>2.569</v>
          </cell>
          <cell r="AT10">
            <v>2.6631</v>
          </cell>
          <cell r="AU10">
            <v>2.7587999999999999</v>
          </cell>
          <cell r="AV10">
            <v>2.8559999999999999</v>
          </cell>
          <cell r="AW10">
            <v>2.9548000000000001</v>
          </cell>
        </row>
        <row r="11">
          <cell r="B11">
            <v>2.0500000000000001E-2</v>
          </cell>
          <cell r="C11">
            <v>3.5999999999999997E-2</v>
          </cell>
          <cell r="D11">
            <v>5.5399999999999998E-2</v>
          </cell>
          <cell r="E11">
            <v>7.8600000000000003E-2</v>
          </cell>
          <cell r="F11">
            <v>0.1052</v>
          </cell>
          <cell r="G11">
            <v>0.1351</v>
          </cell>
          <cell r="H11">
            <v>0.1681</v>
          </cell>
          <cell r="I11">
            <v>0.20399999999999999</v>
          </cell>
          <cell r="J11">
            <v>0.2427</v>
          </cell>
          <cell r="K11">
            <v>0.28399999999999997</v>
          </cell>
          <cell r="L11">
            <v>0.32779999999999998</v>
          </cell>
          <cell r="M11">
            <v>0.374</v>
          </cell>
          <cell r="N11">
            <v>0.42249999999999999</v>
          </cell>
          <cell r="O11">
            <v>0.47310000000000002</v>
          </cell>
          <cell r="P11">
            <v>0.52590000000000003</v>
          </cell>
          <cell r="Q11">
            <v>0.5806</v>
          </cell>
          <cell r="R11">
            <v>0.63719999999999999</v>
          </cell>
          <cell r="S11">
            <v>0.69569999999999999</v>
          </cell>
          <cell r="T11">
            <v>0.75600000000000001</v>
          </cell>
          <cell r="U11">
            <v>0.81799999999999995</v>
          </cell>
          <cell r="V11">
            <v>0.88170000000000004</v>
          </cell>
          <cell r="W11">
            <v>0.94710000000000005</v>
          </cell>
          <cell r="X11">
            <v>1.0141</v>
          </cell>
          <cell r="Y11">
            <v>1.0826</v>
          </cell>
          <cell r="Z11">
            <v>1.1527000000000001</v>
          </cell>
          <cell r="AA11">
            <v>1.2242999999999999</v>
          </cell>
          <cell r="AB11">
            <v>1.2974000000000001</v>
          </cell>
          <cell r="AC11">
            <v>1.3718999999999999</v>
          </cell>
          <cell r="AD11">
            <v>1.4479</v>
          </cell>
          <cell r="AE11">
            <v>1.5253000000000001</v>
          </cell>
          <cell r="AF11">
            <v>1.6042000000000001</v>
          </cell>
          <cell r="AG11">
            <v>1.6843999999999999</v>
          </cell>
          <cell r="AH11">
            <v>1.7661</v>
          </cell>
          <cell r="AI11">
            <v>1.8491</v>
          </cell>
          <cell r="AJ11">
            <v>1.9335</v>
          </cell>
          <cell r="AK11">
            <v>2.0194000000000001</v>
          </cell>
          <cell r="AL11">
            <v>2.1065999999999998</v>
          </cell>
          <cell r="AM11">
            <v>2.1951999999999998</v>
          </cell>
          <cell r="AN11">
            <v>2.2852000000000001</v>
          </cell>
          <cell r="AO11">
            <v>2.3765999999999998</v>
          </cell>
          <cell r="AP11">
            <v>2.4693000000000001</v>
          </cell>
          <cell r="AQ11">
            <v>2.5634999999999999</v>
          </cell>
          <cell r="AR11">
            <v>2.6591</v>
          </cell>
          <cell r="AS11">
            <v>2.7561</v>
          </cell>
          <cell r="AT11">
            <v>2.8544999999999998</v>
          </cell>
          <cell r="AU11">
            <v>2.9544000000000001</v>
          </cell>
          <cell r="AV11">
            <v>3.0556999999999999</v>
          </cell>
          <cell r="AW11">
            <v>3.1585000000000001</v>
          </cell>
        </row>
        <row r="12">
          <cell r="B12">
            <v>2.1999999999999999E-2</v>
          </cell>
          <cell r="C12">
            <v>3.8699999999999998E-2</v>
          </cell>
          <cell r="D12">
            <v>5.9700000000000003E-2</v>
          </cell>
          <cell r="E12">
            <v>8.4599999999999995E-2</v>
          </cell>
          <cell r="F12">
            <v>0.1134</v>
          </cell>
          <cell r="G12">
            <v>0.1457</v>
          </cell>
          <cell r="H12">
            <v>0.18140000000000001</v>
          </cell>
          <cell r="I12">
            <v>0.2203</v>
          </cell>
          <cell r="J12">
            <v>0.26219999999999999</v>
          </cell>
          <cell r="K12">
            <v>0.30690000000000001</v>
          </cell>
          <cell r="L12">
            <v>0.35439999999999999</v>
          </cell>
          <cell r="M12">
            <v>0.40439999999999998</v>
          </cell>
          <cell r="N12">
            <v>0.45700000000000002</v>
          </cell>
          <cell r="O12">
            <v>0.51180000000000003</v>
          </cell>
          <cell r="P12">
            <v>0.56889999999999996</v>
          </cell>
          <cell r="Q12">
            <v>0.62809999999999999</v>
          </cell>
          <cell r="R12">
            <v>0.68940000000000001</v>
          </cell>
          <cell r="S12">
            <v>0.75270000000000004</v>
          </cell>
          <cell r="T12">
            <v>0.81789999999999996</v>
          </cell>
          <cell r="U12">
            <v>0.88490000000000002</v>
          </cell>
          <cell r="V12">
            <v>0.95369999999999999</v>
          </cell>
          <cell r="W12">
            <v>1.0242</v>
          </cell>
          <cell r="X12">
            <v>1.0964</v>
          </cell>
          <cell r="Y12">
            <v>1.1702999999999999</v>
          </cell>
          <cell r="Z12">
            <v>1.2457</v>
          </cell>
          <cell r="AA12">
            <v>1.3226</v>
          </cell>
          <cell r="AB12">
            <v>1.4011</v>
          </cell>
          <cell r="AC12">
            <v>1.4811000000000001</v>
          </cell>
          <cell r="AD12">
            <v>1.5626</v>
          </cell>
          <cell r="AE12">
            <v>1.6455</v>
          </cell>
          <cell r="AF12">
            <v>1.7298</v>
          </cell>
          <cell r="AG12">
            <v>1.8154999999999999</v>
          </cell>
          <cell r="AH12">
            <v>1.9025000000000001</v>
          </cell>
          <cell r="AI12">
            <v>1.9910000000000001</v>
          </cell>
          <cell r="AJ12">
            <v>2.0808</v>
          </cell>
          <cell r="AK12">
            <v>2.1720000000000002</v>
          </cell>
          <cell r="AL12">
            <v>2.2645</v>
          </cell>
          <cell r="AM12">
            <v>2.3582999999999998</v>
          </cell>
          <cell r="AN12">
            <v>2.4535</v>
          </cell>
          <cell r="AO12">
            <v>2.5499999999999998</v>
          </cell>
          <cell r="AP12">
            <v>2.6478000000000002</v>
          </cell>
          <cell r="AQ12">
            <v>2.7469999999999999</v>
          </cell>
          <cell r="AR12">
            <v>2.8473999999999999</v>
          </cell>
          <cell r="AS12">
            <v>2.9491999999999998</v>
          </cell>
          <cell r="AT12">
            <v>3.0524</v>
          </cell>
          <cell r="AU12">
            <v>3.1568000000000001</v>
          </cell>
          <cell r="AV12">
            <v>3.2625999999999999</v>
          </cell>
          <cell r="AW12">
            <v>3.3698000000000001</v>
          </cell>
        </row>
        <row r="13">
          <cell r="B13">
            <v>2.3599999999999999E-2</v>
          </cell>
          <cell r="C13">
            <v>4.1500000000000002E-2</v>
          </cell>
          <cell r="D13">
            <v>6.3899999999999998E-2</v>
          </cell>
          <cell r="E13">
            <v>9.0700000000000003E-2</v>
          </cell>
          <cell r="F13">
            <v>0.1216</v>
          </cell>
          <cell r="G13">
            <v>0.15640000000000001</v>
          </cell>
          <cell r="H13">
            <v>0.1948</v>
          </cell>
          <cell r="I13">
            <v>0.2366</v>
          </cell>
          <cell r="J13">
            <v>0.28170000000000001</v>
          </cell>
          <cell r="K13">
            <v>0.33</v>
          </cell>
          <cell r="L13">
            <v>0.38109999999999999</v>
          </cell>
          <cell r="M13">
            <v>0.435</v>
          </cell>
          <cell r="N13">
            <v>0.49159999999999998</v>
          </cell>
          <cell r="O13">
            <v>0.55069999999999997</v>
          </cell>
          <cell r="P13">
            <v>0.61219999999999997</v>
          </cell>
          <cell r="Q13">
            <v>0.67600000000000005</v>
          </cell>
          <cell r="R13">
            <v>0.74199999999999999</v>
          </cell>
          <cell r="S13">
            <v>0.81020000000000003</v>
          </cell>
          <cell r="T13">
            <v>0.88029999999999997</v>
          </cell>
          <cell r="U13">
            <v>0.95240000000000002</v>
          </cell>
          <cell r="V13">
            <v>1.0264</v>
          </cell>
          <cell r="W13">
            <v>1.1022000000000001</v>
          </cell>
          <cell r="X13">
            <v>1.1798</v>
          </cell>
          <cell r="Y13">
            <v>1.2589999999999999</v>
          </cell>
          <cell r="Z13">
            <v>1.3399000000000001</v>
          </cell>
          <cell r="AA13">
            <v>1.4224000000000001</v>
          </cell>
          <cell r="AB13">
            <v>1.5064</v>
          </cell>
          <cell r="AC13">
            <v>1.5920000000000001</v>
          </cell>
          <cell r="AD13">
            <v>1.6791</v>
          </cell>
          <cell r="AE13">
            <v>1.7676000000000001</v>
          </cell>
          <cell r="AF13">
            <v>1.8574999999999999</v>
          </cell>
          <cell r="AG13">
            <v>1.9488000000000001</v>
          </cell>
          <cell r="AH13">
            <v>2.0415999999999999</v>
          </cell>
          <cell r="AI13">
            <v>2.1356000000000002</v>
          </cell>
          <cell r="AJ13">
            <v>2.2309999999999999</v>
          </cell>
          <cell r="AK13">
            <v>2.3277000000000001</v>
          </cell>
          <cell r="AL13">
            <v>2.4258000000000002</v>
          </cell>
          <cell r="AM13">
            <v>2.5251000000000001</v>
          </cell>
          <cell r="AN13">
            <v>2.6257000000000001</v>
          </cell>
          <cell r="AO13">
            <v>2.7275999999999998</v>
          </cell>
          <cell r="AP13">
            <v>2.8307000000000002</v>
          </cell>
          <cell r="AQ13">
            <v>2.9350999999999998</v>
          </cell>
          <cell r="AR13">
            <v>3.0407000000000002</v>
          </cell>
          <cell r="AS13">
            <v>3.1476000000000002</v>
          </cell>
          <cell r="AT13">
            <v>3.2557999999999998</v>
          </cell>
          <cell r="AU13">
            <v>3.3652000000000002</v>
          </cell>
          <cell r="AV13">
            <v>3.4758</v>
          </cell>
          <cell r="AW13">
            <v>3.5876999999999999</v>
          </cell>
        </row>
        <row r="14">
          <cell r="B14">
            <v>2.5100000000000001E-2</v>
          </cell>
          <cell r="C14">
            <v>4.4200000000000003E-2</v>
          </cell>
          <cell r="D14">
            <v>6.8199999999999997E-2</v>
          </cell>
          <cell r="E14">
            <v>9.6799999999999997E-2</v>
          </cell>
          <cell r="F14">
            <v>0.12989999999999999</v>
          </cell>
          <cell r="G14">
            <v>0.1671</v>
          </cell>
          <cell r="H14">
            <v>0.2082</v>
          </cell>
          <cell r="I14">
            <v>0.253</v>
          </cell>
          <cell r="J14">
            <v>0.3014</v>
          </cell>
          <cell r="K14">
            <v>0.35310000000000002</v>
          </cell>
          <cell r="L14">
            <v>0.40789999999999998</v>
          </cell>
          <cell r="M14">
            <v>0.4657</v>
          </cell>
          <cell r="N14">
            <v>0.52639999999999998</v>
          </cell>
          <cell r="O14">
            <v>0.58979999999999999</v>
          </cell>
          <cell r="P14">
            <v>0.65580000000000005</v>
          </cell>
          <cell r="Q14">
            <v>0.72430000000000005</v>
          </cell>
          <cell r="R14">
            <v>0.79510000000000003</v>
          </cell>
          <cell r="S14">
            <v>0.86809999999999998</v>
          </cell>
          <cell r="T14">
            <v>0.94330000000000003</v>
          </cell>
          <cell r="U14">
            <v>1.0206</v>
          </cell>
          <cell r="V14">
            <v>1.0998000000000001</v>
          </cell>
          <cell r="W14">
            <v>1.181</v>
          </cell>
          <cell r="X14">
            <v>1.264</v>
          </cell>
          <cell r="Y14">
            <v>1.3487</v>
          </cell>
          <cell r="Z14">
            <v>1.4352</v>
          </cell>
          <cell r="AA14">
            <v>1.5233000000000001</v>
          </cell>
          <cell r="AB14">
            <v>1.6131</v>
          </cell>
          <cell r="AC14">
            <v>1.7042999999999999</v>
          </cell>
          <cell r="AD14">
            <v>1.7971999999999999</v>
          </cell>
          <cell r="AE14">
            <v>1.8914</v>
          </cell>
          <cell r="AF14">
            <v>1.9872000000000001</v>
          </cell>
          <cell r="AG14">
            <v>2.0842999999999998</v>
          </cell>
          <cell r="AH14">
            <v>2.1827999999999999</v>
          </cell>
          <cell r="AI14">
            <v>2.2827000000000002</v>
          </cell>
          <cell r="AJ14">
            <v>2.3837999999999999</v>
          </cell>
          <cell r="AK14">
            <v>2.4863</v>
          </cell>
          <cell r="AL14">
            <v>2.59</v>
          </cell>
          <cell r="AM14">
            <v>2.6951000000000001</v>
          </cell>
          <cell r="AN14">
            <v>2.8012999999999999</v>
          </cell>
          <cell r="AO14">
            <v>2.9087999999999998</v>
          </cell>
          <cell r="AP14">
            <v>3.0175000000000001</v>
          </cell>
          <cell r="AQ14">
            <v>3.1274000000000002</v>
          </cell>
          <cell r="AR14">
            <v>3.2383999999999999</v>
          </cell>
          <cell r="AS14">
            <v>3.3506999999999998</v>
          </cell>
          <cell r="AT14">
            <v>3.4641000000000002</v>
          </cell>
          <cell r="AU14">
            <v>3.5788000000000002</v>
          </cell>
          <cell r="AV14">
            <v>3.6945000000000001</v>
          </cell>
          <cell r="AW14">
            <v>3.8113999999999999</v>
          </cell>
        </row>
        <row r="15">
          <cell r="B15">
            <v>2.6700000000000002E-2</v>
          </cell>
          <cell r="C15">
            <v>4.6899999999999997E-2</v>
          </cell>
          <cell r="D15">
            <v>7.2499999999999995E-2</v>
          </cell>
          <cell r="E15">
            <v>0.10290000000000001</v>
          </cell>
          <cell r="F15">
            <v>0.1381</v>
          </cell>
          <cell r="G15">
            <v>0.17780000000000001</v>
          </cell>
          <cell r="H15">
            <v>0.22159999999999999</v>
          </cell>
          <cell r="I15">
            <v>0.26939999999999997</v>
          </cell>
          <cell r="J15">
            <v>0.32100000000000001</v>
          </cell>
          <cell r="K15">
            <v>0.37619999999999998</v>
          </cell>
          <cell r="L15">
            <v>0.43480000000000002</v>
          </cell>
          <cell r="M15">
            <v>0.49659999999999999</v>
          </cell>
          <cell r="N15">
            <v>0.56140000000000001</v>
          </cell>
          <cell r="O15">
            <v>0.62909999999999999</v>
          </cell>
          <cell r="P15">
            <v>0.6996</v>
          </cell>
          <cell r="Q15">
            <v>0.77280000000000004</v>
          </cell>
          <cell r="R15">
            <v>0.84840000000000004</v>
          </cell>
          <cell r="S15">
            <v>0.9264</v>
          </cell>
          <cell r="T15">
            <v>1.0066999999999999</v>
          </cell>
          <cell r="U15">
            <v>1.0891999999999999</v>
          </cell>
          <cell r="V15">
            <v>1.1738</v>
          </cell>
          <cell r="W15">
            <v>1.2604</v>
          </cell>
          <cell r="X15">
            <v>1.3489</v>
          </cell>
          <cell r="Y15">
            <v>1.4393</v>
          </cell>
          <cell r="Z15">
            <v>1.5314000000000001</v>
          </cell>
          <cell r="AA15">
            <v>1.6253</v>
          </cell>
          <cell r="AB15">
            <v>1.7208000000000001</v>
          </cell>
          <cell r="AC15">
            <v>1.8180000000000001</v>
          </cell>
          <cell r="AD15">
            <v>1.9167000000000001</v>
          </cell>
          <cell r="AE15">
            <v>2.0169000000000001</v>
          </cell>
          <cell r="AF15">
            <v>2.1185</v>
          </cell>
          <cell r="AG15">
            <v>2.2216</v>
          </cell>
          <cell r="AH15">
            <v>2.3260000000000001</v>
          </cell>
          <cell r="AI15">
            <v>2.4318</v>
          </cell>
          <cell r="AJ15">
            <v>2.5390000000000001</v>
          </cell>
          <cell r="AK15">
            <v>2.6474000000000002</v>
          </cell>
          <cell r="AL15">
            <v>2.7570000000000001</v>
          </cell>
          <cell r="AM15">
            <v>2.8679000000000001</v>
          </cell>
          <cell r="AN15">
            <v>2.98</v>
          </cell>
          <cell r="AO15">
            <v>3.0933000000000002</v>
          </cell>
          <cell r="AP15">
            <v>3.2077</v>
          </cell>
          <cell r="AQ15">
            <v>3.3233000000000001</v>
          </cell>
          <cell r="AR15">
            <v>3.4401000000000002</v>
          </cell>
          <cell r="AS15">
            <v>3.5579000000000001</v>
          </cell>
          <cell r="AT15">
            <v>3.6768999999999998</v>
          </cell>
          <cell r="AU15">
            <v>3.7970000000000002</v>
          </cell>
          <cell r="AV15">
            <v>3.9180999999999999</v>
          </cell>
          <cell r="AW15">
            <v>4.0404</v>
          </cell>
        </row>
        <row r="16">
          <cell r="B16">
            <v>2.8199999999999999E-2</v>
          </cell>
          <cell r="C16">
            <v>4.9700000000000001E-2</v>
          </cell>
          <cell r="D16">
            <v>7.6700000000000004E-2</v>
          </cell>
          <cell r="E16">
            <v>0.1091</v>
          </cell>
          <cell r="F16">
            <v>0.1464</v>
          </cell>
          <cell r="G16">
            <v>0.1885</v>
          </cell>
          <cell r="H16">
            <v>0.2351</v>
          </cell>
          <cell r="I16">
            <v>0.28589999999999999</v>
          </cell>
          <cell r="J16">
            <v>0.34079999999999999</v>
          </cell>
          <cell r="K16">
            <v>0.39950000000000002</v>
          </cell>
          <cell r="L16">
            <v>0.46179999999999999</v>
          </cell>
          <cell r="M16">
            <v>0.52749999999999997</v>
          </cell>
          <cell r="N16">
            <v>0.59650000000000003</v>
          </cell>
          <cell r="O16">
            <v>0.66859999999999997</v>
          </cell>
          <cell r="P16">
            <v>0.74370000000000003</v>
          </cell>
          <cell r="Q16">
            <v>0.82150000000000001</v>
          </cell>
          <cell r="R16">
            <v>0.90200000000000002</v>
          </cell>
          <cell r="S16">
            <v>0.98509999999999998</v>
          </cell>
          <cell r="T16">
            <v>1.0705</v>
          </cell>
          <cell r="U16">
            <v>1.1583000000000001</v>
          </cell>
          <cell r="V16">
            <v>1.2483</v>
          </cell>
          <cell r="W16">
            <v>1.3404</v>
          </cell>
          <cell r="X16">
            <v>1.4345000000000001</v>
          </cell>
          <cell r="Y16">
            <v>1.5306</v>
          </cell>
          <cell r="Z16">
            <v>1.6285000000000001</v>
          </cell>
          <cell r="AA16">
            <v>1.7282</v>
          </cell>
          <cell r="AB16">
            <v>1.8297000000000001</v>
          </cell>
          <cell r="AC16">
            <v>1.9328000000000001</v>
          </cell>
          <cell r="AD16">
            <v>2.0373999999999999</v>
          </cell>
          <cell r="AE16">
            <v>2.1436999999999999</v>
          </cell>
          <cell r="AF16">
            <v>2.2513999999999998</v>
          </cell>
          <cell r="AG16">
            <v>2.3605</v>
          </cell>
          <cell r="AH16">
            <v>2.4710999999999999</v>
          </cell>
          <cell r="AI16">
            <v>2.5829</v>
          </cell>
          <cell r="AJ16">
            <v>2.6962000000000002</v>
          </cell>
          <cell r="AK16">
            <v>2.8106</v>
          </cell>
          <cell r="AL16">
            <v>2.9264000000000001</v>
          </cell>
          <cell r="AM16">
            <v>3.0432999999999999</v>
          </cell>
          <cell r="AN16">
            <v>3.1614</v>
          </cell>
          <cell r="AO16">
            <v>3.2806999999999999</v>
          </cell>
          <cell r="AP16">
            <v>3.4011</v>
          </cell>
          <cell r="AQ16">
            <v>3.5226000000000002</v>
          </cell>
          <cell r="AR16">
            <v>3.6452</v>
          </cell>
          <cell r="AS16">
            <v>3.7688999999999999</v>
          </cell>
          <cell r="AT16">
            <v>3.8936000000000002</v>
          </cell>
          <cell r="AU16">
            <v>4.0194000000000001</v>
          </cell>
          <cell r="AV16">
            <v>4.1460999999999997</v>
          </cell>
          <cell r="AW16">
            <v>4.2739000000000003</v>
          </cell>
        </row>
        <row r="17">
          <cell r="B17">
            <v>2.9700000000000001E-2</v>
          </cell>
          <cell r="C17">
            <v>5.2400000000000002E-2</v>
          </cell>
          <cell r="D17">
            <v>8.1000000000000003E-2</v>
          </cell>
          <cell r="E17">
            <v>0.1152</v>
          </cell>
          <cell r="F17">
            <v>0.1547</v>
          </cell>
          <cell r="G17">
            <v>0.19919999999999999</v>
          </cell>
          <cell r="H17">
            <v>0.2485</v>
          </cell>
          <cell r="I17">
            <v>0.3024</v>
          </cell>
          <cell r="J17">
            <v>0.36049999999999999</v>
          </cell>
          <cell r="K17">
            <v>0.42270000000000002</v>
          </cell>
          <cell r="L17">
            <v>0.48880000000000001</v>
          </cell>
          <cell r="M17">
            <v>0.5585</v>
          </cell>
          <cell r="N17">
            <v>0.63170000000000004</v>
          </cell>
          <cell r="O17">
            <v>0.70820000000000005</v>
          </cell>
          <cell r="P17">
            <v>0.78790000000000004</v>
          </cell>
          <cell r="Q17">
            <v>0.87050000000000005</v>
          </cell>
          <cell r="R17">
            <v>0.95589999999999997</v>
          </cell>
          <cell r="S17">
            <v>1.044</v>
          </cell>
          <cell r="T17">
            <v>1.1347</v>
          </cell>
          <cell r="U17">
            <v>1.2278</v>
          </cell>
          <cell r="V17">
            <v>1.3232999999999999</v>
          </cell>
          <cell r="W17">
            <v>1.421</v>
          </cell>
          <cell r="X17">
            <v>1.5207999999999999</v>
          </cell>
          <cell r="Y17">
            <v>1.6226</v>
          </cell>
          <cell r="Z17">
            <v>1.7263999999999999</v>
          </cell>
          <cell r="AA17">
            <v>1.8320000000000001</v>
          </cell>
          <cell r="AB17">
            <v>1.9394</v>
          </cell>
          <cell r="AC17">
            <v>2.0486</v>
          </cell>
          <cell r="AD17">
            <v>2.1593</v>
          </cell>
          <cell r="AE17">
            <v>2.2717000000000001</v>
          </cell>
          <cell r="AF17">
            <v>2.3856000000000002</v>
          </cell>
          <cell r="AG17">
            <v>2.5009000000000001</v>
          </cell>
          <cell r="AH17">
            <v>2.6177000000000001</v>
          </cell>
          <cell r="AI17">
            <v>2.7357999999999998</v>
          </cell>
          <cell r="AJ17">
            <v>2.8552</v>
          </cell>
          <cell r="AK17">
            <v>2.9759000000000002</v>
          </cell>
          <cell r="AL17">
            <v>3.0979000000000001</v>
          </cell>
          <cell r="AM17">
            <v>3.2210000000000001</v>
          </cell>
          <cell r="AN17">
            <v>3.3452999999999999</v>
          </cell>
          <cell r="AO17">
            <v>3.4706999999999999</v>
          </cell>
          <cell r="AP17">
            <v>3.5973000000000002</v>
          </cell>
          <cell r="AQ17">
            <v>3.7248999999999999</v>
          </cell>
          <cell r="AR17">
            <v>3.8534999999999999</v>
          </cell>
          <cell r="AS17">
            <v>3.9832000000000001</v>
          </cell>
          <cell r="AT17">
            <v>4.1138000000000003</v>
          </cell>
          <cell r="AU17">
            <v>4.2454999999999998</v>
          </cell>
          <cell r="AV17">
            <v>4.3780999999999999</v>
          </cell>
          <cell r="AW17">
            <v>4.5115999999999996</v>
          </cell>
        </row>
        <row r="18">
          <cell r="B18">
            <v>3.1300000000000001E-2</v>
          </cell>
          <cell r="C18">
            <v>5.5100000000000003E-2</v>
          </cell>
          <cell r="D18">
            <v>8.5300000000000001E-2</v>
          </cell>
          <cell r="E18">
            <v>0.12130000000000001</v>
          </cell>
          <cell r="F18">
            <v>0.16300000000000001</v>
          </cell>
          <cell r="G18">
            <v>0.21</v>
          </cell>
          <cell r="H18">
            <v>0.26200000000000001</v>
          </cell>
          <cell r="I18">
            <v>0.31890000000000002</v>
          </cell>
          <cell r="J18">
            <v>0.38030000000000003</v>
          </cell>
          <cell r="K18">
            <v>0.4461</v>
          </cell>
          <cell r="L18">
            <v>0.51590000000000003</v>
          </cell>
          <cell r="M18">
            <v>0.5897</v>
          </cell>
          <cell r="N18">
            <v>0.66710000000000003</v>
          </cell>
          <cell r="O18">
            <v>0.748</v>
          </cell>
          <cell r="P18">
            <v>0.83220000000000005</v>
          </cell>
          <cell r="Q18">
            <v>0.91959999999999997</v>
          </cell>
          <cell r="R18">
            <v>1.01</v>
          </cell>
          <cell r="S18">
            <v>1.1032</v>
          </cell>
          <cell r="T18">
            <v>1.1992</v>
          </cell>
          <cell r="U18">
            <v>1.2977000000000001</v>
          </cell>
          <cell r="V18">
            <v>1.3987000000000001</v>
          </cell>
          <cell r="W18">
            <v>1.502</v>
          </cell>
          <cell r="X18">
            <v>1.6074999999999999</v>
          </cell>
          <cell r="Y18">
            <v>1.7152000000000001</v>
          </cell>
          <cell r="Z18">
            <v>1.8249</v>
          </cell>
          <cell r="AA18">
            <v>1.9365000000000001</v>
          </cell>
          <cell r="AB18">
            <v>2.0499999999999998</v>
          </cell>
          <cell r="AC18">
            <v>2.1652999999999998</v>
          </cell>
          <cell r="AD18">
            <v>2.2823000000000002</v>
          </cell>
          <cell r="AE18">
            <v>2.4009</v>
          </cell>
          <cell r="AF18">
            <v>2.5209999999999999</v>
          </cell>
          <cell r="AG18">
            <v>2.6425999999999998</v>
          </cell>
          <cell r="AH18">
            <v>2.7656999999999998</v>
          </cell>
          <cell r="AI18">
            <v>2.8902000000000001</v>
          </cell>
          <cell r="AJ18">
            <v>3.0158999999999998</v>
          </cell>
          <cell r="AK18">
            <v>3.1429999999999998</v>
          </cell>
          <cell r="AL18">
            <v>3.2713000000000001</v>
          </cell>
          <cell r="AM18">
            <v>3.4007999999999998</v>
          </cell>
          <cell r="AN18">
            <v>3.5314000000000001</v>
          </cell>
          <cell r="AO18">
            <v>3.6631</v>
          </cell>
          <cell r="AP18">
            <v>3.7959000000000001</v>
          </cell>
          <cell r="AQ18">
            <v>3.9298000000000002</v>
          </cell>
          <cell r="AR18">
            <v>4.0646000000000004</v>
          </cell>
          <cell r="AS18">
            <v>4.2004999999999999</v>
          </cell>
          <cell r="AT18">
            <v>4.3372999999999999</v>
          </cell>
          <cell r="AU18">
            <v>4.4749999999999996</v>
          </cell>
          <cell r="AV18">
            <v>4.6135999999999999</v>
          </cell>
          <cell r="AW18">
            <v>4.7530999999999999</v>
          </cell>
        </row>
        <row r="19">
          <cell r="B19">
            <v>3.2800000000000003E-2</v>
          </cell>
          <cell r="C19">
            <v>5.79E-2</v>
          </cell>
          <cell r="D19">
            <v>8.9499999999999996E-2</v>
          </cell>
          <cell r="E19">
            <v>0.12740000000000001</v>
          </cell>
          <cell r="F19">
            <v>0.17119999999999999</v>
          </cell>
          <cell r="G19">
            <v>0.22070000000000001</v>
          </cell>
          <cell r="H19">
            <v>0.27550000000000002</v>
          </cell>
          <cell r="I19">
            <v>0.33539999999999998</v>
          </cell>
          <cell r="J19">
            <v>0.4002</v>
          </cell>
          <cell r="K19">
            <v>0.46949999999999997</v>
          </cell>
          <cell r="L19">
            <v>0.54310000000000003</v>
          </cell>
          <cell r="M19">
            <v>0.62080000000000002</v>
          </cell>
          <cell r="N19">
            <v>0.70250000000000001</v>
          </cell>
          <cell r="O19">
            <v>0.78779999999999994</v>
          </cell>
          <cell r="P19">
            <v>0.87670000000000003</v>
          </cell>
          <cell r="Q19">
            <v>0.96889999999999998</v>
          </cell>
          <cell r="R19">
            <v>1.0643</v>
          </cell>
          <cell r="S19">
            <v>1.1627000000000001</v>
          </cell>
          <cell r="T19">
            <v>1.2639</v>
          </cell>
          <cell r="U19">
            <v>1.3678999999999999</v>
          </cell>
          <cell r="V19">
            <v>1.4743999999999999</v>
          </cell>
          <cell r="W19">
            <v>1.5833999999999999</v>
          </cell>
          <cell r="X19">
            <v>1.6948000000000001</v>
          </cell>
          <cell r="Y19">
            <v>1.8083</v>
          </cell>
          <cell r="Z19">
            <v>1.9239999999999999</v>
          </cell>
          <cell r="AA19">
            <v>2.0417000000000001</v>
          </cell>
          <cell r="AB19">
            <v>2.1614</v>
          </cell>
          <cell r="AC19">
            <v>2.2829000000000002</v>
          </cell>
          <cell r="AD19">
            <v>2.4060999999999999</v>
          </cell>
          <cell r="AE19">
            <v>2.5310000000000001</v>
          </cell>
          <cell r="AF19">
            <v>2.6575000000000002</v>
          </cell>
          <cell r="AG19">
            <v>2.7854999999999999</v>
          </cell>
          <cell r="AH19">
            <v>2.915</v>
          </cell>
          <cell r="AI19">
            <v>3.0459000000000001</v>
          </cell>
          <cell r="AJ19">
            <v>3.1781999999999999</v>
          </cell>
          <cell r="AK19">
            <v>3.3117000000000001</v>
          </cell>
          <cell r="AL19">
            <v>3.4464999999999999</v>
          </cell>
          <cell r="AM19">
            <v>3.5823999999999998</v>
          </cell>
          <cell r="AN19">
            <v>3.7195</v>
          </cell>
          <cell r="AO19">
            <v>3.8576999999999999</v>
          </cell>
          <cell r="AP19">
            <v>3.9969000000000001</v>
          </cell>
          <cell r="AQ19">
            <v>4.1371000000000002</v>
          </cell>
          <cell r="AR19">
            <v>4.2784000000000004</v>
          </cell>
          <cell r="AS19">
            <v>4.4204999999999997</v>
          </cell>
          <cell r="AT19">
            <v>4.5636000000000001</v>
          </cell>
          <cell r="AU19">
            <v>4.7076000000000002</v>
          </cell>
          <cell r="AV19">
            <v>4.8524000000000003</v>
          </cell>
          <cell r="AW19">
            <v>4.9980000000000002</v>
          </cell>
        </row>
        <row r="20">
          <cell r="B20">
            <v>3.44E-2</v>
          </cell>
          <cell r="C20">
            <v>6.0600000000000001E-2</v>
          </cell>
          <cell r="D20">
            <v>9.3799999999999994E-2</v>
          </cell>
          <cell r="E20">
            <v>0.13350000000000001</v>
          </cell>
          <cell r="F20">
            <v>0.17949999999999999</v>
          </cell>
          <cell r="G20">
            <v>0.23150000000000001</v>
          </cell>
          <cell r="H20">
            <v>0.28910000000000002</v>
          </cell>
          <cell r="I20">
            <v>0.35199999999999998</v>
          </cell>
          <cell r="J20">
            <v>0.42</v>
          </cell>
          <cell r="K20">
            <v>0.4929</v>
          </cell>
          <cell r="L20">
            <v>0.57030000000000003</v>
          </cell>
          <cell r="M20">
            <v>0.65210000000000001</v>
          </cell>
          <cell r="N20">
            <v>0.73799999999999999</v>
          </cell>
          <cell r="O20">
            <v>0.82779999999999998</v>
          </cell>
          <cell r="P20">
            <v>0.92130000000000001</v>
          </cell>
          <cell r="Q20">
            <v>1.0184</v>
          </cell>
          <cell r="R20">
            <v>1.1188</v>
          </cell>
          <cell r="S20">
            <v>1.2222999999999999</v>
          </cell>
          <cell r="T20">
            <v>1.3289</v>
          </cell>
          <cell r="U20">
            <v>1.4383999999999999</v>
          </cell>
          <cell r="V20">
            <v>1.5505</v>
          </cell>
          <cell r="W20">
            <v>1.6653</v>
          </cell>
          <cell r="X20">
            <v>1.7824</v>
          </cell>
          <cell r="Y20">
            <v>1.9019999999999999</v>
          </cell>
          <cell r="Z20">
            <v>2.0236999999999998</v>
          </cell>
          <cell r="AA20">
            <v>2.1476000000000002</v>
          </cell>
          <cell r="AB20">
            <v>2.2734000000000001</v>
          </cell>
          <cell r="AC20">
            <v>2.4011999999999998</v>
          </cell>
          <cell r="AD20">
            <v>2.5308000000000002</v>
          </cell>
          <cell r="AE20">
            <v>2.6621000000000001</v>
          </cell>
          <cell r="AF20">
            <v>2.7949999999999999</v>
          </cell>
          <cell r="AG20">
            <v>2.9295</v>
          </cell>
          <cell r="AH20">
            <v>3.0655999999999999</v>
          </cell>
          <cell r="AI20">
            <v>3.2029999999999998</v>
          </cell>
          <cell r="AJ20">
            <v>3.3418000000000001</v>
          </cell>
          <cell r="AK20">
            <v>3.4819</v>
          </cell>
          <cell r="AL20">
            <v>3.6233</v>
          </cell>
          <cell r="AM20">
            <v>3.7658</v>
          </cell>
          <cell r="AN20">
            <v>3.9094000000000002</v>
          </cell>
          <cell r="AO20">
            <v>4.0541999999999998</v>
          </cell>
          <cell r="AP20">
            <v>4.2</v>
          </cell>
          <cell r="AQ20">
            <v>4.3467000000000002</v>
          </cell>
          <cell r="AR20">
            <v>4.4945000000000004</v>
          </cell>
          <cell r="AS20">
            <v>4.6430999999999996</v>
          </cell>
          <cell r="AT20">
            <v>4.7926000000000002</v>
          </cell>
          <cell r="AU20">
            <v>4.9428999999999998</v>
          </cell>
          <cell r="AV20">
            <v>5.0941000000000001</v>
          </cell>
          <cell r="AW20">
            <v>5.2460000000000004</v>
          </cell>
        </row>
        <row r="21">
          <cell r="B21">
            <v>3.5900000000000001E-2</v>
          </cell>
          <cell r="C21">
            <v>6.3399999999999998E-2</v>
          </cell>
          <cell r="D21">
            <v>9.8100000000000007E-2</v>
          </cell>
          <cell r="E21">
            <v>0.13969999999999999</v>
          </cell>
          <cell r="F21">
            <v>0.18779999999999999</v>
          </cell>
          <cell r="G21">
            <v>0.2422</v>
          </cell>
          <cell r="H21">
            <v>0.30259999999999998</v>
          </cell>
          <cell r="I21">
            <v>0.36859999999999998</v>
          </cell>
          <cell r="J21">
            <v>0.43990000000000001</v>
          </cell>
          <cell r="K21">
            <v>0.51629999999999998</v>
          </cell>
          <cell r="L21">
            <v>0.59760000000000002</v>
          </cell>
          <cell r="M21">
            <v>0.68340000000000001</v>
          </cell>
          <cell r="N21">
            <v>0.77359999999999995</v>
          </cell>
          <cell r="O21">
            <v>0.8679</v>
          </cell>
          <cell r="P21">
            <v>0.96609999999999996</v>
          </cell>
          <cell r="Q21">
            <v>1.0680000000000001</v>
          </cell>
          <cell r="R21">
            <v>1.1734</v>
          </cell>
          <cell r="S21">
            <v>1.2822</v>
          </cell>
          <cell r="T21">
            <v>1.3940999999999999</v>
          </cell>
          <cell r="U21">
            <v>1.5091000000000001</v>
          </cell>
          <cell r="V21">
            <v>1.6269</v>
          </cell>
          <cell r="W21">
            <v>1.7474000000000001</v>
          </cell>
          <cell r="X21">
            <v>1.8705000000000001</v>
          </cell>
          <cell r="Y21">
            <v>1.996</v>
          </cell>
          <cell r="Z21">
            <v>2.1238999999999999</v>
          </cell>
          <cell r="AA21">
            <v>2.2538999999999998</v>
          </cell>
          <cell r="AB21">
            <v>2.3860999999999999</v>
          </cell>
          <cell r="AC21">
            <v>2.5202</v>
          </cell>
          <cell r="AD21">
            <v>2.6562000000000001</v>
          </cell>
          <cell r="AE21">
            <v>2.794</v>
          </cell>
          <cell r="AF21">
            <v>2.9333999999999998</v>
          </cell>
          <cell r="AG21">
            <v>3.0745</v>
          </cell>
          <cell r="AH21">
            <v>3.2172000000000001</v>
          </cell>
          <cell r="AI21">
            <v>3.3612000000000002</v>
          </cell>
          <cell r="AJ21">
            <v>3.5066999999999999</v>
          </cell>
          <cell r="AK21">
            <v>3.6535000000000002</v>
          </cell>
          <cell r="AL21">
            <v>3.8014999999999999</v>
          </cell>
          <cell r="AM21">
            <v>3.9506999999999999</v>
          </cell>
          <cell r="AN21">
            <v>4.1010999999999997</v>
          </cell>
          <cell r="AO21">
            <v>4.2525000000000004</v>
          </cell>
          <cell r="AP21">
            <v>4.4048999999999996</v>
          </cell>
          <cell r="AQ21">
            <v>4.5583</v>
          </cell>
          <cell r="AR21">
            <v>4.7126999999999999</v>
          </cell>
          <cell r="AS21">
            <v>4.8678999999999997</v>
          </cell>
          <cell r="AT21">
            <v>5.024</v>
          </cell>
          <cell r="AU21">
            <v>5.1809000000000003</v>
          </cell>
          <cell r="AV21">
            <v>5.3384999999999998</v>
          </cell>
          <cell r="AW21">
            <v>5.4969000000000001</v>
          </cell>
        </row>
        <row r="22">
          <cell r="B22">
            <v>3.7400000000000003E-2</v>
          </cell>
          <cell r="C22">
            <v>6.6100000000000006E-2</v>
          </cell>
          <cell r="D22">
            <v>0.1023</v>
          </cell>
          <cell r="E22">
            <v>0.14580000000000001</v>
          </cell>
          <cell r="F22">
            <v>0.1961</v>
          </cell>
          <cell r="G22">
            <v>0.253</v>
          </cell>
          <cell r="H22">
            <v>0.31609999999999999</v>
          </cell>
          <cell r="I22">
            <v>0.38519999999999999</v>
          </cell>
          <cell r="J22">
            <v>0.45979999999999999</v>
          </cell>
          <cell r="K22">
            <v>0.53979999999999995</v>
          </cell>
          <cell r="L22">
            <v>0.62490000000000001</v>
          </cell>
          <cell r="M22">
            <v>0.71479999999999999</v>
          </cell>
          <cell r="N22">
            <v>0.80920000000000003</v>
          </cell>
          <cell r="O22">
            <v>0.90800000000000003</v>
          </cell>
          <cell r="P22">
            <v>1.0108999999999999</v>
          </cell>
          <cell r="Q22">
            <v>1.1176999999999999</v>
          </cell>
          <cell r="R22">
            <v>1.2282</v>
          </cell>
          <cell r="S22">
            <v>1.3422000000000001</v>
          </cell>
          <cell r="T22">
            <v>1.4596</v>
          </cell>
          <cell r="U22">
            <v>1.5801000000000001</v>
          </cell>
          <cell r="V22">
            <v>1.7036</v>
          </cell>
          <cell r="W22">
            <v>1.8299000000000001</v>
          </cell>
          <cell r="X22">
            <v>1.9589000000000001</v>
          </cell>
          <cell r="Y22">
            <v>2.0905</v>
          </cell>
          <cell r="Z22">
            <v>2.2244999999999999</v>
          </cell>
          <cell r="AA22">
            <v>2.3607999999999998</v>
          </cell>
          <cell r="AB22">
            <v>2.4992999999999999</v>
          </cell>
          <cell r="AC22">
            <v>2.6398000000000001</v>
          </cell>
          <cell r="AD22">
            <v>2.7823000000000002</v>
          </cell>
          <cell r="AE22">
            <v>2.9266000000000001</v>
          </cell>
          <cell r="AF22">
            <v>3.0727000000000002</v>
          </cell>
          <cell r="AG22">
            <v>3.2204000000000002</v>
          </cell>
          <cell r="AH22">
            <v>3.3696999999999999</v>
          </cell>
          <cell r="AI22">
            <v>3.5205000000000002</v>
          </cell>
          <cell r="AJ22">
            <v>3.6726999999999999</v>
          </cell>
          <cell r="AK22">
            <v>3.8262999999999998</v>
          </cell>
          <cell r="AL22">
            <v>3.9811000000000001</v>
          </cell>
          <cell r="AM22">
            <v>4.1371000000000002</v>
          </cell>
          <cell r="AN22">
            <v>4.2942</v>
          </cell>
          <cell r="AO22">
            <v>4.4523999999999999</v>
          </cell>
          <cell r="AP22">
            <v>4.6116000000000001</v>
          </cell>
          <cell r="AQ22">
            <v>4.7717999999999998</v>
          </cell>
          <cell r="AR22">
            <v>4.9329000000000001</v>
          </cell>
          <cell r="AS22">
            <v>5.0948000000000002</v>
          </cell>
          <cell r="AT22">
            <v>5.2576000000000001</v>
          </cell>
          <cell r="AU22">
            <v>5.4211</v>
          </cell>
          <cell r="AV22">
            <v>5.5853999999999999</v>
          </cell>
          <cell r="AW22">
            <v>5.7503000000000002</v>
          </cell>
        </row>
        <row r="23">
          <cell r="B23">
            <v>3.9E-2</v>
          </cell>
          <cell r="C23">
            <v>6.88E-2</v>
          </cell>
          <cell r="D23">
            <v>0.1066</v>
          </cell>
          <cell r="E23">
            <v>0.15190000000000001</v>
          </cell>
          <cell r="F23">
            <v>0.2044</v>
          </cell>
          <cell r="G23">
            <v>0.26379999999999998</v>
          </cell>
          <cell r="H23">
            <v>0.32969999999999999</v>
          </cell>
          <cell r="I23">
            <v>0.40179999999999999</v>
          </cell>
          <cell r="J23">
            <v>0.47970000000000002</v>
          </cell>
          <cell r="K23">
            <v>0.56330000000000002</v>
          </cell>
          <cell r="L23">
            <v>0.6522</v>
          </cell>
          <cell r="M23">
            <v>0.74619999999999997</v>
          </cell>
          <cell r="N23">
            <v>0.84489999999999998</v>
          </cell>
          <cell r="O23">
            <v>0.94820000000000004</v>
          </cell>
          <cell r="P23">
            <v>1.0558000000000001</v>
          </cell>
          <cell r="Q23">
            <v>1.1675</v>
          </cell>
          <cell r="R23">
            <v>1.2830999999999999</v>
          </cell>
          <cell r="S23">
            <v>1.4024000000000001</v>
          </cell>
          <cell r="T23">
            <v>1.5251999999999999</v>
          </cell>
          <cell r="U23">
            <v>1.6513</v>
          </cell>
          <cell r="V23">
            <v>1.7805</v>
          </cell>
          <cell r="W23">
            <v>1.9127000000000001</v>
          </cell>
          <cell r="X23">
            <v>2.0476999999999999</v>
          </cell>
          <cell r="Y23">
            <v>2.1854</v>
          </cell>
          <cell r="Z23">
            <v>2.3254999999999999</v>
          </cell>
          <cell r="AA23">
            <v>2.4681000000000002</v>
          </cell>
          <cell r="AB23">
            <v>2.613</v>
          </cell>
          <cell r="AC23">
            <v>2.76</v>
          </cell>
          <cell r="AD23">
            <v>2.9089999999999998</v>
          </cell>
          <cell r="AE23">
            <v>3.0598999999999998</v>
          </cell>
          <cell r="AF23">
            <v>3.2126999999999999</v>
          </cell>
          <cell r="AG23">
            <v>3.3671000000000002</v>
          </cell>
          <cell r="AH23">
            <v>3.5232000000000001</v>
          </cell>
          <cell r="AI23">
            <v>3.6808000000000001</v>
          </cell>
          <cell r="AJ23">
            <v>3.8397999999999999</v>
          </cell>
          <cell r="AK23">
            <v>4.0002000000000004</v>
          </cell>
          <cell r="AL23">
            <v>4.1619000000000002</v>
          </cell>
          <cell r="AM23">
            <v>4.3247</v>
          </cell>
          <cell r="AN23">
            <v>4.4886999999999997</v>
          </cell>
          <cell r="AO23">
            <v>4.6538000000000004</v>
          </cell>
          <cell r="AP23">
            <v>4.8198999999999996</v>
          </cell>
          <cell r="AQ23">
            <v>4.9870000000000001</v>
          </cell>
          <cell r="AR23">
            <v>5.1548999999999996</v>
          </cell>
          <cell r="AS23">
            <v>5.3236999999999997</v>
          </cell>
          <cell r="AT23">
            <v>5.4932999999999996</v>
          </cell>
          <cell r="AU23">
            <v>5.6635999999999997</v>
          </cell>
          <cell r="AV23">
            <v>5.8346</v>
          </cell>
          <cell r="AW23">
            <v>6.0061999999999998</v>
          </cell>
        </row>
        <row r="24">
          <cell r="B24">
            <v>4.0500000000000001E-2</v>
          </cell>
          <cell r="C24">
            <v>7.1599999999999997E-2</v>
          </cell>
          <cell r="D24">
            <v>0.1109</v>
          </cell>
          <cell r="E24">
            <v>0.15809999999999999</v>
          </cell>
          <cell r="F24">
            <v>0.2127</v>
          </cell>
          <cell r="G24">
            <v>0.27460000000000001</v>
          </cell>
          <cell r="H24">
            <v>0.34320000000000001</v>
          </cell>
          <cell r="I24">
            <v>0.41839999999999999</v>
          </cell>
          <cell r="J24">
            <v>0.49969999999999998</v>
          </cell>
          <cell r="K24">
            <v>0.58679999999999999</v>
          </cell>
          <cell r="L24">
            <v>0.67959999999999998</v>
          </cell>
          <cell r="M24">
            <v>0.77759999999999996</v>
          </cell>
          <cell r="N24">
            <v>0.88070000000000004</v>
          </cell>
          <cell r="O24">
            <v>0.98850000000000005</v>
          </cell>
          <cell r="P24">
            <v>1.1008</v>
          </cell>
          <cell r="Q24">
            <v>1.2175</v>
          </cell>
          <cell r="R24">
            <v>1.3382000000000001</v>
          </cell>
          <cell r="S24">
            <v>1.4626999999999999</v>
          </cell>
          <cell r="T24">
            <v>1.5909</v>
          </cell>
          <cell r="U24">
            <v>1.7225999999999999</v>
          </cell>
          <cell r="V24">
            <v>1.8575999999999999</v>
          </cell>
          <cell r="W24">
            <v>1.9957</v>
          </cell>
          <cell r="X24">
            <v>2.1366999999999998</v>
          </cell>
          <cell r="Y24">
            <v>2.2805</v>
          </cell>
          <cell r="Z24">
            <v>2.427</v>
          </cell>
          <cell r="AA24">
            <v>2.5758999999999999</v>
          </cell>
          <cell r="AB24">
            <v>2.7271999999999998</v>
          </cell>
          <cell r="AC24">
            <v>2.8807</v>
          </cell>
          <cell r="AD24">
            <v>3.0363000000000002</v>
          </cell>
          <cell r="AE24">
            <v>3.1939000000000002</v>
          </cell>
          <cell r="AF24">
            <v>3.3534000000000002</v>
          </cell>
          <cell r="AG24">
            <v>3.5146000000000002</v>
          </cell>
          <cell r="AH24">
            <v>3.6775000000000002</v>
          </cell>
          <cell r="AI24">
            <v>3.8418999999999999</v>
          </cell>
          <cell r="AJ24">
            <v>4.0077999999999996</v>
          </cell>
          <cell r="AK24">
            <v>4.1752000000000002</v>
          </cell>
          <cell r="AL24">
            <v>4.3437999999999999</v>
          </cell>
          <cell r="AM24">
            <v>4.5136000000000003</v>
          </cell>
          <cell r="AN24">
            <v>4.6845999999999997</v>
          </cell>
          <cell r="AO24">
            <v>4.8567</v>
          </cell>
          <cell r="AP24">
            <v>5.0297000000000001</v>
          </cell>
          <cell r="AQ24">
            <v>5.2037000000000004</v>
          </cell>
          <cell r="AR24">
            <v>5.3785999999999996</v>
          </cell>
          <cell r="AS24">
            <v>5.5542999999999996</v>
          </cell>
          <cell r="AT24">
            <v>5.7308000000000003</v>
          </cell>
          <cell r="AU24">
            <v>5.9080000000000004</v>
          </cell>
          <cell r="AV24">
            <v>6.0857999999999999</v>
          </cell>
          <cell r="AW24">
            <v>6.2643000000000004</v>
          </cell>
        </row>
        <row r="25">
          <cell r="B25">
            <v>4.2099999999999999E-2</v>
          </cell>
          <cell r="C25">
            <v>7.4300000000000005E-2</v>
          </cell>
          <cell r="D25">
            <v>0.1152</v>
          </cell>
          <cell r="E25">
            <v>0.16420000000000001</v>
          </cell>
          <cell r="F25">
            <v>0.22109999999999999</v>
          </cell>
          <cell r="G25">
            <v>0.28539999999999999</v>
          </cell>
          <cell r="H25">
            <v>0.35680000000000001</v>
          </cell>
          <cell r="I25">
            <v>0.435</v>
          </cell>
          <cell r="J25">
            <v>0.51959999999999995</v>
          </cell>
          <cell r="K25">
            <v>0.61040000000000005</v>
          </cell>
          <cell r="L25">
            <v>0.70699999999999996</v>
          </cell>
          <cell r="M25">
            <v>0.80910000000000004</v>
          </cell>
          <cell r="N25">
            <v>0.91649999999999998</v>
          </cell>
          <cell r="O25">
            <v>1.0287999999999999</v>
          </cell>
          <cell r="P25">
            <v>1.1458999999999999</v>
          </cell>
          <cell r="Q25">
            <v>1.2675000000000001</v>
          </cell>
          <cell r="R25">
            <v>1.3933</v>
          </cell>
          <cell r="S25">
            <v>1.5232000000000001</v>
          </cell>
          <cell r="T25">
            <v>1.6569</v>
          </cell>
          <cell r="U25">
            <v>1.7942</v>
          </cell>
          <cell r="V25">
            <v>1.9349000000000001</v>
          </cell>
          <cell r="W25">
            <v>2.0789</v>
          </cell>
          <cell r="X25">
            <v>2.226</v>
          </cell>
          <cell r="Y25">
            <v>2.3759999999999999</v>
          </cell>
          <cell r="Z25">
            <v>2.5287000000000002</v>
          </cell>
          <cell r="AA25">
            <v>2.6840000000000002</v>
          </cell>
          <cell r="AB25">
            <v>2.8418000000000001</v>
          </cell>
          <cell r="AC25">
            <v>3.0019</v>
          </cell>
          <cell r="AD25">
            <v>3.1640999999999999</v>
          </cell>
          <cell r="AE25">
            <v>3.3283999999999998</v>
          </cell>
          <cell r="AF25">
            <v>3.4946999999999999</v>
          </cell>
          <cell r="AG25">
            <v>3.6627000000000001</v>
          </cell>
          <cell r="AH25">
            <v>3.8325</v>
          </cell>
          <cell r="AI25">
            <v>4.0038999999999998</v>
          </cell>
          <cell r="AJ25">
            <v>4.1768000000000001</v>
          </cell>
          <cell r="AK25">
            <v>4.3510999999999997</v>
          </cell>
          <cell r="AL25">
            <v>4.5266999999999999</v>
          </cell>
          <cell r="AM25">
            <v>4.7035999999999998</v>
          </cell>
          <cell r="AN25">
            <v>4.8815999999999997</v>
          </cell>
          <cell r="AO25">
            <v>5.0606999999999998</v>
          </cell>
          <cell r="AP25">
            <v>5.2408999999999999</v>
          </cell>
          <cell r="AQ25">
            <v>5.4218999999999999</v>
          </cell>
          <cell r="AR25">
            <v>5.6039000000000003</v>
          </cell>
          <cell r="AS25">
            <v>5.7866</v>
          </cell>
          <cell r="AT25">
            <v>5.9701000000000004</v>
          </cell>
          <cell r="AU25">
            <v>6.1542000000000003</v>
          </cell>
          <cell r="AV25">
            <v>6.3390000000000004</v>
          </cell>
          <cell r="AW25">
            <v>6.5244</v>
          </cell>
        </row>
        <row r="26">
          <cell r="B26">
            <v>4.36E-2</v>
          </cell>
          <cell r="C26">
            <v>7.7100000000000002E-2</v>
          </cell>
          <cell r="D26">
            <v>0.11940000000000001</v>
          </cell>
          <cell r="E26">
            <v>0.17030000000000001</v>
          </cell>
          <cell r="F26">
            <v>0.22939999999999999</v>
          </cell>
          <cell r="G26">
            <v>0.29620000000000002</v>
          </cell>
          <cell r="H26">
            <v>0.37040000000000001</v>
          </cell>
          <cell r="I26">
            <v>0.4516</v>
          </cell>
          <cell r="J26">
            <v>0.53959999999999997</v>
          </cell>
          <cell r="K26">
            <v>0.63400000000000001</v>
          </cell>
          <cell r="L26">
            <v>0.73440000000000005</v>
          </cell>
          <cell r="M26">
            <v>0.84060000000000001</v>
          </cell>
          <cell r="N26">
            <v>0.95230000000000004</v>
          </cell>
          <cell r="O26">
            <v>1.0691999999999999</v>
          </cell>
          <cell r="P26">
            <v>1.1910000000000001</v>
          </cell>
          <cell r="Q26">
            <v>1.3176000000000001</v>
          </cell>
          <cell r="R26">
            <v>1.4486000000000001</v>
          </cell>
          <cell r="S26">
            <v>1.5838000000000001</v>
          </cell>
          <cell r="T26">
            <v>1.7229000000000001</v>
          </cell>
          <cell r="U26">
            <v>1.8658999999999999</v>
          </cell>
          <cell r="V26">
            <v>2.0125000000000002</v>
          </cell>
          <cell r="W26">
            <v>2.1623999999999999</v>
          </cell>
          <cell r="X26">
            <v>2.3155999999999999</v>
          </cell>
          <cell r="Y26">
            <v>2.4716999999999998</v>
          </cell>
          <cell r="Z26">
            <v>2.6307999999999998</v>
          </cell>
          <cell r="AA26">
            <v>2.7925</v>
          </cell>
          <cell r="AB26">
            <v>2.9567999999999999</v>
          </cell>
          <cell r="AC26">
            <v>3.1234999999999999</v>
          </cell>
          <cell r="AD26">
            <v>3.2924000000000002</v>
          </cell>
          <cell r="AE26">
            <v>3.4634999999999998</v>
          </cell>
          <cell r="AF26">
            <v>3.6366000000000001</v>
          </cell>
          <cell r="AG26">
            <v>3.8115000000000001</v>
          </cell>
          <cell r="AH26">
            <v>3.9883000000000002</v>
          </cell>
          <cell r="AI26">
            <v>4.1665999999999999</v>
          </cell>
          <cell r="AJ26">
            <v>4.3464999999999998</v>
          </cell>
          <cell r="AK26">
            <v>4.5278999999999998</v>
          </cell>
          <cell r="AL26">
            <v>4.7106000000000003</v>
          </cell>
          <cell r="AM26">
            <v>4.8945999999999996</v>
          </cell>
          <cell r="AN26">
            <v>5.0797999999999996</v>
          </cell>
          <cell r="AO26">
            <v>5.266</v>
          </cell>
          <cell r="AP26">
            <v>5.4532999999999996</v>
          </cell>
          <cell r="AQ26">
            <v>5.6414999999999997</v>
          </cell>
          <cell r="AR26">
            <v>5.8304999999999998</v>
          </cell>
          <cell r="AS26">
            <v>6.0204000000000004</v>
          </cell>
          <cell r="AT26">
            <v>6.2110000000000003</v>
          </cell>
          <cell r="AU26">
            <v>6.4021999999999997</v>
          </cell>
          <cell r="AV26">
            <v>6.5941000000000001</v>
          </cell>
          <cell r="AW26">
            <v>6.7865000000000002</v>
          </cell>
        </row>
        <row r="27">
          <cell r="B27">
            <v>4.5100000000000001E-2</v>
          </cell>
          <cell r="C27">
            <v>7.9799999999999996E-2</v>
          </cell>
          <cell r="D27">
            <v>0.1237</v>
          </cell>
          <cell r="E27">
            <v>0.17649999999999999</v>
          </cell>
          <cell r="F27">
            <v>0.23769999999999999</v>
          </cell>
          <cell r="G27">
            <v>0.307</v>
          </cell>
          <cell r="H27">
            <v>0.38400000000000001</v>
          </cell>
          <cell r="I27">
            <v>0.46829999999999999</v>
          </cell>
          <cell r="J27">
            <v>0.55959999999999999</v>
          </cell>
          <cell r="K27">
            <v>0.65759999999999996</v>
          </cell>
          <cell r="L27">
            <v>0.76190000000000002</v>
          </cell>
          <cell r="M27">
            <v>0.87219999999999998</v>
          </cell>
          <cell r="N27">
            <v>0.98819999999999997</v>
          </cell>
          <cell r="O27">
            <v>1.1095999999999999</v>
          </cell>
          <cell r="P27">
            <v>1.2363</v>
          </cell>
          <cell r="Q27">
            <v>1.3677999999999999</v>
          </cell>
          <cell r="R27">
            <v>1.5039</v>
          </cell>
          <cell r="S27">
            <v>1.6444000000000001</v>
          </cell>
          <cell r="T27">
            <v>1.7890999999999999</v>
          </cell>
          <cell r="U27">
            <v>1.9378</v>
          </cell>
          <cell r="V27">
            <v>2.0901999999999998</v>
          </cell>
          <cell r="W27">
            <v>2.2461000000000002</v>
          </cell>
          <cell r="X27">
            <v>2.4053</v>
          </cell>
          <cell r="Y27">
            <v>2.5678000000000001</v>
          </cell>
          <cell r="Z27">
            <v>2.7330999999999999</v>
          </cell>
          <cell r="AA27">
            <v>2.9013</v>
          </cell>
          <cell r="AB27">
            <v>3.0722</v>
          </cell>
          <cell r="AC27">
            <v>3.2454999999999998</v>
          </cell>
          <cell r="AD27">
            <v>3.4211999999999998</v>
          </cell>
          <cell r="AE27">
            <v>3.5991</v>
          </cell>
          <cell r="AF27">
            <v>3.7789999999999999</v>
          </cell>
          <cell r="AG27">
            <v>3.9609000000000001</v>
          </cell>
          <cell r="AH27">
            <v>4.1445999999999996</v>
          </cell>
          <cell r="AI27">
            <v>4.3300999999999998</v>
          </cell>
          <cell r="AJ27">
            <v>4.5171000000000001</v>
          </cell>
          <cell r="AK27">
            <v>4.7055999999999996</v>
          </cell>
          <cell r="AL27">
            <v>4.8954000000000004</v>
          </cell>
          <cell r="AM27">
            <v>5.0865999999999998</v>
          </cell>
          <cell r="AN27">
            <v>5.2789000000000001</v>
          </cell>
          <cell r="AO27">
            <v>5.4724000000000004</v>
          </cell>
          <cell r="AP27">
            <v>5.6669</v>
          </cell>
          <cell r="AQ27">
            <v>5.8623000000000003</v>
          </cell>
          <cell r="AR27">
            <v>6.0585000000000004</v>
          </cell>
          <cell r="AS27">
            <v>6.2556000000000003</v>
          </cell>
          <cell r="AT27">
            <v>6.4534000000000002</v>
          </cell>
          <cell r="AU27">
            <v>6.6517999999999997</v>
          </cell>
          <cell r="AV27">
            <v>6.8507999999999996</v>
          </cell>
          <cell r="AW27">
            <v>7.0503</v>
          </cell>
        </row>
        <row r="28">
          <cell r="B28">
            <v>4.6699999999999998E-2</v>
          </cell>
          <cell r="C28">
            <v>8.2600000000000007E-2</v>
          </cell>
          <cell r="D28">
            <v>0.128</v>
          </cell>
          <cell r="E28">
            <v>0.18260000000000001</v>
          </cell>
          <cell r="F28">
            <v>0.246</v>
          </cell>
          <cell r="G28">
            <v>0.31780000000000003</v>
          </cell>
          <cell r="H28">
            <v>0.39750000000000002</v>
          </cell>
          <cell r="I28">
            <v>0.4849</v>
          </cell>
          <cell r="J28">
            <v>0.5796</v>
          </cell>
          <cell r="K28">
            <v>0.68120000000000003</v>
          </cell>
          <cell r="L28">
            <v>0.7893</v>
          </cell>
          <cell r="M28">
            <v>0.90369999999999995</v>
          </cell>
          <cell r="N28">
            <v>1.0241</v>
          </cell>
          <cell r="O28">
            <v>1.1500999999999999</v>
          </cell>
          <cell r="P28">
            <v>1.2815000000000001</v>
          </cell>
          <cell r="Q28">
            <v>1.4179999999999999</v>
          </cell>
          <cell r="R28">
            <v>1.5592999999999999</v>
          </cell>
          <cell r="S28">
            <v>1.7052</v>
          </cell>
          <cell r="T28">
            <v>1.8554999999999999</v>
          </cell>
          <cell r="U28">
            <v>2.0097999999999998</v>
          </cell>
          <cell r="V28">
            <v>2.1680000000000001</v>
          </cell>
          <cell r="W28">
            <v>2.3298999999999999</v>
          </cell>
          <cell r="X28">
            <v>2.4952999999999999</v>
          </cell>
          <cell r="Y28">
            <v>2.6640000000000001</v>
          </cell>
          <cell r="Z28">
            <v>2.8357999999999999</v>
          </cell>
          <cell r="AA28">
            <v>3.0104000000000002</v>
          </cell>
          <cell r="AB28">
            <v>3.1879</v>
          </cell>
          <cell r="AC28">
            <v>3.3679000000000001</v>
          </cell>
          <cell r="AD28">
            <v>3.5503999999999998</v>
          </cell>
          <cell r="AE28">
            <v>3.7351000000000001</v>
          </cell>
          <cell r="AF28">
            <v>3.9220000000000002</v>
          </cell>
          <cell r="AG28">
            <v>4.1109</v>
          </cell>
          <cell r="AH28">
            <v>4.3015999999999996</v>
          </cell>
          <cell r="AI28">
            <v>4.4941000000000004</v>
          </cell>
          <cell r="AJ28">
            <v>4.6882999999999999</v>
          </cell>
          <cell r="AK28">
            <v>4.8840000000000003</v>
          </cell>
          <cell r="AL28">
            <v>5.0810000000000004</v>
          </cell>
          <cell r="AM28">
            <v>5.2793999999999999</v>
          </cell>
          <cell r="AN28">
            <v>5.4790000000000001</v>
          </cell>
          <cell r="AO28">
            <v>5.6798000000000002</v>
          </cell>
          <cell r="AP28">
            <v>5.8815</v>
          </cell>
          <cell r="AQ28">
            <v>6.0842000000000001</v>
          </cell>
          <cell r="AR28">
            <v>6.2877999999999998</v>
          </cell>
          <cell r="AS28">
            <v>6.4920999999999998</v>
          </cell>
          <cell r="AT28">
            <v>6.6970999999999998</v>
          </cell>
          <cell r="AU28">
            <v>6.9028</v>
          </cell>
          <cell r="AV28">
            <v>7.109</v>
          </cell>
          <cell r="AW28">
            <v>7.3158000000000003</v>
          </cell>
        </row>
        <row r="29">
          <cell r="B29">
            <v>4.82E-2</v>
          </cell>
          <cell r="C29">
            <v>8.5300000000000001E-2</v>
          </cell>
          <cell r="D29">
            <v>0.1323</v>
          </cell>
          <cell r="E29">
            <v>0.1888</v>
          </cell>
          <cell r="F29">
            <v>0.25430000000000003</v>
          </cell>
          <cell r="G29">
            <v>0.3286</v>
          </cell>
          <cell r="H29">
            <v>0.41110000000000002</v>
          </cell>
          <cell r="I29">
            <v>0.50160000000000005</v>
          </cell>
          <cell r="J29">
            <v>0.59960000000000002</v>
          </cell>
          <cell r="K29">
            <v>0.70479999999999998</v>
          </cell>
          <cell r="L29">
            <v>0.81679999999999997</v>
          </cell>
          <cell r="M29">
            <v>0.93530000000000002</v>
          </cell>
          <cell r="N29">
            <v>1.0601</v>
          </cell>
          <cell r="O29">
            <v>1.1907000000000001</v>
          </cell>
          <cell r="P29">
            <v>1.3268</v>
          </cell>
          <cell r="Q29">
            <v>1.4682999999999999</v>
          </cell>
          <cell r="R29">
            <v>1.6148</v>
          </cell>
          <cell r="S29">
            <v>1.7661</v>
          </cell>
          <cell r="T29">
            <v>1.9218999999999999</v>
          </cell>
          <cell r="U29">
            <v>2.0819000000000001</v>
          </cell>
          <cell r="V29">
            <v>2.246</v>
          </cell>
          <cell r="W29">
            <v>2.4140000000000001</v>
          </cell>
          <cell r="X29">
            <v>2.5855000000000001</v>
          </cell>
          <cell r="Y29">
            <v>2.7605</v>
          </cell>
          <cell r="Z29">
            <v>2.9386000000000001</v>
          </cell>
          <cell r="AA29">
            <v>3.1198000000000001</v>
          </cell>
          <cell r="AB29">
            <v>3.3039000000000001</v>
          </cell>
          <cell r="AC29">
            <v>3.4906000000000001</v>
          </cell>
          <cell r="AD29">
            <v>3.6798999999999999</v>
          </cell>
          <cell r="AE29">
            <v>3.8715000000000002</v>
          </cell>
          <cell r="AF29">
            <v>4.0654000000000003</v>
          </cell>
          <cell r="AG29">
            <v>4.2613000000000003</v>
          </cell>
          <cell r="AH29">
            <v>4.4592000000000001</v>
          </cell>
          <cell r="AI29">
            <v>4.6588000000000003</v>
          </cell>
          <cell r="AJ29">
            <v>4.8601999999999999</v>
          </cell>
          <cell r="AK29">
            <v>5.0631000000000004</v>
          </cell>
          <cell r="AL29">
            <v>5.2674000000000003</v>
          </cell>
          <cell r="AM29">
            <v>5.4730999999999996</v>
          </cell>
          <cell r="AN29">
            <v>5.68</v>
          </cell>
          <cell r="AO29">
            <v>5.8880999999999997</v>
          </cell>
          <cell r="AP29">
            <v>6.0972</v>
          </cell>
          <cell r="AQ29">
            <v>6.3071999999999999</v>
          </cell>
          <cell r="AR29">
            <v>6.5180999999999996</v>
          </cell>
          <cell r="AS29">
            <v>6.7298</v>
          </cell>
          <cell r="AT29">
            <v>6.9421999999999997</v>
          </cell>
          <cell r="AU29">
            <v>7.1551999999999998</v>
          </cell>
          <cell r="AV29">
            <v>7.3686999999999996</v>
          </cell>
          <cell r="AW29">
            <v>7.5827999999999998</v>
          </cell>
        </row>
        <row r="30">
          <cell r="B30">
            <v>4.9799999999999997E-2</v>
          </cell>
          <cell r="C30">
            <v>8.7999999999999995E-2</v>
          </cell>
          <cell r="D30">
            <v>0.1366</v>
          </cell>
          <cell r="E30">
            <v>0.19489999999999999</v>
          </cell>
          <cell r="F30">
            <v>0.2626</v>
          </cell>
          <cell r="G30">
            <v>0.33939999999999998</v>
          </cell>
          <cell r="H30">
            <v>0.42470000000000002</v>
          </cell>
          <cell r="I30">
            <v>0.51829999999999998</v>
          </cell>
          <cell r="J30">
            <v>0.61960000000000004</v>
          </cell>
          <cell r="K30">
            <v>0.72840000000000005</v>
          </cell>
          <cell r="L30">
            <v>0.84430000000000005</v>
          </cell>
          <cell r="M30">
            <v>0.96699999999999997</v>
          </cell>
          <cell r="N30">
            <v>1.0960000000000001</v>
          </cell>
          <cell r="O30">
            <v>1.2312000000000001</v>
          </cell>
          <cell r="P30">
            <v>1.3722000000000001</v>
          </cell>
          <cell r="Q30">
            <v>1.5186999999999999</v>
          </cell>
          <cell r="R30">
            <v>1.6704000000000001</v>
          </cell>
          <cell r="S30">
            <v>1.827</v>
          </cell>
          <cell r="T30">
            <v>1.9883999999999999</v>
          </cell>
          <cell r="U30">
            <v>2.1541999999999999</v>
          </cell>
          <cell r="V30">
            <v>2.3241999999999998</v>
          </cell>
          <cell r="W30">
            <v>2.4982000000000002</v>
          </cell>
          <cell r="X30">
            <v>2.6758999999999999</v>
          </cell>
          <cell r="Y30">
            <v>2.8571</v>
          </cell>
          <cell r="Z30">
            <v>3.0417000000000001</v>
          </cell>
          <cell r="AA30">
            <v>3.2294999999999998</v>
          </cell>
          <cell r="AB30">
            <v>3.4201999999999999</v>
          </cell>
          <cell r="AC30">
            <v>3.6137000000000001</v>
          </cell>
          <cell r="AD30">
            <v>3.8098000000000001</v>
          </cell>
          <cell r="AE30">
            <v>4.0084</v>
          </cell>
          <cell r="AF30">
            <v>4.2092000000000001</v>
          </cell>
          <cell r="AG30">
            <v>4.4122000000000003</v>
          </cell>
          <cell r="AH30">
            <v>4.6172000000000004</v>
          </cell>
          <cell r="AI30">
            <v>4.8240999999999996</v>
          </cell>
          <cell r="AJ30">
            <v>5.0326000000000004</v>
          </cell>
          <cell r="AK30">
            <v>5.2427999999999999</v>
          </cell>
          <cell r="AL30">
            <v>5.4545000000000003</v>
          </cell>
          <cell r="AM30">
            <v>5.6676000000000002</v>
          </cell>
          <cell r="AN30">
            <v>5.8818999999999999</v>
          </cell>
          <cell r="AO30">
            <v>6.0972999999999997</v>
          </cell>
          <cell r="AP30">
            <v>6.3137999999999996</v>
          </cell>
          <cell r="AQ30">
            <v>6.5312999999999999</v>
          </cell>
          <cell r="AR30">
            <v>6.7496</v>
          </cell>
          <cell r="AS30">
            <v>6.9687000000000001</v>
          </cell>
          <cell r="AT30">
            <v>7.1885000000000003</v>
          </cell>
          <cell r="AU30">
            <v>7.4089</v>
          </cell>
          <cell r="AV30">
            <v>7.6298000000000004</v>
          </cell>
          <cell r="AW30">
            <v>7.8512000000000004</v>
          </cell>
        </row>
        <row r="31">
          <cell r="B31">
            <v>5.1299999999999998E-2</v>
          </cell>
          <cell r="C31">
            <v>9.0800000000000006E-2</v>
          </cell>
          <cell r="D31">
            <v>0.14080000000000001</v>
          </cell>
          <cell r="E31">
            <v>0.20100000000000001</v>
          </cell>
          <cell r="F31">
            <v>0.27100000000000002</v>
          </cell>
          <cell r="G31">
            <v>0.35020000000000001</v>
          </cell>
          <cell r="H31">
            <v>0.43830000000000002</v>
          </cell>
          <cell r="I31">
            <v>0.53490000000000004</v>
          </cell>
          <cell r="J31">
            <v>0.63959999999999995</v>
          </cell>
          <cell r="K31">
            <v>0.75209999999999999</v>
          </cell>
          <cell r="L31">
            <v>0.87180000000000002</v>
          </cell>
          <cell r="M31">
            <v>0.99860000000000004</v>
          </cell>
          <cell r="N31">
            <v>1.1321000000000001</v>
          </cell>
          <cell r="O31">
            <v>1.2718</v>
          </cell>
          <cell r="P31">
            <v>1.4176</v>
          </cell>
          <cell r="Q31">
            <v>1.5690999999999999</v>
          </cell>
          <cell r="R31">
            <v>1.726</v>
          </cell>
          <cell r="S31">
            <v>1.8880999999999999</v>
          </cell>
          <cell r="T31">
            <v>2.0550000000000002</v>
          </cell>
          <cell r="U31">
            <v>2.2265999999999999</v>
          </cell>
          <cell r="V31">
            <v>2.4024999999999999</v>
          </cell>
          <cell r="W31">
            <v>2.5825</v>
          </cell>
          <cell r="X31">
            <v>2.7664</v>
          </cell>
          <cell r="Y31">
            <v>2.9540000000000002</v>
          </cell>
          <cell r="Z31">
            <v>3.1450999999999998</v>
          </cell>
          <cell r="AA31">
            <v>3.3393999999999999</v>
          </cell>
          <cell r="AB31">
            <v>3.5367999999999999</v>
          </cell>
          <cell r="AC31">
            <v>3.7370999999999999</v>
          </cell>
          <cell r="AD31">
            <v>3.9401000000000002</v>
          </cell>
          <cell r="AE31">
            <v>4.1456</v>
          </cell>
          <cell r="AF31">
            <v>4.3535000000000004</v>
          </cell>
          <cell r="AG31">
            <v>4.5636000000000001</v>
          </cell>
          <cell r="AH31">
            <v>4.7756999999999996</v>
          </cell>
          <cell r="AI31">
            <v>4.9897999999999998</v>
          </cell>
          <cell r="AJ31">
            <v>5.2057000000000002</v>
          </cell>
          <cell r="AK31">
            <v>5.4231999999999996</v>
          </cell>
          <cell r="AL31">
            <v>5.6422999999999996</v>
          </cell>
          <cell r="AM31">
            <v>5.8627000000000002</v>
          </cell>
          <cell r="AN31">
            <v>6.0843999999999996</v>
          </cell>
          <cell r="AO31">
            <v>6.3072999999999997</v>
          </cell>
          <cell r="AP31">
            <v>6.5312999999999999</v>
          </cell>
          <cell r="AQ31">
            <v>6.7563000000000004</v>
          </cell>
          <cell r="AR31">
            <v>6.9821</v>
          </cell>
          <cell r="AS31">
            <v>7.2085999999999997</v>
          </cell>
          <cell r="AT31">
            <v>7.4359000000000002</v>
          </cell>
          <cell r="AU31">
            <v>7.6638000000000002</v>
          </cell>
          <cell r="AV31">
            <v>7.8921999999999999</v>
          </cell>
          <cell r="AW31">
            <v>8.1210000000000004</v>
          </cell>
        </row>
        <row r="32">
          <cell r="B32">
            <v>5.28E-2</v>
          </cell>
          <cell r="C32">
            <v>9.35E-2</v>
          </cell>
          <cell r="D32">
            <v>0.14510000000000001</v>
          </cell>
          <cell r="E32">
            <v>0.2072</v>
          </cell>
          <cell r="F32">
            <v>0.27929999999999999</v>
          </cell>
          <cell r="G32">
            <v>0.36099999999999999</v>
          </cell>
          <cell r="H32">
            <v>0.45190000000000002</v>
          </cell>
          <cell r="I32">
            <v>0.55159999999999998</v>
          </cell>
          <cell r="J32">
            <v>0.65969999999999995</v>
          </cell>
          <cell r="K32">
            <v>0.77569999999999995</v>
          </cell>
          <cell r="L32">
            <v>0.89939999999999998</v>
          </cell>
          <cell r="M32">
            <v>1.0303</v>
          </cell>
          <cell r="N32">
            <v>1.1680999999999999</v>
          </cell>
          <cell r="O32">
            <v>1.3125</v>
          </cell>
          <cell r="P32">
            <v>1.4631000000000001</v>
          </cell>
          <cell r="Q32">
            <v>1.6195999999999999</v>
          </cell>
          <cell r="R32">
            <v>1.7817000000000001</v>
          </cell>
          <cell r="S32">
            <v>1.9492</v>
          </cell>
          <cell r="T32">
            <v>2.1217000000000001</v>
          </cell>
          <cell r="U32">
            <v>2.2989999999999999</v>
          </cell>
          <cell r="V32">
            <v>2.4807999999999999</v>
          </cell>
          <cell r="W32">
            <v>2.6669</v>
          </cell>
          <cell r="X32">
            <v>2.8571</v>
          </cell>
          <cell r="Y32">
            <v>3.0510000000000002</v>
          </cell>
          <cell r="Z32">
            <v>3.2486000000000002</v>
          </cell>
          <cell r="AA32">
            <v>3.4495</v>
          </cell>
          <cell r="AB32">
            <v>3.6536</v>
          </cell>
          <cell r="AC32">
            <v>3.8607</v>
          </cell>
          <cell r="AD32">
            <v>4.0705999999999998</v>
          </cell>
          <cell r="AE32">
            <v>4.2831000000000001</v>
          </cell>
          <cell r="AF32">
            <v>4.4981</v>
          </cell>
          <cell r="AG32">
            <v>4.7153</v>
          </cell>
          <cell r="AH32">
            <v>4.9347000000000003</v>
          </cell>
          <cell r="AI32">
            <v>5.1561000000000003</v>
          </cell>
          <cell r="AJ32">
            <v>5.3792999999999997</v>
          </cell>
          <cell r="AK32">
            <v>5.6041999999999996</v>
          </cell>
          <cell r="AL32">
            <v>5.8305999999999996</v>
          </cell>
          <cell r="AM32">
            <v>6.0585000000000004</v>
          </cell>
          <cell r="AN32">
            <v>6.2877000000000001</v>
          </cell>
          <cell r="AO32">
            <v>6.5182000000000002</v>
          </cell>
          <cell r="AP32">
            <v>6.7496</v>
          </cell>
          <cell r="AQ32">
            <v>6.9821</v>
          </cell>
          <cell r="AR32">
            <v>7.2154999999999996</v>
          </cell>
          <cell r="AS32">
            <v>7.4496000000000002</v>
          </cell>
          <cell r="AT32">
            <v>7.6844000000000001</v>
          </cell>
          <cell r="AU32">
            <v>7.9198000000000004</v>
          </cell>
          <cell r="AV32">
            <v>8.1556999999999995</v>
          </cell>
          <cell r="AW32">
            <v>8.3919999999999995</v>
          </cell>
        </row>
      </sheetData>
      <sheetData sheetId="4" refreshError="1"/>
      <sheetData sheetId="5" refreshError="1">
        <row r="2">
          <cell r="B2">
            <v>7.9000000000000008E-3</v>
          </cell>
          <cell r="C2">
            <v>1.3100000000000001E-2</v>
          </cell>
          <cell r="D2">
            <v>1.95E-2</v>
          </cell>
          <cell r="E2">
            <v>2.69E-2</v>
          </cell>
          <cell r="F2">
            <v>3.5299999999999998E-2</v>
          </cell>
          <cell r="G2">
            <v>4.4600000000000001E-2</v>
          </cell>
          <cell r="H2">
            <v>5.4899999999999997E-2</v>
          </cell>
          <cell r="I2">
            <v>6.6000000000000003E-2</v>
          </cell>
          <cell r="J2">
            <v>7.8100000000000003E-2</v>
          </cell>
          <cell r="K2">
            <v>9.11E-2</v>
          </cell>
          <cell r="L2">
            <v>0.105</v>
          </cell>
          <cell r="M2">
            <v>0.1198</v>
          </cell>
          <cell r="N2">
            <v>0.1356</v>
          </cell>
          <cell r="O2">
            <v>0.15229999999999999</v>
          </cell>
          <cell r="P2">
            <v>0.17</v>
          </cell>
          <cell r="Q2">
            <v>0.1888</v>
          </cell>
          <cell r="R2">
            <v>0.20849999999999999</v>
          </cell>
          <cell r="S2">
            <v>0.2293</v>
          </cell>
          <cell r="T2">
            <v>0.25130000000000002</v>
          </cell>
          <cell r="U2">
            <v>0.27429999999999999</v>
          </cell>
          <cell r="V2">
            <v>0.29859999999999998</v>
          </cell>
          <cell r="W2">
            <v>0.3241</v>
          </cell>
          <cell r="X2">
            <v>0.3508</v>
          </cell>
          <cell r="Y2">
            <v>0.37890000000000001</v>
          </cell>
          <cell r="Z2">
            <v>0.4083</v>
          </cell>
          <cell r="AA2">
            <v>0.43919999999999998</v>
          </cell>
          <cell r="AB2">
            <v>0.47149999999999997</v>
          </cell>
          <cell r="AC2">
            <v>0.50529999999999997</v>
          </cell>
          <cell r="AD2">
            <v>0.54079999999999995</v>
          </cell>
          <cell r="AE2">
            <v>0.57789999999999997</v>
          </cell>
          <cell r="AF2">
            <v>0.61670000000000003</v>
          </cell>
          <cell r="AG2">
            <v>0.6573</v>
          </cell>
          <cell r="AH2">
            <v>0.69979999999999998</v>
          </cell>
          <cell r="AI2">
            <v>0.74419999999999997</v>
          </cell>
          <cell r="AJ2">
            <v>0.79059999999999997</v>
          </cell>
          <cell r="AK2">
            <v>0.83919999999999995</v>
          </cell>
          <cell r="AL2">
            <v>0.88990000000000002</v>
          </cell>
          <cell r="AM2">
            <v>0.94279999999999997</v>
          </cell>
          <cell r="AN2">
            <v>0.99809999999999999</v>
          </cell>
          <cell r="AO2">
            <v>1.0559000000000001</v>
          </cell>
          <cell r="AP2">
            <v>1.1162000000000001</v>
          </cell>
          <cell r="AQ2">
            <v>1.1792</v>
          </cell>
          <cell r="AR2">
            <v>1.2448999999999999</v>
          </cell>
          <cell r="AS2">
            <v>1.3134999999999999</v>
          </cell>
          <cell r="AT2">
            <v>1.385</v>
          </cell>
          <cell r="AU2">
            <v>1.4597</v>
          </cell>
          <cell r="AV2">
            <v>1.5375000000000001</v>
          </cell>
          <cell r="AW2">
            <v>1.6187</v>
          </cell>
        </row>
        <row r="3">
          <cell r="B3">
            <v>9.5999999999999992E-3</v>
          </cell>
          <cell r="C3">
            <v>1.6E-2</v>
          </cell>
          <cell r="D3">
            <v>2.3699999999999999E-2</v>
          </cell>
          <cell r="E3">
            <v>3.27E-2</v>
          </cell>
          <cell r="F3">
            <v>4.2999999999999997E-2</v>
          </cell>
          <cell r="G3">
            <v>5.4300000000000001E-2</v>
          </cell>
          <cell r="H3">
            <v>6.6799999999999998E-2</v>
          </cell>
          <cell r="I3">
            <v>8.0399999999999999E-2</v>
          </cell>
          <cell r="J3">
            <v>9.5100000000000004E-2</v>
          </cell>
          <cell r="K3">
            <v>0.1108</v>
          </cell>
          <cell r="L3">
            <v>0.12759999999999999</v>
          </cell>
          <cell r="M3">
            <v>0.14549999999999999</v>
          </cell>
          <cell r="N3">
            <v>0.16439999999999999</v>
          </cell>
          <cell r="O3">
            <v>0.18429999999999999</v>
          </cell>
          <cell r="P3">
            <v>0.2054</v>
          </cell>
          <cell r="Q3">
            <v>0.2276</v>
          </cell>
          <cell r="R3">
            <v>0.25090000000000001</v>
          </cell>
          <cell r="S3">
            <v>0.27529999999999999</v>
          </cell>
          <cell r="T3">
            <v>0.3009</v>
          </cell>
          <cell r="U3">
            <v>0.32779999999999998</v>
          </cell>
          <cell r="V3">
            <v>0.35580000000000001</v>
          </cell>
          <cell r="W3">
            <v>0.3851</v>
          </cell>
          <cell r="X3">
            <v>0.41570000000000001</v>
          </cell>
          <cell r="Y3">
            <v>0.4476</v>
          </cell>
          <cell r="Z3">
            <v>0.48089999999999999</v>
          </cell>
          <cell r="AA3">
            <v>0.51570000000000005</v>
          </cell>
          <cell r="AB3">
            <v>0.55179999999999996</v>
          </cell>
          <cell r="AC3">
            <v>0.58950000000000002</v>
          </cell>
          <cell r="AD3">
            <v>0.62880000000000003</v>
          </cell>
          <cell r="AE3">
            <v>0.66959999999999997</v>
          </cell>
          <cell r="AF3">
            <v>0.71209999999999996</v>
          </cell>
          <cell r="AG3">
            <v>0.75629999999999997</v>
          </cell>
          <cell r="AH3">
            <v>0.80230000000000001</v>
          </cell>
          <cell r="AI3">
            <v>0.85009999999999997</v>
          </cell>
          <cell r="AJ3">
            <v>0.89980000000000004</v>
          </cell>
          <cell r="AK3">
            <v>0.95140000000000002</v>
          </cell>
          <cell r="AL3">
            <v>1.0051000000000001</v>
          </cell>
          <cell r="AM3">
            <v>1.0608</v>
          </cell>
          <cell r="AN3">
            <v>1.1187</v>
          </cell>
          <cell r="AO3">
            <v>1.1788000000000001</v>
          </cell>
          <cell r="AP3">
            <v>1.2413000000000001</v>
          </cell>
          <cell r="AQ3">
            <v>1.3061</v>
          </cell>
          <cell r="AR3">
            <v>1.3734</v>
          </cell>
          <cell r="AS3">
            <v>1.4432</v>
          </cell>
          <cell r="AT3">
            <v>1.5156000000000001</v>
          </cell>
          <cell r="AU3">
            <v>1.5908</v>
          </cell>
          <cell r="AV3">
            <v>1.6688000000000001</v>
          </cell>
          <cell r="AW3">
            <v>1.7497</v>
          </cell>
        </row>
        <row r="4">
          <cell r="B4">
            <v>1.12E-2</v>
          </cell>
          <cell r="C4">
            <v>1.8800000000000001E-2</v>
          </cell>
          <cell r="D4">
            <v>2.7900000000000001E-2</v>
          </cell>
          <cell r="E4">
            <v>3.8600000000000002E-2</v>
          </cell>
          <cell r="F4">
            <v>5.0700000000000002E-2</v>
          </cell>
          <cell r="G4">
            <v>6.4100000000000004E-2</v>
          </cell>
          <cell r="H4">
            <v>7.8899999999999998E-2</v>
          </cell>
          <cell r="I4">
            <v>9.5000000000000001E-2</v>
          </cell>
          <cell r="J4">
            <v>0.11219999999999999</v>
          </cell>
          <cell r="K4">
            <v>0.1308</v>
          </cell>
          <cell r="L4">
            <v>0.15049999999999999</v>
          </cell>
          <cell r="M4">
            <v>0.1714</v>
          </cell>
          <cell r="N4">
            <v>0.19359999999999999</v>
          </cell>
          <cell r="O4">
            <v>0.21690000000000001</v>
          </cell>
          <cell r="P4">
            <v>0.24149999999999999</v>
          </cell>
          <cell r="Q4">
            <v>0.26719999999999999</v>
          </cell>
          <cell r="R4">
            <v>0.29420000000000002</v>
          </cell>
          <cell r="S4">
            <v>0.32240000000000002</v>
          </cell>
          <cell r="T4">
            <v>0.35189999999999999</v>
          </cell>
          <cell r="U4">
            <v>0.3826</v>
          </cell>
          <cell r="V4">
            <v>0.41470000000000001</v>
          </cell>
          <cell r="W4">
            <v>0.44800000000000001</v>
          </cell>
          <cell r="X4">
            <v>0.48280000000000001</v>
          </cell>
          <cell r="Y4">
            <v>0.51880000000000004</v>
          </cell>
          <cell r="Z4">
            <v>0.55630000000000002</v>
          </cell>
          <cell r="AA4">
            <v>0.59519999999999995</v>
          </cell>
          <cell r="AB4">
            <v>0.63560000000000005</v>
          </cell>
          <cell r="AC4">
            <v>0.67759999999999998</v>
          </cell>
          <cell r="AD4">
            <v>0.72099999999999997</v>
          </cell>
          <cell r="AE4">
            <v>0.7661</v>
          </cell>
          <cell r="AF4">
            <v>0.81269999999999998</v>
          </cell>
          <cell r="AG4">
            <v>0.86109999999999998</v>
          </cell>
          <cell r="AH4">
            <v>0.91120000000000001</v>
          </cell>
          <cell r="AI4">
            <v>0.96299999999999997</v>
          </cell>
          <cell r="AJ4">
            <v>1.0165999999999999</v>
          </cell>
          <cell r="AK4">
            <v>1.0722</v>
          </cell>
          <cell r="AL4">
            <v>1.1295999999999999</v>
          </cell>
          <cell r="AM4">
            <v>1.1890000000000001</v>
          </cell>
          <cell r="AN4">
            <v>1.2504999999999999</v>
          </cell>
          <cell r="AO4">
            <v>1.3140000000000001</v>
          </cell>
          <cell r="AP4">
            <v>1.3796999999999999</v>
          </cell>
          <cell r="AQ4">
            <v>1.4477</v>
          </cell>
          <cell r="AR4">
            <v>1.5179</v>
          </cell>
          <cell r="AS4">
            <v>1.5904</v>
          </cell>
          <cell r="AT4">
            <v>1.6654</v>
          </cell>
          <cell r="AU4">
            <v>1.7427999999999999</v>
          </cell>
          <cell r="AV4">
            <v>1.8228</v>
          </cell>
          <cell r="AW4">
            <v>1.9055</v>
          </cell>
        </row>
        <row r="5">
          <cell r="B5">
            <v>1.29E-2</v>
          </cell>
          <cell r="C5">
            <v>2.1600000000000001E-2</v>
          </cell>
          <cell r="D5">
            <v>3.2199999999999999E-2</v>
          </cell>
          <cell r="E5">
            <v>4.4499999999999998E-2</v>
          </cell>
          <cell r="F5">
            <v>5.8400000000000001E-2</v>
          </cell>
          <cell r="G5">
            <v>7.3999999999999996E-2</v>
          </cell>
          <cell r="H5">
            <v>9.0999999999999998E-2</v>
          </cell>
          <cell r="I5">
            <v>0.1096</v>
          </cell>
          <cell r="J5">
            <v>0.1295</v>
          </cell>
          <cell r="K5">
            <v>0.15090000000000001</v>
          </cell>
          <cell r="L5">
            <v>0.1736</v>
          </cell>
          <cell r="M5">
            <v>0.19769999999999999</v>
          </cell>
          <cell r="N5">
            <v>0.22320000000000001</v>
          </cell>
          <cell r="O5">
            <v>0.24990000000000001</v>
          </cell>
          <cell r="P5">
            <v>0.27800000000000002</v>
          </cell>
          <cell r="Q5">
            <v>0.3075</v>
          </cell>
          <cell r="R5">
            <v>0.33829999999999999</v>
          </cell>
          <cell r="S5">
            <v>0.37040000000000001</v>
          </cell>
          <cell r="T5">
            <v>0.40389999999999998</v>
          </cell>
          <cell r="U5">
            <v>0.43869999999999998</v>
          </cell>
          <cell r="V5">
            <v>0.47489999999999999</v>
          </cell>
          <cell r="W5">
            <v>0.51249999999999996</v>
          </cell>
          <cell r="X5">
            <v>0.55159999999999998</v>
          </cell>
          <cell r="Y5">
            <v>0.59199999999999997</v>
          </cell>
          <cell r="Z5">
            <v>0.63390000000000002</v>
          </cell>
          <cell r="AA5">
            <v>0.67730000000000001</v>
          </cell>
          <cell r="AB5">
            <v>0.72219999999999995</v>
          </cell>
          <cell r="AC5">
            <v>0.76870000000000005</v>
          </cell>
          <cell r="AD5">
            <v>0.81669999999999998</v>
          </cell>
          <cell r="AE5">
            <v>0.86629999999999996</v>
          </cell>
          <cell r="AF5">
            <v>0.91749999999999998</v>
          </cell>
          <cell r="AG5">
            <v>0.97050000000000003</v>
          </cell>
          <cell r="AH5">
            <v>1.0250999999999999</v>
          </cell>
          <cell r="AI5">
            <v>1.0814999999999999</v>
          </cell>
          <cell r="AJ5">
            <v>1.1395999999999999</v>
          </cell>
          <cell r="AK5">
            <v>1.1996</v>
          </cell>
          <cell r="AL5">
            <v>1.2615000000000001</v>
          </cell>
          <cell r="AM5">
            <v>1.3252999999999999</v>
          </cell>
          <cell r="AN5">
            <v>1.391</v>
          </cell>
          <cell r="AO5">
            <v>1.4587000000000001</v>
          </cell>
          <cell r="AP5">
            <v>1.5286</v>
          </cell>
          <cell r="AQ5">
            <v>1.6005</v>
          </cell>
          <cell r="AR5">
            <v>1.6746000000000001</v>
          </cell>
          <cell r="AS5">
            <v>1.7508999999999999</v>
          </cell>
          <cell r="AT5">
            <v>1.8294999999999999</v>
          </cell>
          <cell r="AU5">
            <v>1.9104000000000001</v>
          </cell>
          <cell r="AV5">
            <v>1.9937</v>
          </cell>
          <cell r="AW5">
            <v>2.0794999999999999</v>
          </cell>
        </row>
        <row r="6">
          <cell r="B6">
            <v>1.46E-2</v>
          </cell>
          <cell r="C6">
            <v>2.4400000000000002E-2</v>
          </cell>
          <cell r="D6">
            <v>3.6400000000000002E-2</v>
          </cell>
          <cell r="E6">
            <v>5.04E-2</v>
          </cell>
          <cell r="F6">
            <v>6.6199999999999995E-2</v>
          </cell>
          <cell r="G6">
            <v>8.3799999999999999E-2</v>
          </cell>
          <cell r="H6">
            <v>0.1032</v>
          </cell>
          <cell r="I6">
            <v>0.1242</v>
          </cell>
          <cell r="J6">
            <v>0.1469</v>
          </cell>
          <cell r="K6">
            <v>0.1711</v>
          </cell>
          <cell r="L6">
            <v>0.19689999999999999</v>
          </cell>
          <cell r="M6">
            <v>0.22420000000000001</v>
          </cell>
          <cell r="N6">
            <v>0.253</v>
          </cell>
          <cell r="O6">
            <v>0.2833</v>
          </cell>
          <cell r="P6">
            <v>0.315</v>
          </cell>
          <cell r="Q6">
            <v>0.34820000000000001</v>
          </cell>
          <cell r="R6">
            <v>0.38290000000000002</v>
          </cell>
          <cell r="S6">
            <v>0.41909999999999997</v>
          </cell>
          <cell r="T6">
            <v>0.45660000000000001</v>
          </cell>
          <cell r="U6">
            <v>0.49569999999999997</v>
          </cell>
          <cell r="V6">
            <v>0.53620000000000001</v>
          </cell>
          <cell r="W6">
            <v>0.57820000000000005</v>
          </cell>
          <cell r="X6">
            <v>0.62170000000000003</v>
          </cell>
          <cell r="Y6">
            <v>0.66679999999999995</v>
          </cell>
          <cell r="Z6">
            <v>0.71330000000000005</v>
          </cell>
          <cell r="AA6">
            <v>0.76139999999999997</v>
          </cell>
          <cell r="AB6">
            <v>0.81100000000000005</v>
          </cell>
          <cell r="AC6">
            <v>0.86219999999999997</v>
          </cell>
          <cell r="AD6">
            <v>0.91510000000000002</v>
          </cell>
          <cell r="AE6">
            <v>0.96960000000000002</v>
          </cell>
          <cell r="AF6">
            <v>1.0257000000000001</v>
          </cell>
          <cell r="AG6">
            <v>1.0834999999999999</v>
          </cell>
          <cell r="AH6">
            <v>1.1431</v>
          </cell>
          <cell r="AI6">
            <v>1.2043999999999999</v>
          </cell>
          <cell r="AJ6">
            <v>1.2674000000000001</v>
          </cell>
          <cell r="AK6">
            <v>1.3323</v>
          </cell>
          <cell r="AL6">
            <v>1.3991</v>
          </cell>
          <cell r="AM6">
            <v>1.4677</v>
          </cell>
          <cell r="AN6">
            <v>1.5383</v>
          </cell>
          <cell r="AO6">
            <v>1.6108</v>
          </cell>
          <cell r="AP6">
            <v>1.6854</v>
          </cell>
          <cell r="AQ6">
            <v>1.762</v>
          </cell>
          <cell r="AR6">
            <v>1.8407</v>
          </cell>
          <cell r="AS6">
            <v>1.9215</v>
          </cell>
          <cell r="AT6">
            <v>2.0045999999999999</v>
          </cell>
          <cell r="AU6">
            <v>2.0897999999999999</v>
          </cell>
          <cell r="AV6">
            <v>2.1774</v>
          </cell>
          <cell r="AW6">
            <v>2.2673000000000001</v>
          </cell>
        </row>
        <row r="7">
          <cell r="B7">
            <v>1.6199999999999999E-2</v>
          </cell>
          <cell r="C7">
            <v>2.7199999999999998E-2</v>
          </cell>
          <cell r="D7">
            <v>4.0599999999999997E-2</v>
          </cell>
          <cell r="E7">
            <v>5.6300000000000003E-2</v>
          </cell>
          <cell r="F7">
            <v>7.3999999999999996E-2</v>
          </cell>
          <cell r="G7">
            <v>9.3700000000000006E-2</v>
          </cell>
          <cell r="H7">
            <v>0.1154</v>
          </cell>
          <cell r="I7">
            <v>0.13900000000000001</v>
          </cell>
          <cell r="J7">
            <v>0.1643</v>
          </cell>
          <cell r="K7">
            <v>0.1915</v>
          </cell>
          <cell r="L7">
            <v>0.2203</v>
          </cell>
          <cell r="M7">
            <v>0.25090000000000001</v>
          </cell>
          <cell r="N7">
            <v>0.28310000000000002</v>
          </cell>
          <cell r="O7">
            <v>0.31690000000000002</v>
          </cell>
          <cell r="P7">
            <v>0.3523</v>
          </cell>
          <cell r="Q7">
            <v>0.38940000000000002</v>
          </cell>
          <cell r="R7">
            <v>0.42799999999999999</v>
          </cell>
          <cell r="S7">
            <v>0.46829999999999999</v>
          </cell>
          <cell r="T7">
            <v>0.5101</v>
          </cell>
          <cell r="U7">
            <v>0.5534</v>
          </cell>
          <cell r="V7">
            <v>0.59840000000000004</v>
          </cell>
          <cell r="W7">
            <v>0.64490000000000003</v>
          </cell>
          <cell r="X7">
            <v>0.69299999999999995</v>
          </cell>
          <cell r="Y7">
            <v>0.74280000000000002</v>
          </cell>
          <cell r="Z7">
            <v>0.79410000000000003</v>
          </cell>
          <cell r="AA7">
            <v>0.84699999999999998</v>
          </cell>
          <cell r="AB7">
            <v>0.90159999999999996</v>
          </cell>
          <cell r="AC7">
            <v>0.95779999999999998</v>
          </cell>
          <cell r="AD7">
            <v>1.0157</v>
          </cell>
          <cell r="AE7">
            <v>1.0751999999999999</v>
          </cell>
          <cell r="AF7">
            <v>1.1365000000000001</v>
          </cell>
          <cell r="AG7">
            <v>1.1995</v>
          </cell>
          <cell r="AH7">
            <v>1.2642</v>
          </cell>
          <cell r="AI7">
            <v>1.3308</v>
          </cell>
          <cell r="AJ7">
            <v>1.3991</v>
          </cell>
          <cell r="AK7">
            <v>1.4692000000000001</v>
          </cell>
          <cell r="AL7">
            <v>1.5411999999999999</v>
          </cell>
          <cell r="AM7">
            <v>1.6151</v>
          </cell>
          <cell r="AN7">
            <v>1.6910000000000001</v>
          </cell>
          <cell r="AO7">
            <v>1.7686999999999999</v>
          </cell>
          <cell r="AP7">
            <v>1.8485</v>
          </cell>
          <cell r="AQ7">
            <v>1.9302999999999999</v>
          </cell>
          <cell r="AR7">
            <v>2.0141</v>
          </cell>
          <cell r="AS7">
            <v>2.1000999999999999</v>
          </cell>
          <cell r="AT7">
            <v>2.1882000000000001</v>
          </cell>
          <cell r="AU7">
            <v>2.2784</v>
          </cell>
          <cell r="AV7">
            <v>2.3708999999999998</v>
          </cell>
          <cell r="AW7">
            <v>2.4657</v>
          </cell>
        </row>
        <row r="8">
          <cell r="B8">
            <v>1.7899999999999999E-2</v>
          </cell>
          <cell r="C8">
            <v>3.0099999999999998E-2</v>
          </cell>
          <cell r="D8">
            <v>4.4900000000000002E-2</v>
          </cell>
          <cell r="E8">
            <v>6.2100000000000002E-2</v>
          </cell>
          <cell r="F8">
            <v>8.1799999999999998E-2</v>
          </cell>
          <cell r="G8">
            <v>0.1036</v>
          </cell>
          <cell r="H8">
            <v>0.12770000000000001</v>
          </cell>
          <cell r="I8">
            <v>0.1537</v>
          </cell>
          <cell r="J8">
            <v>0.18179999999999999</v>
          </cell>
          <cell r="K8">
            <v>0.21190000000000001</v>
          </cell>
          <cell r="L8">
            <v>0.24379999999999999</v>
          </cell>
          <cell r="M8">
            <v>0.2777</v>
          </cell>
          <cell r="N8">
            <v>0.31330000000000002</v>
          </cell>
          <cell r="O8">
            <v>0.35070000000000001</v>
          </cell>
          <cell r="P8">
            <v>0.38990000000000002</v>
          </cell>
          <cell r="Q8">
            <v>0.43080000000000002</v>
          </cell>
          <cell r="R8">
            <v>0.47349999999999998</v>
          </cell>
          <cell r="S8">
            <v>0.51790000000000003</v>
          </cell>
          <cell r="T8">
            <v>0.56399999999999995</v>
          </cell>
          <cell r="U8">
            <v>0.61180000000000001</v>
          </cell>
          <cell r="V8">
            <v>0.66120000000000001</v>
          </cell>
          <cell r="W8">
            <v>0.71240000000000003</v>
          </cell>
          <cell r="X8">
            <v>0.76519999999999999</v>
          </cell>
          <cell r="Y8">
            <v>0.81979999999999997</v>
          </cell>
          <cell r="Z8">
            <v>0.876</v>
          </cell>
          <cell r="AA8">
            <v>0.93389999999999995</v>
          </cell>
          <cell r="AB8">
            <v>0.99360000000000004</v>
          </cell>
          <cell r="AC8">
            <v>1.0548999999999999</v>
          </cell>
          <cell r="AD8">
            <v>1.1180000000000001</v>
          </cell>
          <cell r="AE8">
            <v>1.1829000000000001</v>
          </cell>
          <cell r="AF8">
            <v>1.2495000000000001</v>
          </cell>
          <cell r="AG8">
            <v>1.3179000000000001</v>
          </cell>
          <cell r="AH8">
            <v>1.3879999999999999</v>
          </cell>
          <cell r="AI8">
            <v>1.46</v>
          </cell>
          <cell r="AJ8">
            <v>1.5338000000000001</v>
          </cell>
          <cell r="AK8">
            <v>1.6094999999999999</v>
          </cell>
          <cell r="AL8">
            <v>1.6871</v>
          </cell>
          <cell r="AM8">
            <v>1.7665999999999999</v>
          </cell>
          <cell r="AN8">
            <v>1.8480000000000001</v>
          </cell>
          <cell r="AO8">
            <v>1.9313</v>
          </cell>
          <cell r="AP8">
            <v>2.0167000000000002</v>
          </cell>
          <cell r="AQ8">
            <v>2.1040999999999999</v>
          </cell>
          <cell r="AR8">
            <v>2.1934999999999998</v>
          </cell>
          <cell r="AS8">
            <v>2.2850000000000001</v>
          </cell>
          <cell r="AT8">
            <v>2.3786</v>
          </cell>
          <cell r="AU8">
            <v>2.4742999999999999</v>
          </cell>
          <cell r="AV8">
            <v>2.5722999999999998</v>
          </cell>
          <cell r="AW8">
            <v>2.6724000000000001</v>
          </cell>
        </row>
        <row r="9">
          <cell r="B9">
            <v>1.9599999999999999E-2</v>
          </cell>
          <cell r="C9">
            <v>3.2899999999999999E-2</v>
          </cell>
          <cell r="D9">
            <v>4.9099999999999998E-2</v>
          </cell>
          <cell r="E9">
            <v>6.8099999999999994E-2</v>
          </cell>
          <cell r="F9">
            <v>8.9599999999999999E-2</v>
          </cell>
          <cell r="G9">
            <v>0.11360000000000001</v>
          </cell>
          <cell r="H9">
            <v>0.1399</v>
          </cell>
          <cell r="I9">
            <v>0.1686</v>
          </cell>
          <cell r="J9">
            <v>0.19939999999999999</v>
          </cell>
          <cell r="K9">
            <v>0.2324</v>
          </cell>
          <cell r="L9">
            <v>0.26740000000000003</v>
          </cell>
          <cell r="M9">
            <v>0.30459999999999998</v>
          </cell>
          <cell r="N9">
            <v>0.34360000000000002</v>
          </cell>
          <cell r="O9">
            <v>0.38469999999999999</v>
          </cell>
          <cell r="P9">
            <v>0.42770000000000002</v>
          </cell>
          <cell r="Q9">
            <v>0.47260000000000002</v>
          </cell>
          <cell r="R9">
            <v>0.51929999999999998</v>
          </cell>
          <cell r="S9">
            <v>0.56789999999999996</v>
          </cell>
          <cell r="T9">
            <v>0.61829999999999996</v>
          </cell>
          <cell r="U9">
            <v>0.67059999999999997</v>
          </cell>
          <cell r="V9">
            <v>0.72460000000000002</v>
          </cell>
          <cell r="W9">
            <v>0.78049999999999997</v>
          </cell>
          <cell r="X9">
            <v>0.83819999999999995</v>
          </cell>
          <cell r="Y9">
            <v>0.89759999999999995</v>
          </cell>
          <cell r="Z9">
            <v>0.95889999999999997</v>
          </cell>
          <cell r="AA9">
            <v>1.0219</v>
          </cell>
          <cell r="AB9">
            <v>1.0867</v>
          </cell>
          <cell r="AC9">
            <v>1.1534</v>
          </cell>
          <cell r="AD9">
            <v>1.2218</v>
          </cell>
          <cell r="AE9">
            <v>1.2921</v>
          </cell>
          <cell r="AF9">
            <v>1.3642000000000001</v>
          </cell>
          <cell r="AG9">
            <v>1.4381999999999999</v>
          </cell>
          <cell r="AH9">
            <v>1.514</v>
          </cell>
          <cell r="AI9">
            <v>1.5915999999999999</v>
          </cell>
          <cell r="AJ9">
            <v>1.6712</v>
          </cell>
          <cell r="AK9">
            <v>1.7525999999999999</v>
          </cell>
          <cell r="AL9">
            <v>1.8360000000000001</v>
          </cell>
          <cell r="AM9">
            <v>1.9213</v>
          </cell>
          <cell r="AN9">
            <v>2.0085000000000002</v>
          </cell>
          <cell r="AO9">
            <v>2.0977999999999999</v>
          </cell>
          <cell r="AP9">
            <v>2.1890000000000001</v>
          </cell>
          <cell r="AQ9">
            <v>2.2823000000000002</v>
          </cell>
          <cell r="AR9">
            <v>2.3776000000000002</v>
          </cell>
          <cell r="AS9">
            <v>2.4750000000000001</v>
          </cell>
          <cell r="AT9">
            <v>2.5745</v>
          </cell>
          <cell r="AU9">
            <v>2.6762000000000001</v>
          </cell>
          <cell r="AV9">
            <v>2.78</v>
          </cell>
          <cell r="AW9">
            <v>2.8860000000000001</v>
          </cell>
        </row>
        <row r="10">
          <cell r="B10">
            <v>2.1299999999999999E-2</v>
          </cell>
          <cell r="C10">
            <v>3.5700000000000003E-2</v>
          </cell>
          <cell r="D10">
            <v>5.3400000000000003E-2</v>
          </cell>
          <cell r="E10">
            <v>7.3999999999999996E-2</v>
          </cell>
          <cell r="F10">
            <v>9.74E-2</v>
          </cell>
          <cell r="G10">
            <v>0.1235</v>
          </cell>
          <cell r="H10">
            <v>0.1522</v>
          </cell>
          <cell r="I10">
            <v>0.18340000000000001</v>
          </cell>
          <cell r="J10">
            <v>0.217</v>
          </cell>
          <cell r="K10">
            <v>0.25290000000000001</v>
          </cell>
          <cell r="L10">
            <v>0.29110000000000003</v>
          </cell>
          <cell r="M10">
            <v>0.33150000000000002</v>
          </cell>
          <cell r="N10">
            <v>0.37409999999999999</v>
          </cell>
          <cell r="O10">
            <v>0.41880000000000001</v>
          </cell>
          <cell r="P10">
            <v>0.46560000000000001</v>
          </cell>
          <cell r="Q10">
            <v>0.51449999999999996</v>
          </cell>
          <cell r="R10">
            <v>0.56530000000000002</v>
          </cell>
          <cell r="S10">
            <v>0.61819999999999997</v>
          </cell>
          <cell r="T10">
            <v>0.67300000000000004</v>
          </cell>
          <cell r="U10">
            <v>0.7298</v>
          </cell>
          <cell r="V10">
            <v>0.78849999999999998</v>
          </cell>
          <cell r="W10">
            <v>0.84909999999999997</v>
          </cell>
          <cell r="X10">
            <v>0.91169999999999995</v>
          </cell>
          <cell r="Y10">
            <v>0.97609999999999997</v>
          </cell>
          <cell r="Z10">
            <v>1.0425</v>
          </cell>
          <cell r="AA10">
            <v>1.1108</v>
          </cell>
          <cell r="AB10">
            <v>1.1809000000000001</v>
          </cell>
          <cell r="AC10">
            <v>1.2528999999999999</v>
          </cell>
          <cell r="AD10">
            <v>1.3269</v>
          </cell>
          <cell r="AE10">
            <v>1.4027000000000001</v>
          </cell>
          <cell r="AF10">
            <v>1.4803999999999999</v>
          </cell>
          <cell r="AG10">
            <v>1.5601</v>
          </cell>
          <cell r="AH10">
            <v>1.6416999999999999</v>
          </cell>
          <cell r="AI10">
            <v>1.7252000000000001</v>
          </cell>
          <cell r="AJ10">
            <v>1.8106</v>
          </cell>
          <cell r="AK10">
            <v>1.8979999999999999</v>
          </cell>
          <cell r="AL10">
            <v>1.9873000000000001</v>
          </cell>
          <cell r="AM10">
            <v>2.0787</v>
          </cell>
          <cell r="AN10">
            <v>2.1720000000000002</v>
          </cell>
          <cell r="AO10">
            <v>2.2673999999999999</v>
          </cell>
          <cell r="AP10">
            <v>2.3647999999999998</v>
          </cell>
          <cell r="AQ10">
            <v>2.4641999999999999</v>
          </cell>
          <cell r="AR10">
            <v>2.5657000000000001</v>
          </cell>
          <cell r="AS10">
            <v>2.6692999999999998</v>
          </cell>
          <cell r="AT10">
            <v>2.7751000000000001</v>
          </cell>
          <cell r="AU10">
            <v>2.8828999999999998</v>
          </cell>
          <cell r="AV10">
            <v>2.9929000000000001</v>
          </cell>
          <cell r="AW10">
            <v>3.1052</v>
          </cell>
        </row>
        <row r="11">
          <cell r="B11">
            <v>2.29E-2</v>
          </cell>
          <cell r="C11">
            <v>3.8600000000000002E-2</v>
          </cell>
          <cell r="D11">
            <v>5.7599999999999998E-2</v>
          </cell>
          <cell r="E11">
            <v>7.9899999999999999E-2</v>
          </cell>
          <cell r="F11">
            <v>0.1052</v>
          </cell>
          <cell r="G11">
            <v>0.13339999999999999</v>
          </cell>
          <cell r="H11">
            <v>0.16450000000000001</v>
          </cell>
          <cell r="I11">
            <v>0.19819999999999999</v>
          </cell>
          <cell r="J11">
            <v>0.2346</v>
          </cell>
          <cell r="K11">
            <v>0.27350000000000002</v>
          </cell>
          <cell r="L11">
            <v>0.31480000000000002</v>
          </cell>
          <cell r="M11">
            <v>0.35859999999999997</v>
          </cell>
          <cell r="N11">
            <v>0.4047</v>
          </cell>
          <cell r="O11">
            <v>0.4531</v>
          </cell>
          <cell r="P11">
            <v>0.50370000000000004</v>
          </cell>
          <cell r="Q11">
            <v>0.55649999999999999</v>
          </cell>
          <cell r="R11">
            <v>0.61150000000000004</v>
          </cell>
          <cell r="S11">
            <v>0.66869999999999996</v>
          </cell>
          <cell r="T11">
            <v>0.72799999999999998</v>
          </cell>
          <cell r="U11">
            <v>0.7893</v>
          </cell>
          <cell r="V11">
            <v>0.85270000000000001</v>
          </cell>
          <cell r="W11">
            <v>0.91820000000000002</v>
          </cell>
          <cell r="X11">
            <v>0.98570000000000002</v>
          </cell>
          <cell r="Y11">
            <v>1.0552999999999999</v>
          </cell>
          <cell r="Z11">
            <v>1.1268</v>
          </cell>
          <cell r="AA11">
            <v>1.2002999999999999</v>
          </cell>
          <cell r="AB11">
            <v>1.2759</v>
          </cell>
          <cell r="AC11">
            <v>1.3533999999999999</v>
          </cell>
          <cell r="AD11">
            <v>1.4329000000000001</v>
          </cell>
          <cell r="AE11">
            <v>1.5144</v>
          </cell>
          <cell r="AF11">
            <v>1.5979000000000001</v>
          </cell>
          <cell r="AG11">
            <v>1.6834</v>
          </cell>
          <cell r="AH11">
            <v>1.7708999999999999</v>
          </cell>
          <cell r="AI11">
            <v>1.8603000000000001</v>
          </cell>
          <cell r="AJ11">
            <v>1.9518</v>
          </cell>
          <cell r="AK11">
            <v>2.0453000000000001</v>
          </cell>
          <cell r="AL11">
            <v>2.1408</v>
          </cell>
          <cell r="AM11">
            <v>2.2383999999999999</v>
          </cell>
          <cell r="AN11">
            <v>2.3380000000000001</v>
          </cell>
          <cell r="AO11">
            <v>2.4397000000000002</v>
          </cell>
          <cell r="AP11">
            <v>2.5434000000000001</v>
          </cell>
          <cell r="AQ11">
            <v>2.6492</v>
          </cell>
          <cell r="AR11">
            <v>2.7570999999999999</v>
          </cell>
          <cell r="AS11">
            <v>2.8672</v>
          </cell>
          <cell r="AT11">
            <v>2.9794</v>
          </cell>
          <cell r="AU11">
            <v>3.0937000000000001</v>
          </cell>
          <cell r="AV11">
            <v>3.2103000000000002</v>
          </cell>
          <cell r="AW11">
            <v>3.3290000000000002</v>
          </cell>
        </row>
        <row r="12">
          <cell r="B12">
            <v>2.46E-2</v>
          </cell>
          <cell r="C12">
            <v>4.1399999999999999E-2</v>
          </cell>
          <cell r="D12">
            <v>6.1800000000000001E-2</v>
          </cell>
          <cell r="E12">
            <v>8.5800000000000001E-2</v>
          </cell>
          <cell r="F12">
            <v>0.113</v>
          </cell>
          <cell r="G12">
            <v>0.1434</v>
          </cell>
          <cell r="H12">
            <v>0.17680000000000001</v>
          </cell>
          <cell r="I12">
            <v>0.21310000000000001</v>
          </cell>
          <cell r="J12">
            <v>0.25219999999999998</v>
          </cell>
          <cell r="K12">
            <v>0.29409999999999997</v>
          </cell>
          <cell r="L12">
            <v>0.33860000000000001</v>
          </cell>
          <cell r="M12">
            <v>0.38569999999999999</v>
          </cell>
          <cell r="N12">
            <v>0.43530000000000002</v>
          </cell>
          <cell r="O12">
            <v>0.4874</v>
          </cell>
          <cell r="P12">
            <v>0.54190000000000005</v>
          </cell>
          <cell r="Q12">
            <v>0.5988</v>
          </cell>
          <cell r="R12">
            <v>0.65800000000000003</v>
          </cell>
          <cell r="S12">
            <v>0.71940000000000004</v>
          </cell>
          <cell r="T12">
            <v>0.78320000000000001</v>
          </cell>
          <cell r="U12">
            <v>0.84909999999999997</v>
          </cell>
          <cell r="V12">
            <v>0.9173</v>
          </cell>
          <cell r="W12">
            <v>0.98770000000000002</v>
          </cell>
          <cell r="X12">
            <v>1.0602</v>
          </cell>
          <cell r="Y12">
            <v>1.1348</v>
          </cell>
          <cell r="Z12">
            <v>1.2116</v>
          </cell>
          <cell r="AA12">
            <v>1.2905</v>
          </cell>
          <cell r="AB12">
            <v>1.3714999999999999</v>
          </cell>
          <cell r="AC12">
            <v>1.4545999999999999</v>
          </cell>
          <cell r="AD12">
            <v>1.5398000000000001</v>
          </cell>
          <cell r="AE12">
            <v>1.6271</v>
          </cell>
          <cell r="AF12">
            <v>1.7163999999999999</v>
          </cell>
          <cell r="AG12">
            <v>1.8078000000000001</v>
          </cell>
          <cell r="AH12">
            <v>1.9013</v>
          </cell>
          <cell r="AI12">
            <v>1.9968999999999999</v>
          </cell>
          <cell r="AJ12">
            <v>2.0945</v>
          </cell>
          <cell r="AK12">
            <v>2.1943000000000001</v>
          </cell>
          <cell r="AL12">
            <v>2.2961</v>
          </cell>
          <cell r="AM12">
            <v>2.4</v>
          </cell>
          <cell r="AN12">
            <v>2.5061</v>
          </cell>
          <cell r="AO12">
            <v>2.6141999999999999</v>
          </cell>
          <cell r="AP12">
            <v>2.7244999999999999</v>
          </cell>
          <cell r="AQ12">
            <v>2.8369</v>
          </cell>
          <cell r="AR12">
            <v>2.9514</v>
          </cell>
          <cell r="AS12">
            <v>3.0680999999999998</v>
          </cell>
          <cell r="AT12">
            <v>3.1869999999999998</v>
          </cell>
          <cell r="AU12">
            <v>3.3079999999999998</v>
          </cell>
          <cell r="AV12">
            <v>3.4312999999999998</v>
          </cell>
          <cell r="AW12">
            <v>3.5568</v>
          </cell>
        </row>
        <row r="13">
          <cell r="B13">
            <v>2.63E-2</v>
          </cell>
          <cell r="C13">
            <v>4.4200000000000003E-2</v>
          </cell>
          <cell r="D13">
            <v>6.6100000000000006E-2</v>
          </cell>
          <cell r="E13">
            <v>9.1700000000000004E-2</v>
          </cell>
          <cell r="F13">
            <v>0.1208</v>
          </cell>
          <cell r="G13">
            <v>0.15329999999999999</v>
          </cell>
          <cell r="H13">
            <v>0.18909999999999999</v>
          </cell>
          <cell r="I13">
            <v>0.22800000000000001</v>
          </cell>
          <cell r="J13">
            <v>0.26989999999999997</v>
          </cell>
          <cell r="K13">
            <v>0.31469999999999998</v>
          </cell>
          <cell r="L13">
            <v>0.3624</v>
          </cell>
          <cell r="M13">
            <v>0.41289999999999999</v>
          </cell>
          <cell r="N13">
            <v>0.46600000000000003</v>
          </cell>
          <cell r="O13">
            <v>0.52180000000000004</v>
          </cell>
          <cell r="P13">
            <v>0.58020000000000005</v>
          </cell>
          <cell r="Q13">
            <v>0.6411</v>
          </cell>
          <cell r="R13">
            <v>0.70450000000000002</v>
          </cell>
          <cell r="S13">
            <v>0.77029999999999998</v>
          </cell>
          <cell r="T13">
            <v>0.83860000000000001</v>
          </cell>
          <cell r="U13">
            <v>0.90920000000000001</v>
          </cell>
          <cell r="V13">
            <v>0.98219999999999996</v>
          </cell>
          <cell r="W13">
            <v>1.0573999999999999</v>
          </cell>
          <cell r="X13">
            <v>1.135</v>
          </cell>
          <cell r="Y13">
            <v>1.2149000000000001</v>
          </cell>
          <cell r="Z13">
            <v>1.2968999999999999</v>
          </cell>
          <cell r="AA13">
            <v>1.3812</v>
          </cell>
          <cell r="AB13">
            <v>1.4678</v>
          </cell>
          <cell r="AC13">
            <v>1.5565</v>
          </cell>
          <cell r="AD13">
            <v>1.6474</v>
          </cell>
          <cell r="AE13">
            <v>1.7404999999999999</v>
          </cell>
          <cell r="AF13">
            <v>1.8358000000000001</v>
          </cell>
          <cell r="AG13">
            <v>1.9333</v>
          </cell>
          <cell r="AH13">
            <v>2.0329000000000002</v>
          </cell>
          <cell r="AI13">
            <v>2.1345999999999998</v>
          </cell>
          <cell r="AJ13">
            <v>2.2385999999999999</v>
          </cell>
          <cell r="AK13">
            <v>2.3447</v>
          </cell>
          <cell r="AL13">
            <v>2.4529000000000001</v>
          </cell>
          <cell r="AM13">
            <v>2.5632999999999999</v>
          </cell>
          <cell r="AN13">
            <v>2.6758999999999999</v>
          </cell>
          <cell r="AO13">
            <v>2.7907000000000002</v>
          </cell>
          <cell r="AP13">
            <v>2.9076</v>
          </cell>
          <cell r="AQ13">
            <v>3.0266999999999999</v>
          </cell>
          <cell r="AR13">
            <v>3.1480999999999999</v>
          </cell>
          <cell r="AS13">
            <v>3.2715999999999998</v>
          </cell>
          <cell r="AT13">
            <v>3.3973</v>
          </cell>
          <cell r="AU13">
            <v>3.5253000000000001</v>
          </cell>
          <cell r="AV13">
            <v>3.6555</v>
          </cell>
          <cell r="AW13">
            <v>3.7879999999999998</v>
          </cell>
        </row>
        <row r="14">
          <cell r="B14">
            <v>2.8000000000000001E-2</v>
          </cell>
          <cell r="C14">
            <v>4.7E-2</v>
          </cell>
          <cell r="D14">
            <v>7.0300000000000001E-2</v>
          </cell>
          <cell r="E14">
            <v>9.7600000000000006E-2</v>
          </cell>
          <cell r="F14">
            <v>0.12870000000000001</v>
          </cell>
          <cell r="G14">
            <v>0.1633</v>
          </cell>
          <cell r="H14">
            <v>0.2014</v>
          </cell>
          <cell r="I14">
            <v>0.2429</v>
          </cell>
          <cell r="J14">
            <v>0.28760000000000002</v>
          </cell>
          <cell r="K14">
            <v>0.33539999999999998</v>
          </cell>
          <cell r="L14">
            <v>0.38629999999999998</v>
          </cell>
          <cell r="M14">
            <v>0.44009999999999999</v>
          </cell>
          <cell r="N14">
            <v>0.49680000000000002</v>
          </cell>
          <cell r="O14">
            <v>0.55630000000000002</v>
          </cell>
          <cell r="P14">
            <v>0.61860000000000004</v>
          </cell>
          <cell r="Q14">
            <v>0.6835</v>
          </cell>
          <cell r="R14">
            <v>0.75119999999999998</v>
          </cell>
          <cell r="S14">
            <v>0.82140000000000002</v>
          </cell>
          <cell r="T14">
            <v>0.89419999999999999</v>
          </cell>
          <cell r="U14">
            <v>0.96950000000000003</v>
          </cell>
          <cell r="V14">
            <v>1.0472999999999999</v>
          </cell>
          <cell r="W14">
            <v>1.1274999999999999</v>
          </cell>
          <cell r="X14">
            <v>1.2101999999999999</v>
          </cell>
          <cell r="Y14">
            <v>1.2951999999999999</v>
          </cell>
          <cell r="Z14">
            <v>1.3826000000000001</v>
          </cell>
          <cell r="AA14">
            <v>1.4723999999999999</v>
          </cell>
          <cell r="AB14">
            <v>1.5645</v>
          </cell>
          <cell r="AC14">
            <v>1.659</v>
          </cell>
          <cell r="AD14">
            <v>1.7557</v>
          </cell>
          <cell r="AE14">
            <v>1.8547</v>
          </cell>
          <cell r="AF14">
            <v>1.956</v>
          </cell>
          <cell r="AG14">
            <v>2.0594999999999999</v>
          </cell>
          <cell r="AH14">
            <v>2.1652999999999998</v>
          </cell>
          <cell r="AI14">
            <v>2.2734000000000001</v>
          </cell>
          <cell r="AJ14">
            <v>2.3837000000000002</v>
          </cell>
          <cell r="AK14">
            <v>2.4963000000000002</v>
          </cell>
          <cell r="AL14">
            <v>2.6110000000000002</v>
          </cell>
          <cell r="AM14">
            <v>2.7281</v>
          </cell>
          <cell r="AN14">
            <v>2.8473000000000002</v>
          </cell>
          <cell r="AO14">
            <v>2.9687999999999999</v>
          </cell>
          <cell r="AP14">
            <v>3.0926</v>
          </cell>
          <cell r="AQ14">
            <v>3.2185999999999999</v>
          </cell>
          <cell r="AR14">
            <v>3.3468</v>
          </cell>
          <cell r="AS14">
            <v>3.4773000000000001</v>
          </cell>
          <cell r="AT14">
            <v>3.6101000000000001</v>
          </cell>
          <cell r="AU14">
            <v>3.7450999999999999</v>
          </cell>
          <cell r="AV14">
            <v>3.8824999999999998</v>
          </cell>
          <cell r="AW14">
            <v>4.0221</v>
          </cell>
        </row>
        <row r="15">
          <cell r="B15">
            <v>2.9600000000000001E-2</v>
          </cell>
          <cell r="C15">
            <v>4.99E-2</v>
          </cell>
          <cell r="D15">
            <v>7.46E-2</v>
          </cell>
          <cell r="E15">
            <v>0.10349999999999999</v>
          </cell>
          <cell r="F15">
            <v>0.13650000000000001</v>
          </cell>
          <cell r="G15">
            <v>0.17330000000000001</v>
          </cell>
          <cell r="H15">
            <v>0.21379999999999999</v>
          </cell>
          <cell r="I15">
            <v>0.25779999999999997</v>
          </cell>
          <cell r="J15">
            <v>0.30530000000000002</v>
          </cell>
          <cell r="K15">
            <v>0.35610000000000003</v>
          </cell>
          <cell r="L15">
            <v>0.41010000000000002</v>
          </cell>
          <cell r="M15">
            <v>0.46729999999999999</v>
          </cell>
          <cell r="N15">
            <v>0.52759999999999996</v>
          </cell>
          <cell r="O15">
            <v>0.59079999999999999</v>
          </cell>
          <cell r="P15">
            <v>0.65700000000000003</v>
          </cell>
          <cell r="Q15">
            <v>0.72609999999999997</v>
          </cell>
          <cell r="R15">
            <v>0.79790000000000005</v>
          </cell>
          <cell r="S15">
            <v>0.87260000000000004</v>
          </cell>
          <cell r="T15">
            <v>0.94989999999999997</v>
          </cell>
          <cell r="U15">
            <v>1.0299</v>
          </cell>
          <cell r="V15">
            <v>1.1125</v>
          </cell>
          <cell r="W15">
            <v>1.1978</v>
          </cell>
          <cell r="X15">
            <v>1.2856000000000001</v>
          </cell>
          <cell r="Y15">
            <v>1.3758999999999999</v>
          </cell>
          <cell r="Z15">
            <v>1.4686999999999999</v>
          </cell>
          <cell r="AA15">
            <v>1.5640000000000001</v>
          </cell>
          <cell r="AB15">
            <v>1.6617</v>
          </cell>
          <cell r="AC15">
            <v>1.7619</v>
          </cell>
          <cell r="AD15">
            <v>1.8645</v>
          </cell>
          <cell r="AE15">
            <v>1.9695</v>
          </cell>
          <cell r="AF15">
            <v>2.0768</v>
          </cell>
          <cell r="AG15">
            <v>2.1865999999999999</v>
          </cell>
          <cell r="AH15">
            <v>2.2986</v>
          </cell>
          <cell r="AI15">
            <v>2.4131</v>
          </cell>
          <cell r="AJ15">
            <v>2.5297999999999998</v>
          </cell>
          <cell r="AK15">
            <v>2.6488999999999998</v>
          </cell>
          <cell r="AL15">
            <v>2.7703000000000002</v>
          </cell>
          <cell r="AM15">
            <v>2.8940999999999999</v>
          </cell>
          <cell r="AN15">
            <v>3.0200999999999998</v>
          </cell>
          <cell r="AO15">
            <v>3.1484999999999999</v>
          </cell>
          <cell r="AP15">
            <v>3.2791000000000001</v>
          </cell>
          <cell r="AQ15">
            <v>3.4121000000000001</v>
          </cell>
          <cell r="AR15">
            <v>3.5474000000000001</v>
          </cell>
          <cell r="AS15">
            <v>3.6850000000000001</v>
          </cell>
          <cell r="AT15">
            <v>3.8250000000000002</v>
          </cell>
          <cell r="AU15">
            <v>3.9672000000000001</v>
          </cell>
          <cell r="AV15">
            <v>4.1117999999999997</v>
          </cell>
          <cell r="AW15">
            <v>4.2587000000000002</v>
          </cell>
        </row>
        <row r="16">
          <cell r="B16">
            <v>3.1300000000000001E-2</v>
          </cell>
          <cell r="C16">
            <v>5.2699999999999997E-2</v>
          </cell>
          <cell r="D16">
            <v>7.8799999999999995E-2</v>
          </cell>
          <cell r="E16">
            <v>0.1094</v>
          </cell>
          <cell r="F16">
            <v>0.14430000000000001</v>
          </cell>
          <cell r="G16">
            <v>0.1832</v>
          </cell>
          <cell r="H16">
            <v>0.2261</v>
          </cell>
          <cell r="I16">
            <v>0.2727</v>
          </cell>
          <cell r="J16">
            <v>0.32300000000000001</v>
          </cell>
          <cell r="K16">
            <v>0.37680000000000002</v>
          </cell>
          <cell r="L16">
            <v>0.434</v>
          </cell>
          <cell r="M16">
            <v>0.49459999999999998</v>
          </cell>
          <cell r="N16">
            <v>0.55840000000000001</v>
          </cell>
          <cell r="O16">
            <v>0.62539999999999996</v>
          </cell>
          <cell r="P16">
            <v>0.69550000000000001</v>
          </cell>
          <cell r="Q16">
            <v>0.76870000000000005</v>
          </cell>
          <cell r="R16">
            <v>0.8448</v>
          </cell>
          <cell r="S16">
            <v>0.92379999999999995</v>
          </cell>
          <cell r="T16">
            <v>1.0058</v>
          </cell>
          <cell r="U16">
            <v>1.0905</v>
          </cell>
          <cell r="V16">
            <v>1.1779999999999999</v>
          </cell>
          <cell r="W16">
            <v>1.2683</v>
          </cell>
          <cell r="X16">
            <v>1.3612</v>
          </cell>
          <cell r="Y16">
            <v>1.4568000000000001</v>
          </cell>
          <cell r="Z16">
            <v>1.5550999999999999</v>
          </cell>
          <cell r="AA16">
            <v>1.6558999999999999</v>
          </cell>
          <cell r="AB16">
            <v>1.7593000000000001</v>
          </cell>
          <cell r="AC16">
            <v>1.8653</v>
          </cell>
          <cell r="AD16">
            <v>1.9738</v>
          </cell>
          <cell r="AE16">
            <v>2.0848</v>
          </cell>
          <cell r="AF16">
            <v>2.1983000000000001</v>
          </cell>
          <cell r="AG16">
            <v>2.3142</v>
          </cell>
          <cell r="AH16">
            <v>2.4327000000000001</v>
          </cell>
          <cell r="AI16">
            <v>2.5535000000000001</v>
          </cell>
          <cell r="AJ16">
            <v>2.6768000000000001</v>
          </cell>
          <cell r="AK16">
            <v>2.8025000000000002</v>
          </cell>
          <cell r="AL16">
            <v>2.9306000000000001</v>
          </cell>
          <cell r="AM16">
            <v>3.0611000000000002</v>
          </cell>
          <cell r="AN16">
            <v>3.1941000000000002</v>
          </cell>
          <cell r="AO16">
            <v>3.3294000000000001</v>
          </cell>
          <cell r="AP16">
            <v>3.4670999999999998</v>
          </cell>
          <cell r="AQ16">
            <v>3.6071</v>
          </cell>
          <cell r="AR16">
            <v>3.7496</v>
          </cell>
          <cell r="AS16">
            <v>3.8944000000000001</v>
          </cell>
          <cell r="AT16">
            <v>4.0415999999999999</v>
          </cell>
          <cell r="AU16">
            <v>4.1913</v>
          </cell>
          <cell r="AV16">
            <v>4.3432000000000004</v>
          </cell>
          <cell r="AW16">
            <v>4.4976000000000003</v>
          </cell>
        </row>
        <row r="17">
          <cell r="B17">
            <v>3.3000000000000002E-2</v>
          </cell>
          <cell r="C17">
            <v>5.5500000000000001E-2</v>
          </cell>
          <cell r="D17">
            <v>8.3099999999999993E-2</v>
          </cell>
          <cell r="E17">
            <v>0.1154</v>
          </cell>
          <cell r="F17">
            <v>0.15210000000000001</v>
          </cell>
          <cell r="G17">
            <v>0.19320000000000001</v>
          </cell>
          <cell r="H17">
            <v>0.2384</v>
          </cell>
          <cell r="I17">
            <v>0.28760000000000002</v>
          </cell>
          <cell r="J17">
            <v>0.3407</v>
          </cell>
          <cell r="K17">
            <v>0.39750000000000002</v>
          </cell>
          <cell r="L17">
            <v>0.45789999999999997</v>
          </cell>
          <cell r="M17">
            <v>0.52190000000000003</v>
          </cell>
          <cell r="N17">
            <v>0.58930000000000005</v>
          </cell>
          <cell r="O17">
            <v>0.66010000000000002</v>
          </cell>
          <cell r="P17">
            <v>0.73409999999999997</v>
          </cell>
          <cell r="Q17">
            <v>0.81130000000000002</v>
          </cell>
          <cell r="R17">
            <v>0.89170000000000005</v>
          </cell>
          <cell r="S17">
            <v>0.97519999999999996</v>
          </cell>
          <cell r="T17">
            <v>1.0617000000000001</v>
          </cell>
          <cell r="U17">
            <v>1.1512</v>
          </cell>
          <cell r="V17">
            <v>1.2436</v>
          </cell>
          <cell r="W17">
            <v>1.3389</v>
          </cell>
          <cell r="X17">
            <v>1.4370000000000001</v>
          </cell>
          <cell r="Y17">
            <v>1.538</v>
          </cell>
          <cell r="Z17">
            <v>1.6416999999999999</v>
          </cell>
          <cell r="AA17">
            <v>1.7481</v>
          </cell>
          <cell r="AB17">
            <v>1.8572</v>
          </cell>
          <cell r="AC17">
            <v>1.9690000000000001</v>
          </cell>
          <cell r="AD17">
            <v>2.0834999999999999</v>
          </cell>
          <cell r="AE17">
            <v>2.2006000000000001</v>
          </cell>
          <cell r="AF17">
            <v>2.3201999999999998</v>
          </cell>
          <cell r="AG17">
            <v>2.4424999999999999</v>
          </cell>
          <cell r="AH17">
            <v>2.5672999999999999</v>
          </cell>
          <cell r="AI17">
            <v>2.6945999999999999</v>
          </cell>
          <cell r="AJ17">
            <v>2.8245</v>
          </cell>
          <cell r="AK17">
            <v>2.9569000000000001</v>
          </cell>
          <cell r="AL17">
            <v>3.0918000000000001</v>
          </cell>
          <cell r="AM17">
            <v>3.2292000000000001</v>
          </cell>
          <cell r="AN17">
            <v>3.3691</v>
          </cell>
          <cell r="AO17">
            <v>3.5114000000000001</v>
          </cell>
          <cell r="AP17">
            <v>3.6562000000000001</v>
          </cell>
          <cell r="AQ17">
            <v>3.8035000000000001</v>
          </cell>
          <cell r="AR17">
            <v>3.9531999999999998</v>
          </cell>
          <cell r="AS17">
            <v>4.1052999999999997</v>
          </cell>
          <cell r="AT17">
            <v>4.26</v>
          </cell>
          <cell r="AU17">
            <v>4.4169999999999998</v>
          </cell>
          <cell r="AV17">
            <v>4.5765000000000002</v>
          </cell>
          <cell r="AW17">
            <v>4.7385000000000002</v>
          </cell>
        </row>
        <row r="18">
          <cell r="B18">
            <v>3.4700000000000002E-2</v>
          </cell>
          <cell r="C18">
            <v>5.8400000000000001E-2</v>
          </cell>
          <cell r="D18">
            <v>8.7300000000000003E-2</v>
          </cell>
          <cell r="E18">
            <v>0.12130000000000001</v>
          </cell>
          <cell r="F18">
            <v>0.16</v>
          </cell>
          <cell r="G18">
            <v>0.20319999999999999</v>
          </cell>
          <cell r="H18">
            <v>0.25080000000000002</v>
          </cell>
          <cell r="I18">
            <v>0.30259999999999998</v>
          </cell>
          <cell r="J18">
            <v>0.3584</v>
          </cell>
          <cell r="K18">
            <v>0.41820000000000002</v>
          </cell>
          <cell r="L18">
            <v>0.4819</v>
          </cell>
          <cell r="M18">
            <v>0.54920000000000002</v>
          </cell>
          <cell r="N18">
            <v>0.62019999999999997</v>
          </cell>
          <cell r="O18">
            <v>0.69469999999999998</v>
          </cell>
          <cell r="P18">
            <v>0.77270000000000005</v>
          </cell>
          <cell r="Q18">
            <v>0.85409999999999997</v>
          </cell>
          <cell r="R18">
            <v>0.93879999999999997</v>
          </cell>
          <cell r="S18">
            <v>1.0266999999999999</v>
          </cell>
          <cell r="T18">
            <v>1.1177999999999999</v>
          </cell>
          <cell r="U18">
            <v>1.212</v>
          </cell>
          <cell r="V18">
            <v>1.3093999999999999</v>
          </cell>
          <cell r="W18">
            <v>1.4097</v>
          </cell>
          <cell r="X18">
            <v>1.5130999999999999</v>
          </cell>
          <cell r="Y18">
            <v>1.6194</v>
          </cell>
          <cell r="Z18">
            <v>1.7284999999999999</v>
          </cell>
          <cell r="AA18">
            <v>1.8406</v>
          </cell>
          <cell r="AB18">
            <v>1.9555</v>
          </cell>
          <cell r="AC18">
            <v>2.0731000000000002</v>
          </cell>
          <cell r="AD18">
            <v>2.1936</v>
          </cell>
          <cell r="AE18">
            <v>2.3168000000000002</v>
          </cell>
          <cell r="AF18">
            <v>2.4426000000000001</v>
          </cell>
          <cell r="AG18">
            <v>2.5712000000000002</v>
          </cell>
          <cell r="AH18">
            <v>2.7025000000000001</v>
          </cell>
          <cell r="AI18">
            <v>2.8363999999999998</v>
          </cell>
          <cell r="AJ18">
            <v>2.9729000000000001</v>
          </cell>
          <cell r="AK18">
            <v>3.1120000000000001</v>
          </cell>
          <cell r="AL18">
            <v>3.2538</v>
          </cell>
          <cell r="AM18">
            <v>3.3980999999999999</v>
          </cell>
          <cell r="AN18">
            <v>3.5449999999999999</v>
          </cell>
          <cell r="AO18">
            <v>3.6943999999999999</v>
          </cell>
          <cell r="AP18">
            <v>3.8464</v>
          </cell>
          <cell r="AQ18">
            <v>4.0010000000000003</v>
          </cell>
          <cell r="AR18">
            <v>4.1580000000000004</v>
          </cell>
          <cell r="AS18">
            <v>4.3175999999999997</v>
          </cell>
          <cell r="AT18">
            <v>4.4797000000000002</v>
          </cell>
          <cell r="AU18">
            <v>4.6443000000000003</v>
          </cell>
          <cell r="AV18">
            <v>4.8113999999999999</v>
          </cell>
          <cell r="AW18">
            <v>4.9810999999999996</v>
          </cell>
        </row>
        <row r="19">
          <cell r="B19">
            <v>3.6299999999999999E-2</v>
          </cell>
          <cell r="C19">
            <v>6.1199999999999997E-2</v>
          </cell>
          <cell r="D19">
            <v>9.1600000000000001E-2</v>
          </cell>
          <cell r="E19">
            <v>0.12720000000000001</v>
          </cell>
          <cell r="F19">
            <v>0.1678</v>
          </cell>
          <cell r="G19">
            <v>0.2132</v>
          </cell>
          <cell r="H19">
            <v>0.2631</v>
          </cell>
          <cell r="I19">
            <v>0.3175</v>
          </cell>
          <cell r="J19">
            <v>0.37619999999999998</v>
          </cell>
          <cell r="K19">
            <v>0.439</v>
          </cell>
          <cell r="L19">
            <v>0.50580000000000003</v>
          </cell>
          <cell r="M19">
            <v>0.5766</v>
          </cell>
          <cell r="N19">
            <v>0.65110000000000001</v>
          </cell>
          <cell r="O19">
            <v>0.72940000000000005</v>
          </cell>
          <cell r="P19">
            <v>0.81140000000000001</v>
          </cell>
          <cell r="Q19">
            <v>0.89690000000000003</v>
          </cell>
          <cell r="R19">
            <v>0.98580000000000001</v>
          </cell>
          <cell r="S19">
            <v>1.0782</v>
          </cell>
          <cell r="T19">
            <v>1.1739999999999999</v>
          </cell>
          <cell r="U19">
            <v>1.2729999999999999</v>
          </cell>
          <cell r="V19">
            <v>1.3752</v>
          </cell>
          <cell r="W19">
            <v>1.4806999999999999</v>
          </cell>
          <cell r="X19">
            <v>1.5892999999999999</v>
          </cell>
          <cell r="Y19">
            <v>1.7009000000000001</v>
          </cell>
          <cell r="Z19">
            <v>1.8156000000000001</v>
          </cell>
          <cell r="AA19">
            <v>1.9333</v>
          </cell>
          <cell r="AB19">
            <v>2.0539000000000001</v>
          </cell>
          <cell r="AC19">
            <v>2.1775000000000002</v>
          </cell>
          <cell r="AD19">
            <v>2.3039999999999998</v>
          </cell>
          <cell r="AE19">
            <v>2.4333</v>
          </cell>
          <cell r="AF19">
            <v>2.5655000000000001</v>
          </cell>
          <cell r="AG19">
            <v>2.7004000000000001</v>
          </cell>
          <cell r="AH19">
            <v>2.8382000000000001</v>
          </cell>
          <cell r="AI19">
            <v>2.9786999999999999</v>
          </cell>
          <cell r="AJ19">
            <v>3.1219000000000001</v>
          </cell>
          <cell r="AK19">
            <v>3.2677999999999998</v>
          </cell>
          <cell r="AL19">
            <v>3.4165000000000001</v>
          </cell>
          <cell r="AM19">
            <v>3.5678000000000001</v>
          </cell>
          <cell r="AN19">
            <v>3.7216999999999998</v>
          </cell>
          <cell r="AO19">
            <v>3.8784000000000001</v>
          </cell>
          <cell r="AP19">
            <v>4.0376000000000003</v>
          </cell>
          <cell r="AQ19">
            <v>4.1994999999999996</v>
          </cell>
          <cell r="AR19">
            <v>4.3639999999999999</v>
          </cell>
          <cell r="AS19">
            <v>4.5309999999999997</v>
          </cell>
          <cell r="AT19">
            <v>4.7007000000000003</v>
          </cell>
          <cell r="AU19">
            <v>4.8730000000000002</v>
          </cell>
          <cell r="AV19">
            <v>5.0477999999999996</v>
          </cell>
          <cell r="AW19">
            <v>5.2252999999999998</v>
          </cell>
        </row>
        <row r="20">
          <cell r="B20">
            <v>3.7999999999999999E-2</v>
          </cell>
          <cell r="C20">
            <v>6.4000000000000001E-2</v>
          </cell>
          <cell r="D20">
            <v>9.5799999999999996E-2</v>
          </cell>
          <cell r="E20">
            <v>0.1331</v>
          </cell>
          <cell r="F20">
            <v>0.17560000000000001</v>
          </cell>
          <cell r="G20">
            <v>0.22320000000000001</v>
          </cell>
          <cell r="H20">
            <v>0.27550000000000002</v>
          </cell>
          <cell r="I20">
            <v>0.33250000000000002</v>
          </cell>
          <cell r="J20">
            <v>0.39389999999999997</v>
          </cell>
          <cell r="K20">
            <v>0.4597</v>
          </cell>
          <cell r="L20">
            <v>0.52980000000000005</v>
          </cell>
          <cell r="M20">
            <v>0.60389999999999999</v>
          </cell>
          <cell r="N20">
            <v>0.68210000000000004</v>
          </cell>
          <cell r="O20">
            <v>0.76419999999999999</v>
          </cell>
          <cell r="P20">
            <v>0.85009999999999997</v>
          </cell>
          <cell r="Q20">
            <v>0.93969999999999998</v>
          </cell>
          <cell r="R20">
            <v>1.0329999999999999</v>
          </cell>
          <cell r="S20">
            <v>1.1297999999999999</v>
          </cell>
          <cell r="T20">
            <v>1.2302</v>
          </cell>
          <cell r="U20">
            <v>1.3340000000000001</v>
          </cell>
          <cell r="V20">
            <v>1.4412</v>
          </cell>
          <cell r="W20">
            <v>1.5518000000000001</v>
          </cell>
          <cell r="X20">
            <v>1.6656</v>
          </cell>
          <cell r="Y20">
            <v>1.7826</v>
          </cell>
          <cell r="Z20">
            <v>1.9028</v>
          </cell>
          <cell r="AA20">
            <v>2.0261999999999998</v>
          </cell>
          <cell r="AB20">
            <v>2.1526999999999998</v>
          </cell>
          <cell r="AC20">
            <v>2.2822</v>
          </cell>
          <cell r="AD20">
            <v>2.4146999999999998</v>
          </cell>
          <cell r="AE20">
            <v>2.5501999999999998</v>
          </cell>
          <cell r="AF20">
            <v>2.6886000000000001</v>
          </cell>
          <cell r="AG20">
            <v>2.83</v>
          </cell>
          <cell r="AH20">
            <v>2.9742999999999999</v>
          </cell>
          <cell r="AI20">
            <v>3.1214</v>
          </cell>
          <cell r="AJ20">
            <v>3.2713999999999999</v>
          </cell>
          <cell r="AK20">
            <v>3.4241999999999999</v>
          </cell>
          <cell r="AL20">
            <v>3.5798000000000001</v>
          </cell>
          <cell r="AM20">
            <v>3.7381000000000002</v>
          </cell>
          <cell r="AN20">
            <v>3.8992</v>
          </cell>
          <cell r="AO20">
            <v>4.0631000000000004</v>
          </cell>
          <cell r="AP20">
            <v>4.2297000000000002</v>
          </cell>
          <cell r="AQ20">
            <v>4.3989000000000003</v>
          </cell>
          <cell r="AR20">
            <v>4.5709</v>
          </cell>
          <cell r="AS20">
            <v>4.7455999999999996</v>
          </cell>
          <cell r="AT20">
            <v>4.9229000000000003</v>
          </cell>
          <cell r="AU20">
            <v>5.1029</v>
          </cell>
          <cell r="AV20">
            <v>5.2854999999999999</v>
          </cell>
          <cell r="AW20">
            <v>5.4707999999999997</v>
          </cell>
        </row>
        <row r="21">
          <cell r="B21">
            <v>3.9699999999999999E-2</v>
          </cell>
          <cell r="C21">
            <v>6.6900000000000001E-2</v>
          </cell>
          <cell r="D21">
            <v>0.10009999999999999</v>
          </cell>
          <cell r="E21">
            <v>0.1391</v>
          </cell>
          <cell r="F21">
            <v>0.1835</v>
          </cell>
          <cell r="G21">
            <v>0.2331</v>
          </cell>
          <cell r="H21">
            <v>0.2878</v>
          </cell>
          <cell r="I21">
            <v>0.34739999999999999</v>
          </cell>
          <cell r="J21">
            <v>0.41170000000000001</v>
          </cell>
          <cell r="K21">
            <v>0.48049999999999998</v>
          </cell>
          <cell r="L21">
            <v>0.55369999999999997</v>
          </cell>
          <cell r="M21">
            <v>0.63129999999999997</v>
          </cell>
          <cell r="N21">
            <v>0.71309999999999996</v>
          </cell>
          <cell r="O21">
            <v>0.79890000000000005</v>
          </cell>
          <cell r="P21">
            <v>0.88880000000000003</v>
          </cell>
          <cell r="Q21">
            <v>0.98250000000000004</v>
          </cell>
          <cell r="R21">
            <v>1.0801000000000001</v>
          </cell>
          <cell r="S21">
            <v>1.1815</v>
          </cell>
          <cell r="T21">
            <v>1.2865</v>
          </cell>
          <cell r="U21">
            <v>1.3951</v>
          </cell>
          <cell r="V21">
            <v>1.5073000000000001</v>
          </cell>
          <cell r="W21">
            <v>1.623</v>
          </cell>
          <cell r="X21">
            <v>1.742</v>
          </cell>
          <cell r="Y21">
            <v>1.8645</v>
          </cell>
          <cell r="Z21">
            <v>1.9903</v>
          </cell>
          <cell r="AA21">
            <v>2.1193</v>
          </cell>
          <cell r="AB21">
            <v>2.2515999999999998</v>
          </cell>
          <cell r="AC21">
            <v>2.387</v>
          </cell>
          <cell r="AD21">
            <v>2.5255999999999998</v>
          </cell>
          <cell r="AE21">
            <v>2.6674000000000002</v>
          </cell>
          <cell r="AF21">
            <v>2.8121</v>
          </cell>
          <cell r="AG21">
            <v>2.96</v>
          </cell>
          <cell r="AH21">
            <v>3.1107999999999998</v>
          </cell>
          <cell r="AI21">
            <v>3.2646000000000002</v>
          </cell>
          <cell r="AJ21">
            <v>3.4214000000000002</v>
          </cell>
          <cell r="AK21">
            <v>3.581</v>
          </cell>
          <cell r="AL21">
            <v>3.7435999999999998</v>
          </cell>
          <cell r="AM21">
            <v>3.9091</v>
          </cell>
          <cell r="AN21">
            <v>4.0773999999999999</v>
          </cell>
          <cell r="AO21">
            <v>4.2484999999999999</v>
          </cell>
          <cell r="AP21">
            <v>4.4225000000000003</v>
          </cell>
          <cell r="AQ21">
            <v>4.5991999999999997</v>
          </cell>
          <cell r="AR21">
            <v>4.7788000000000004</v>
          </cell>
          <cell r="AS21">
            <v>4.9611000000000001</v>
          </cell>
          <cell r="AT21">
            <v>5.1460999999999997</v>
          </cell>
          <cell r="AU21">
            <v>5.3338999999999999</v>
          </cell>
          <cell r="AV21">
            <v>5.5244</v>
          </cell>
          <cell r="AW21">
            <v>5.7176</v>
          </cell>
        </row>
        <row r="22">
          <cell r="B22">
            <v>4.1399999999999999E-2</v>
          </cell>
          <cell r="C22">
            <v>6.9699999999999998E-2</v>
          </cell>
          <cell r="D22">
            <v>0.1043</v>
          </cell>
          <cell r="E22">
            <v>0.14499999999999999</v>
          </cell>
          <cell r="F22">
            <v>0.1913</v>
          </cell>
          <cell r="G22">
            <v>0.24310000000000001</v>
          </cell>
          <cell r="H22">
            <v>0.30020000000000002</v>
          </cell>
          <cell r="I22">
            <v>0.3624</v>
          </cell>
          <cell r="J22">
            <v>0.4294</v>
          </cell>
          <cell r="K22">
            <v>0.50129999999999997</v>
          </cell>
          <cell r="L22">
            <v>0.57769999999999999</v>
          </cell>
          <cell r="M22">
            <v>0.65869999999999995</v>
          </cell>
          <cell r="N22">
            <v>0.74409999999999998</v>
          </cell>
          <cell r="O22">
            <v>0.8337</v>
          </cell>
          <cell r="P22">
            <v>0.92749999999999999</v>
          </cell>
          <cell r="Q22">
            <v>1.0254000000000001</v>
          </cell>
          <cell r="R22">
            <v>1.1274</v>
          </cell>
          <cell r="S22">
            <v>1.2332000000000001</v>
          </cell>
          <cell r="T22">
            <v>1.3429</v>
          </cell>
          <cell r="U22">
            <v>1.4562999999999999</v>
          </cell>
          <cell r="V22">
            <v>1.5734999999999999</v>
          </cell>
          <cell r="W22">
            <v>1.6941999999999999</v>
          </cell>
          <cell r="X22">
            <v>1.8186</v>
          </cell>
          <cell r="Y22">
            <v>1.9464999999999999</v>
          </cell>
          <cell r="Z22">
            <v>2.0777999999999999</v>
          </cell>
          <cell r="AA22">
            <v>2.2126000000000001</v>
          </cell>
          <cell r="AB22">
            <v>2.3506999999999998</v>
          </cell>
          <cell r="AC22">
            <v>2.4921000000000002</v>
          </cell>
          <cell r="AD22">
            <v>2.6368</v>
          </cell>
          <cell r="AE22">
            <v>2.7848000000000002</v>
          </cell>
          <cell r="AF22">
            <v>2.9359000000000002</v>
          </cell>
          <cell r="AG22">
            <v>3.0901999999999998</v>
          </cell>
          <cell r="AH22">
            <v>3.2477</v>
          </cell>
          <cell r="AI22">
            <v>3.4081999999999999</v>
          </cell>
          <cell r="AJ22">
            <v>3.5718000000000001</v>
          </cell>
          <cell r="AK22">
            <v>3.7383999999999999</v>
          </cell>
          <cell r="AL22">
            <v>3.9079999999999999</v>
          </cell>
          <cell r="AM22">
            <v>4.0805999999999996</v>
          </cell>
          <cell r="AN22">
            <v>4.2561</v>
          </cell>
          <cell r="AO22">
            <v>4.4345999999999997</v>
          </cell>
          <cell r="AP22">
            <v>4.6159999999999997</v>
          </cell>
          <cell r="AQ22">
            <v>4.8003</v>
          </cell>
          <cell r="AR22">
            <v>4.9874000000000001</v>
          </cell>
          <cell r="AS22">
            <v>5.1773999999999996</v>
          </cell>
          <cell r="AT22">
            <v>5.3701999999999996</v>
          </cell>
          <cell r="AU22">
            <v>5.5659000000000001</v>
          </cell>
          <cell r="AV22">
            <v>5.7644000000000002</v>
          </cell>
          <cell r="AW22">
            <v>5.9656000000000002</v>
          </cell>
        </row>
        <row r="23">
          <cell r="B23">
            <v>4.2999999999999997E-2</v>
          </cell>
          <cell r="C23">
            <v>7.2499999999999995E-2</v>
          </cell>
          <cell r="D23">
            <v>0.1086</v>
          </cell>
          <cell r="E23">
            <v>0.15090000000000001</v>
          </cell>
          <cell r="F23">
            <v>0.19919999999999999</v>
          </cell>
          <cell r="G23">
            <v>0.25309999999999999</v>
          </cell>
          <cell r="H23">
            <v>0.31259999999999999</v>
          </cell>
          <cell r="I23">
            <v>0.37730000000000002</v>
          </cell>
          <cell r="J23">
            <v>0.44719999999999999</v>
          </cell>
          <cell r="K23">
            <v>0.52200000000000002</v>
          </cell>
          <cell r="L23">
            <v>0.60170000000000001</v>
          </cell>
          <cell r="M23">
            <v>0.68610000000000004</v>
          </cell>
          <cell r="N23">
            <v>0.77510000000000001</v>
          </cell>
          <cell r="O23">
            <v>0.86850000000000005</v>
          </cell>
          <cell r="P23">
            <v>0.96630000000000005</v>
          </cell>
          <cell r="Q23">
            <v>1.0684</v>
          </cell>
          <cell r="R23">
            <v>1.1746000000000001</v>
          </cell>
          <cell r="S23">
            <v>1.2849999999999999</v>
          </cell>
          <cell r="T23">
            <v>1.3993</v>
          </cell>
          <cell r="U23">
            <v>1.5176000000000001</v>
          </cell>
          <cell r="V23">
            <v>1.6396999999999999</v>
          </cell>
          <cell r="W23">
            <v>1.7656000000000001</v>
          </cell>
          <cell r="X23">
            <v>1.8953</v>
          </cell>
          <cell r="Y23">
            <v>2.0286</v>
          </cell>
          <cell r="Z23">
            <v>2.1655000000000002</v>
          </cell>
          <cell r="AA23">
            <v>2.306</v>
          </cell>
          <cell r="AB23">
            <v>2.4500000000000002</v>
          </cell>
          <cell r="AC23">
            <v>2.5973999999999999</v>
          </cell>
          <cell r="AD23">
            <v>2.7483</v>
          </cell>
          <cell r="AE23">
            <v>2.9024999999999999</v>
          </cell>
          <cell r="AF23">
            <v>3.06</v>
          </cell>
          <cell r="AG23">
            <v>3.2208000000000001</v>
          </cell>
          <cell r="AH23">
            <v>3.3849</v>
          </cell>
          <cell r="AI23">
            <v>3.5520999999999998</v>
          </cell>
          <cell r="AJ23">
            <v>3.7225999999999999</v>
          </cell>
          <cell r="AK23">
            <v>3.8961000000000001</v>
          </cell>
          <cell r="AL23">
            <v>4.0728</v>
          </cell>
          <cell r="AM23">
            <v>4.2526000000000002</v>
          </cell>
          <cell r="AN23">
            <v>4.4353999999999996</v>
          </cell>
          <cell r="AO23">
            <v>4.6212999999999997</v>
          </cell>
          <cell r="AP23">
            <v>4.8102</v>
          </cell>
          <cell r="AQ23">
            <v>5.0019999999999998</v>
          </cell>
          <cell r="AR23">
            <v>5.1967999999999996</v>
          </cell>
          <cell r="AS23">
            <v>5.3945999999999996</v>
          </cell>
          <cell r="AT23">
            <v>5.5952000000000002</v>
          </cell>
          <cell r="AU23">
            <v>5.7988</v>
          </cell>
          <cell r="AV23">
            <v>6.0053000000000001</v>
          </cell>
          <cell r="AW23">
            <v>6.2145999999999999</v>
          </cell>
        </row>
        <row r="24">
          <cell r="B24">
            <v>4.4699999999999997E-2</v>
          </cell>
          <cell r="C24">
            <v>7.5300000000000006E-2</v>
          </cell>
          <cell r="D24">
            <v>0.1128</v>
          </cell>
          <cell r="E24">
            <v>0.15679999999999999</v>
          </cell>
          <cell r="F24">
            <v>0.20699999999999999</v>
          </cell>
          <cell r="G24">
            <v>0.2631</v>
          </cell>
          <cell r="H24">
            <v>0.32490000000000002</v>
          </cell>
          <cell r="I24">
            <v>0.39229999999999998</v>
          </cell>
          <cell r="J24">
            <v>0.46500000000000002</v>
          </cell>
          <cell r="K24">
            <v>0.54279999999999995</v>
          </cell>
          <cell r="L24">
            <v>0.62570000000000003</v>
          </cell>
          <cell r="M24">
            <v>0.71350000000000002</v>
          </cell>
          <cell r="N24">
            <v>0.80610000000000004</v>
          </cell>
          <cell r="O24">
            <v>0.90329999999999999</v>
          </cell>
          <cell r="P24">
            <v>1.0051000000000001</v>
          </cell>
          <cell r="Q24">
            <v>1.1113</v>
          </cell>
          <cell r="R24">
            <v>1.2219</v>
          </cell>
          <cell r="S24">
            <v>1.3368</v>
          </cell>
          <cell r="T24">
            <v>1.4558</v>
          </cell>
          <cell r="U24">
            <v>1.5789</v>
          </cell>
          <cell r="V24">
            <v>1.706</v>
          </cell>
          <cell r="W24">
            <v>1.8371</v>
          </cell>
          <cell r="X24">
            <v>1.972</v>
          </cell>
          <cell r="Y24">
            <v>2.1107999999999998</v>
          </cell>
          <cell r="Z24">
            <v>2.2532999999999999</v>
          </cell>
          <cell r="AA24">
            <v>2.3996</v>
          </cell>
          <cell r="AB24">
            <v>2.5493999999999999</v>
          </cell>
          <cell r="AC24">
            <v>2.7029000000000001</v>
          </cell>
          <cell r="AD24">
            <v>2.8599000000000001</v>
          </cell>
          <cell r="AE24">
            <v>3.0204</v>
          </cell>
          <cell r="AF24">
            <v>3.1842999999999999</v>
          </cell>
          <cell r="AG24">
            <v>3.3515999999999999</v>
          </cell>
          <cell r="AH24">
            <v>3.5223</v>
          </cell>
          <cell r="AI24">
            <v>3.6964000000000001</v>
          </cell>
          <cell r="AJ24">
            <v>3.8736999999999999</v>
          </cell>
          <cell r="AK24">
            <v>4.0542999999999996</v>
          </cell>
          <cell r="AL24">
            <v>4.2381000000000002</v>
          </cell>
          <cell r="AM24">
            <v>4.4250999999999996</v>
          </cell>
          <cell r="AN24">
            <v>4.6151999999999997</v>
          </cell>
          <cell r="AO24">
            <v>4.8085000000000004</v>
          </cell>
          <cell r="AP24">
            <v>5.0049000000000001</v>
          </cell>
          <cell r="AQ24">
            <v>5.2042999999999999</v>
          </cell>
          <cell r="AR24">
            <v>5.4069000000000003</v>
          </cell>
          <cell r="AS24">
            <v>5.6124000000000001</v>
          </cell>
          <cell r="AT24">
            <v>5.8209999999999997</v>
          </cell>
          <cell r="AU24">
            <v>6.0324999999999998</v>
          </cell>
          <cell r="AV24">
            <v>6.2470999999999997</v>
          </cell>
          <cell r="AW24">
            <v>6.4645000000000001</v>
          </cell>
        </row>
        <row r="25">
          <cell r="B25">
            <v>4.6399999999999997E-2</v>
          </cell>
          <cell r="C25">
            <v>7.8200000000000006E-2</v>
          </cell>
          <cell r="D25">
            <v>0.1171</v>
          </cell>
          <cell r="E25">
            <v>0.16270000000000001</v>
          </cell>
          <cell r="F25">
            <v>0.21479999999999999</v>
          </cell>
          <cell r="G25">
            <v>0.27310000000000001</v>
          </cell>
          <cell r="H25">
            <v>0.33729999999999999</v>
          </cell>
          <cell r="I25">
            <v>0.40720000000000001</v>
          </cell>
          <cell r="J25">
            <v>0.48270000000000002</v>
          </cell>
          <cell r="K25">
            <v>0.56359999999999999</v>
          </cell>
          <cell r="L25">
            <v>0.64970000000000006</v>
          </cell>
          <cell r="M25">
            <v>0.74099999999999999</v>
          </cell>
          <cell r="N25">
            <v>0.83709999999999996</v>
          </cell>
          <cell r="O25">
            <v>0.93820000000000003</v>
          </cell>
          <cell r="P25">
            <v>1.0439000000000001</v>
          </cell>
          <cell r="Q25">
            <v>1.1543000000000001</v>
          </cell>
          <cell r="R25">
            <v>1.2692000000000001</v>
          </cell>
          <cell r="S25">
            <v>1.3886000000000001</v>
          </cell>
          <cell r="T25">
            <v>1.5123</v>
          </cell>
          <cell r="U25">
            <v>1.6402000000000001</v>
          </cell>
          <cell r="V25">
            <v>1.7724</v>
          </cell>
          <cell r="W25">
            <v>1.9086000000000001</v>
          </cell>
          <cell r="X25">
            <v>2.0489000000000002</v>
          </cell>
          <cell r="Y25">
            <v>2.1930999999999998</v>
          </cell>
          <cell r="Z25">
            <v>2.3412999999999999</v>
          </cell>
          <cell r="AA25">
            <v>2.4931999999999999</v>
          </cell>
          <cell r="AB25">
            <v>2.649</v>
          </cell>
          <cell r="AC25">
            <v>2.8085</v>
          </cell>
          <cell r="AD25">
            <v>2.9716999999999998</v>
          </cell>
          <cell r="AE25">
            <v>3.1383999999999999</v>
          </cell>
          <cell r="AF25">
            <v>3.3088000000000002</v>
          </cell>
          <cell r="AG25">
            <v>3.4826999999999999</v>
          </cell>
          <cell r="AH25">
            <v>3.6600999999999999</v>
          </cell>
          <cell r="AI25">
            <v>3.8409</v>
          </cell>
          <cell r="AJ25">
            <v>4.0251999999999999</v>
          </cell>
          <cell r="AK25">
            <v>4.2127999999999997</v>
          </cell>
          <cell r="AL25">
            <v>4.4036999999999997</v>
          </cell>
          <cell r="AM25">
            <v>4.5979000000000001</v>
          </cell>
          <cell r="AN25">
            <v>4.7953999999999999</v>
          </cell>
          <cell r="AO25">
            <v>4.9962</v>
          </cell>
          <cell r="AP25">
            <v>5.2000999999999999</v>
          </cell>
          <cell r="AQ25">
            <v>5.4073000000000002</v>
          </cell>
          <cell r="AR25">
            <v>5.6174999999999997</v>
          </cell>
          <cell r="AS25">
            <v>5.8308999999999997</v>
          </cell>
          <cell r="AT25">
            <v>6.0473999999999997</v>
          </cell>
          <cell r="AU25">
            <v>6.2670000000000003</v>
          </cell>
          <cell r="AV25">
            <v>6.4897</v>
          </cell>
          <cell r="AW25">
            <v>6.7153</v>
          </cell>
        </row>
        <row r="26">
          <cell r="B26">
            <v>4.8099999999999997E-2</v>
          </cell>
          <cell r="C26">
            <v>8.1000000000000003E-2</v>
          </cell>
          <cell r="D26">
            <v>0.12130000000000001</v>
          </cell>
          <cell r="E26">
            <v>0.16869999999999999</v>
          </cell>
          <cell r="F26">
            <v>0.22270000000000001</v>
          </cell>
          <cell r="G26">
            <v>0.28310000000000002</v>
          </cell>
          <cell r="H26">
            <v>0.34970000000000001</v>
          </cell>
          <cell r="I26">
            <v>0.42220000000000002</v>
          </cell>
          <cell r="J26">
            <v>0.50049999999999994</v>
          </cell>
          <cell r="K26">
            <v>0.58440000000000003</v>
          </cell>
          <cell r="L26">
            <v>0.67369999999999997</v>
          </cell>
          <cell r="M26">
            <v>0.76839999999999997</v>
          </cell>
          <cell r="N26">
            <v>0.86819999999999997</v>
          </cell>
          <cell r="O26">
            <v>0.97299999999999998</v>
          </cell>
          <cell r="P26">
            <v>1.0828</v>
          </cell>
          <cell r="Q26">
            <v>1.1973</v>
          </cell>
          <cell r="R26">
            <v>1.3166</v>
          </cell>
          <cell r="S26">
            <v>1.4404999999999999</v>
          </cell>
          <cell r="T26">
            <v>1.5688</v>
          </cell>
          <cell r="U26">
            <v>1.7016</v>
          </cell>
          <cell r="V26">
            <v>1.8388</v>
          </cell>
          <cell r="W26">
            <v>1.9802</v>
          </cell>
          <cell r="X26">
            <v>2.1257999999999999</v>
          </cell>
          <cell r="Y26">
            <v>2.2755000000000001</v>
          </cell>
          <cell r="Z26">
            <v>2.4293</v>
          </cell>
          <cell r="AA26">
            <v>2.5870000000000002</v>
          </cell>
          <cell r="AB26">
            <v>2.7486999999999999</v>
          </cell>
          <cell r="AC26">
            <v>2.9142000000000001</v>
          </cell>
          <cell r="AD26">
            <v>3.0836000000000001</v>
          </cell>
          <cell r="AE26">
            <v>3.2566999999999999</v>
          </cell>
          <cell r="AF26">
            <v>3.4335</v>
          </cell>
          <cell r="AG26">
            <v>3.6139999999999999</v>
          </cell>
          <cell r="AH26">
            <v>3.7980999999999998</v>
          </cell>
          <cell r="AI26">
            <v>3.9857</v>
          </cell>
          <cell r="AJ26">
            <v>4.1768999999999998</v>
          </cell>
          <cell r="AK26">
            <v>4.3715999999999999</v>
          </cell>
          <cell r="AL26">
            <v>4.5697000000000001</v>
          </cell>
          <cell r="AM26">
            <v>4.7712000000000003</v>
          </cell>
          <cell r="AN26">
            <v>4.9760999999999997</v>
          </cell>
          <cell r="AO26">
            <v>5.1843000000000004</v>
          </cell>
          <cell r="AP26">
            <v>5.3959000000000001</v>
          </cell>
          <cell r="AQ26">
            <v>5.6106999999999996</v>
          </cell>
          <cell r="AR26">
            <v>5.8288000000000002</v>
          </cell>
          <cell r="AS26">
            <v>6.05</v>
          </cell>
          <cell r="AT26">
            <v>6.2744999999999997</v>
          </cell>
          <cell r="AU26">
            <v>6.5022000000000002</v>
          </cell>
          <cell r="AV26">
            <v>6.7329999999999997</v>
          </cell>
          <cell r="AW26">
            <v>6.9668999999999999</v>
          </cell>
        </row>
        <row r="27">
          <cell r="B27">
            <v>4.9700000000000001E-2</v>
          </cell>
          <cell r="C27">
            <v>8.3799999999999999E-2</v>
          </cell>
          <cell r="D27">
            <v>0.12559999999999999</v>
          </cell>
          <cell r="E27">
            <v>0.17460000000000001</v>
          </cell>
          <cell r="F27">
            <v>0.23050000000000001</v>
          </cell>
          <cell r="G27">
            <v>0.29310000000000003</v>
          </cell>
          <cell r="H27">
            <v>0.36199999999999999</v>
          </cell>
          <cell r="I27">
            <v>0.43719999999999998</v>
          </cell>
          <cell r="J27">
            <v>0.51829999999999998</v>
          </cell>
          <cell r="K27">
            <v>0.60519999999999996</v>
          </cell>
          <cell r="L27">
            <v>0.69779999999999998</v>
          </cell>
          <cell r="M27">
            <v>0.79579999999999995</v>
          </cell>
          <cell r="N27">
            <v>0.8992</v>
          </cell>
          <cell r="O27">
            <v>1.0079</v>
          </cell>
          <cell r="P27">
            <v>1.1215999999999999</v>
          </cell>
          <cell r="Q27">
            <v>1.2403999999999999</v>
          </cell>
          <cell r="R27">
            <v>1.3640000000000001</v>
          </cell>
          <cell r="S27">
            <v>1.4923999999999999</v>
          </cell>
          <cell r="T27">
            <v>1.6254</v>
          </cell>
          <cell r="U27">
            <v>1.7630999999999999</v>
          </cell>
          <cell r="V27">
            <v>1.9053</v>
          </cell>
          <cell r="W27">
            <v>2.0518000000000001</v>
          </cell>
          <cell r="X27">
            <v>2.2027999999999999</v>
          </cell>
          <cell r="Y27">
            <v>2.3580000000000001</v>
          </cell>
          <cell r="Z27">
            <v>2.5173999999999999</v>
          </cell>
          <cell r="AA27">
            <v>2.6808999999999998</v>
          </cell>
          <cell r="AB27">
            <v>2.8485</v>
          </cell>
          <cell r="AC27">
            <v>3.0200999999999998</v>
          </cell>
          <cell r="AD27">
            <v>3.1957</v>
          </cell>
          <cell r="AE27">
            <v>3.3751000000000002</v>
          </cell>
          <cell r="AF27">
            <v>3.5583999999999998</v>
          </cell>
          <cell r="AG27">
            <v>3.7454999999999998</v>
          </cell>
          <cell r="AH27">
            <v>3.9363000000000001</v>
          </cell>
          <cell r="AI27">
            <v>4.1307999999999998</v>
          </cell>
          <cell r="AJ27">
            <v>4.3289</v>
          </cell>
          <cell r="AK27">
            <v>4.5307000000000004</v>
          </cell>
          <cell r="AL27">
            <v>4.7359999999999998</v>
          </cell>
          <cell r="AM27">
            <v>4.9447999999999999</v>
          </cell>
          <cell r="AN27">
            <v>5.1570999999999998</v>
          </cell>
          <cell r="AO27">
            <v>5.3728999999999996</v>
          </cell>
          <cell r="AP27">
            <v>5.5919999999999996</v>
          </cell>
          <cell r="AQ27">
            <v>5.8146000000000004</v>
          </cell>
          <cell r="AR27">
            <v>6.0404999999999998</v>
          </cell>
          <cell r="AS27">
            <v>6.2697000000000003</v>
          </cell>
          <cell r="AT27">
            <v>6.5022000000000002</v>
          </cell>
          <cell r="AU27">
            <v>6.7380000000000004</v>
          </cell>
          <cell r="AV27">
            <v>6.9770000000000003</v>
          </cell>
          <cell r="AW27">
            <v>7.2191999999999998</v>
          </cell>
        </row>
        <row r="28">
          <cell r="B28">
            <v>5.1400000000000001E-2</v>
          </cell>
          <cell r="C28">
            <v>8.6699999999999999E-2</v>
          </cell>
          <cell r="D28">
            <v>0.1298</v>
          </cell>
          <cell r="E28">
            <v>0.18049999999999999</v>
          </cell>
          <cell r="F28">
            <v>0.2384</v>
          </cell>
          <cell r="G28">
            <v>0.30309999999999998</v>
          </cell>
          <cell r="H28">
            <v>0.37440000000000001</v>
          </cell>
          <cell r="I28">
            <v>0.4521</v>
          </cell>
          <cell r="J28">
            <v>0.53610000000000002</v>
          </cell>
          <cell r="K28">
            <v>0.626</v>
          </cell>
          <cell r="L28">
            <v>0.7218</v>
          </cell>
          <cell r="M28">
            <v>0.82330000000000003</v>
          </cell>
          <cell r="N28">
            <v>0.93030000000000002</v>
          </cell>
          <cell r="O28">
            <v>1.0427999999999999</v>
          </cell>
          <cell r="P28">
            <v>1.1605000000000001</v>
          </cell>
          <cell r="Q28">
            <v>1.2834000000000001</v>
          </cell>
          <cell r="R28">
            <v>1.4114</v>
          </cell>
          <cell r="S28">
            <v>1.5443</v>
          </cell>
          <cell r="T28">
            <v>1.6820999999999999</v>
          </cell>
          <cell r="U28">
            <v>1.8246</v>
          </cell>
          <cell r="V28">
            <v>1.9718</v>
          </cell>
          <cell r="W28">
            <v>2.1236000000000002</v>
          </cell>
          <cell r="X28">
            <v>2.2797999999999998</v>
          </cell>
          <cell r="Y28">
            <v>2.4405000000000001</v>
          </cell>
          <cell r="Z28">
            <v>2.6055999999999999</v>
          </cell>
          <cell r="AA28">
            <v>2.7749000000000001</v>
          </cell>
          <cell r="AB28">
            <v>2.9483999999999999</v>
          </cell>
          <cell r="AC28">
            <v>3.1261000000000001</v>
          </cell>
          <cell r="AD28">
            <v>3.3079000000000001</v>
          </cell>
          <cell r="AE28">
            <v>3.4937</v>
          </cell>
          <cell r="AF28">
            <v>3.6835</v>
          </cell>
          <cell r="AG28">
            <v>3.8772000000000002</v>
          </cell>
          <cell r="AH28">
            <v>4.0747</v>
          </cell>
          <cell r="AI28">
            <v>4.2760999999999996</v>
          </cell>
          <cell r="AJ28">
            <v>4.4812000000000003</v>
          </cell>
          <cell r="AK28">
            <v>4.6900000000000004</v>
          </cell>
          <cell r="AL28">
            <v>4.9025999999999996</v>
          </cell>
          <cell r="AM28">
            <v>5.1186999999999996</v>
          </cell>
          <cell r="AN28">
            <v>5.3384999999999998</v>
          </cell>
          <cell r="AO28">
            <v>5.5617999999999999</v>
          </cell>
          <cell r="AP28">
            <v>5.7885999999999997</v>
          </cell>
          <cell r="AQ28">
            <v>6.0189000000000004</v>
          </cell>
          <cell r="AR28">
            <v>6.2526999999999999</v>
          </cell>
          <cell r="AS28">
            <v>6.4898999999999996</v>
          </cell>
          <cell r="AT28">
            <v>6.7304000000000004</v>
          </cell>
          <cell r="AU28">
            <v>6.9744000000000002</v>
          </cell>
          <cell r="AV28">
            <v>7.2215999999999996</v>
          </cell>
          <cell r="AW28">
            <v>7.4722</v>
          </cell>
        </row>
        <row r="29">
          <cell r="B29">
            <v>5.3100000000000001E-2</v>
          </cell>
          <cell r="C29">
            <v>8.9499999999999996E-2</v>
          </cell>
          <cell r="D29">
            <v>0.1341</v>
          </cell>
          <cell r="E29">
            <v>0.18640000000000001</v>
          </cell>
          <cell r="F29">
            <v>0.2462</v>
          </cell>
          <cell r="G29">
            <v>0.31309999999999999</v>
          </cell>
          <cell r="H29">
            <v>0.38679999999999998</v>
          </cell>
          <cell r="I29">
            <v>0.46710000000000002</v>
          </cell>
          <cell r="J29">
            <v>0.55379999999999996</v>
          </cell>
          <cell r="K29">
            <v>0.64680000000000004</v>
          </cell>
          <cell r="L29">
            <v>0.74580000000000002</v>
          </cell>
          <cell r="M29">
            <v>0.85070000000000001</v>
          </cell>
          <cell r="N29">
            <v>0.96140000000000003</v>
          </cell>
          <cell r="O29">
            <v>1.0777000000000001</v>
          </cell>
          <cell r="P29">
            <v>1.1994</v>
          </cell>
          <cell r="Q29">
            <v>1.3265</v>
          </cell>
          <cell r="R29">
            <v>1.4588000000000001</v>
          </cell>
          <cell r="S29">
            <v>1.5963000000000001</v>
          </cell>
          <cell r="T29">
            <v>1.7386999999999999</v>
          </cell>
          <cell r="U29">
            <v>1.8861000000000001</v>
          </cell>
          <cell r="V29">
            <v>2.0383</v>
          </cell>
          <cell r="W29">
            <v>2.1953</v>
          </cell>
          <cell r="X29">
            <v>2.3569</v>
          </cell>
          <cell r="Y29">
            <v>2.5230999999999999</v>
          </cell>
          <cell r="Z29">
            <v>2.6939000000000002</v>
          </cell>
          <cell r="AA29">
            <v>2.8690000000000002</v>
          </cell>
          <cell r="AB29">
            <v>3.0485000000000002</v>
          </cell>
          <cell r="AC29">
            <v>3.2322000000000002</v>
          </cell>
          <cell r="AD29">
            <v>3.4201999999999999</v>
          </cell>
          <cell r="AE29">
            <v>3.6124000000000001</v>
          </cell>
          <cell r="AF29">
            <v>3.8087</v>
          </cell>
          <cell r="AG29">
            <v>4.0090000000000003</v>
          </cell>
          <cell r="AH29">
            <v>4.2133000000000003</v>
          </cell>
          <cell r="AI29">
            <v>4.4215</v>
          </cell>
          <cell r="AJ29">
            <v>4.6337000000000002</v>
          </cell>
          <cell r="AK29">
            <v>4.8495999999999997</v>
          </cell>
          <cell r="AL29">
            <v>5.0693999999999999</v>
          </cell>
          <cell r="AM29">
            <v>5.2929000000000004</v>
          </cell>
          <cell r="AN29">
            <v>5.5202</v>
          </cell>
          <cell r="AO29">
            <v>5.7510000000000003</v>
          </cell>
          <cell r="AP29">
            <v>5.9855999999999998</v>
          </cell>
          <cell r="AQ29">
            <v>6.2237</v>
          </cell>
          <cell r="AR29">
            <v>6.4653</v>
          </cell>
          <cell r="AS29">
            <v>6.7104999999999997</v>
          </cell>
          <cell r="AT29">
            <v>6.9592000000000001</v>
          </cell>
          <cell r="AU29">
            <v>7.2112999999999996</v>
          </cell>
          <cell r="AV29">
            <v>7.4668000000000001</v>
          </cell>
          <cell r="AW29">
            <v>7.7256999999999998</v>
          </cell>
        </row>
        <row r="30">
          <cell r="B30">
            <v>5.4800000000000001E-2</v>
          </cell>
          <cell r="C30">
            <v>9.2299999999999993E-2</v>
          </cell>
          <cell r="D30">
            <v>0.1384</v>
          </cell>
          <cell r="E30">
            <v>0.19239999999999999</v>
          </cell>
          <cell r="F30">
            <v>0.254</v>
          </cell>
          <cell r="G30">
            <v>0.3231</v>
          </cell>
          <cell r="H30">
            <v>0.39910000000000001</v>
          </cell>
          <cell r="I30">
            <v>0.48209999999999997</v>
          </cell>
          <cell r="J30">
            <v>0.5716</v>
          </cell>
          <cell r="K30">
            <v>0.66759999999999997</v>
          </cell>
          <cell r="L30">
            <v>0.76990000000000003</v>
          </cell>
          <cell r="M30">
            <v>0.87819999999999998</v>
          </cell>
          <cell r="N30">
            <v>0.99250000000000005</v>
          </cell>
          <cell r="O30">
            <v>1.1126</v>
          </cell>
          <cell r="P30">
            <v>1.2383</v>
          </cell>
          <cell r="Q30">
            <v>1.3695999999999999</v>
          </cell>
          <cell r="R30">
            <v>1.5063</v>
          </cell>
          <cell r="S30">
            <v>1.6482000000000001</v>
          </cell>
          <cell r="T30">
            <v>1.7954000000000001</v>
          </cell>
          <cell r="U30">
            <v>1.9477</v>
          </cell>
          <cell r="V30">
            <v>2.1049000000000002</v>
          </cell>
          <cell r="W30">
            <v>2.2671000000000001</v>
          </cell>
          <cell r="X30">
            <v>2.4340999999999999</v>
          </cell>
          <cell r="Y30">
            <v>2.6057999999999999</v>
          </cell>
          <cell r="Z30">
            <v>2.7822</v>
          </cell>
          <cell r="AA30">
            <v>2.9630999999999998</v>
          </cell>
          <cell r="AB30">
            <v>3.1486000000000001</v>
          </cell>
          <cell r="AC30">
            <v>3.3384999999999998</v>
          </cell>
          <cell r="AD30">
            <v>3.5327000000000002</v>
          </cell>
          <cell r="AE30">
            <v>3.7311999999999999</v>
          </cell>
          <cell r="AF30">
            <v>3.9340000000000002</v>
          </cell>
          <cell r="AG30">
            <v>4.141</v>
          </cell>
          <cell r="AH30">
            <v>4.3521000000000001</v>
          </cell>
          <cell r="AI30">
            <v>4.5671999999999997</v>
          </cell>
          <cell r="AJ30">
            <v>4.7864000000000004</v>
          </cell>
          <cell r="AK30">
            <v>5.0095000000000001</v>
          </cell>
          <cell r="AL30">
            <v>5.2365000000000004</v>
          </cell>
          <cell r="AM30">
            <v>5.4673999999999996</v>
          </cell>
          <cell r="AN30">
            <v>5.7020999999999997</v>
          </cell>
          <cell r="AO30">
            <v>5.9405999999999999</v>
          </cell>
          <cell r="AP30">
            <v>6.1829000000000001</v>
          </cell>
          <cell r="AQ30">
            <v>6.4287999999999998</v>
          </cell>
          <cell r="AR30">
            <v>6.6783999999999999</v>
          </cell>
          <cell r="AS30">
            <v>6.9316000000000004</v>
          </cell>
          <cell r="AT30">
            <v>7.1883999999999997</v>
          </cell>
          <cell r="AU30">
            <v>7.4486999999999997</v>
          </cell>
          <cell r="AV30">
            <v>7.7126000000000001</v>
          </cell>
          <cell r="AW30">
            <v>7.9798999999999998</v>
          </cell>
        </row>
        <row r="31">
          <cell r="B31">
            <v>5.6399999999999999E-2</v>
          </cell>
          <cell r="C31">
            <v>9.5200000000000007E-2</v>
          </cell>
          <cell r="D31">
            <v>0.1426</v>
          </cell>
          <cell r="E31">
            <v>0.1983</v>
          </cell>
          <cell r="F31">
            <v>0.26190000000000002</v>
          </cell>
          <cell r="G31">
            <v>0.33300000000000002</v>
          </cell>
          <cell r="H31">
            <v>0.41149999999999998</v>
          </cell>
          <cell r="I31">
            <v>0.497</v>
          </cell>
          <cell r="J31">
            <v>0.58940000000000003</v>
          </cell>
          <cell r="K31">
            <v>0.68840000000000001</v>
          </cell>
          <cell r="L31">
            <v>0.79390000000000005</v>
          </cell>
          <cell r="M31">
            <v>0.90569999999999995</v>
          </cell>
          <cell r="N31">
            <v>1.0236000000000001</v>
          </cell>
          <cell r="O31">
            <v>1.1475</v>
          </cell>
          <cell r="P31">
            <v>1.2771999999999999</v>
          </cell>
          <cell r="Q31">
            <v>1.4127000000000001</v>
          </cell>
          <cell r="R31">
            <v>1.5537000000000001</v>
          </cell>
          <cell r="S31">
            <v>1.7001999999999999</v>
          </cell>
          <cell r="T31">
            <v>1.8521000000000001</v>
          </cell>
          <cell r="U31">
            <v>2.0093000000000001</v>
          </cell>
          <cell r="V31">
            <v>2.1716000000000002</v>
          </cell>
          <cell r="W31">
            <v>2.339</v>
          </cell>
          <cell r="X31">
            <v>2.5112999999999999</v>
          </cell>
          <cell r="Y31">
            <v>2.6886000000000001</v>
          </cell>
          <cell r="Z31">
            <v>2.8706</v>
          </cell>
          <cell r="AA31">
            <v>3.0573999999999999</v>
          </cell>
          <cell r="AB31">
            <v>3.2488000000000001</v>
          </cell>
          <cell r="AC31">
            <v>3.4447999999999999</v>
          </cell>
          <cell r="AD31">
            <v>3.6453000000000002</v>
          </cell>
          <cell r="AE31">
            <v>3.8502000000000001</v>
          </cell>
          <cell r="AF31">
            <v>4.0594999999999999</v>
          </cell>
          <cell r="AG31">
            <v>4.2731000000000003</v>
          </cell>
          <cell r="AH31">
            <v>4.4909999999999997</v>
          </cell>
          <cell r="AI31">
            <v>4.7130000000000001</v>
          </cell>
          <cell r="AJ31">
            <v>4.9391999999999996</v>
          </cell>
          <cell r="AK31">
            <v>5.1695000000000002</v>
          </cell>
          <cell r="AL31">
            <v>5.4038000000000004</v>
          </cell>
          <cell r="AM31">
            <v>5.6421000000000001</v>
          </cell>
          <cell r="AN31">
            <v>5.8844000000000003</v>
          </cell>
          <cell r="AO31">
            <v>6.1304999999999996</v>
          </cell>
          <cell r="AP31">
            <v>6.3804999999999996</v>
          </cell>
          <cell r="AQ31">
            <v>6.6341999999999999</v>
          </cell>
          <cell r="AR31">
            <v>6.8917999999999999</v>
          </cell>
          <cell r="AS31">
            <v>7.1529999999999996</v>
          </cell>
          <cell r="AT31">
            <v>7.4180000000000001</v>
          </cell>
          <cell r="AU31">
            <v>7.6866000000000003</v>
          </cell>
          <cell r="AV31">
            <v>7.9588000000000001</v>
          </cell>
          <cell r="AW31">
            <v>8.2345000000000006</v>
          </cell>
        </row>
        <row r="32">
          <cell r="B32">
            <v>5.8099999999999999E-2</v>
          </cell>
          <cell r="C32">
            <v>9.8000000000000004E-2</v>
          </cell>
          <cell r="D32">
            <v>0.1469</v>
          </cell>
          <cell r="E32">
            <v>0.20419999999999999</v>
          </cell>
          <cell r="F32">
            <v>0.2697</v>
          </cell>
          <cell r="G32">
            <v>0.34300000000000003</v>
          </cell>
          <cell r="H32">
            <v>0.4239</v>
          </cell>
          <cell r="I32">
            <v>0.51200000000000001</v>
          </cell>
          <cell r="J32">
            <v>0.60719999999999996</v>
          </cell>
          <cell r="K32">
            <v>0.70930000000000004</v>
          </cell>
          <cell r="L32">
            <v>0.81799999999999995</v>
          </cell>
          <cell r="M32">
            <v>0.93320000000000003</v>
          </cell>
          <cell r="N32">
            <v>1.0547</v>
          </cell>
          <cell r="O32">
            <v>1.1823999999999999</v>
          </cell>
          <cell r="P32">
            <v>1.3161</v>
          </cell>
          <cell r="Q32">
            <v>1.4558</v>
          </cell>
          <cell r="R32">
            <v>1.6012</v>
          </cell>
          <cell r="S32">
            <v>1.7523</v>
          </cell>
          <cell r="T32">
            <v>1.9089</v>
          </cell>
          <cell r="U32">
            <v>2.0709</v>
          </cell>
          <cell r="V32">
            <v>2.2383000000000002</v>
          </cell>
          <cell r="W32">
            <v>2.4108000000000001</v>
          </cell>
          <cell r="X32">
            <v>2.5886</v>
          </cell>
          <cell r="Y32">
            <v>2.7713000000000001</v>
          </cell>
          <cell r="Z32">
            <v>2.9590999999999998</v>
          </cell>
          <cell r="AA32">
            <v>3.1516999999999999</v>
          </cell>
          <cell r="AB32">
            <v>3.3491</v>
          </cell>
          <cell r="AC32">
            <v>3.5512000000000001</v>
          </cell>
          <cell r="AD32">
            <v>3.7578999999999998</v>
          </cell>
          <cell r="AE32">
            <v>3.9693000000000001</v>
          </cell>
          <cell r="AF32">
            <v>4.1851000000000003</v>
          </cell>
          <cell r="AG32">
            <v>4.4054000000000002</v>
          </cell>
          <cell r="AH32">
            <v>4.6300999999999997</v>
          </cell>
          <cell r="AI32">
            <v>4.8590999999999998</v>
          </cell>
          <cell r="AJ32">
            <v>5.0922999999999998</v>
          </cell>
          <cell r="AK32">
            <v>5.3297999999999996</v>
          </cell>
          <cell r="AL32">
            <v>5.5713999999999997</v>
          </cell>
          <cell r="AM32">
            <v>5.8170999999999999</v>
          </cell>
          <cell r="AN32">
            <v>6.0669000000000004</v>
          </cell>
          <cell r="AO32">
            <v>6.3205999999999998</v>
          </cell>
          <cell r="AP32">
            <v>6.5784000000000002</v>
          </cell>
          <cell r="AQ32">
            <v>6.84</v>
          </cell>
          <cell r="AR32">
            <v>7.1055000000000001</v>
          </cell>
          <cell r="AS32">
            <v>7.3747999999999996</v>
          </cell>
          <cell r="AT32">
            <v>7.6479999999999997</v>
          </cell>
          <cell r="AU32">
            <v>7.9248000000000003</v>
          </cell>
          <cell r="AV32">
            <v>8.2053999999999991</v>
          </cell>
          <cell r="AW32">
            <v>8.4896999999999991</v>
          </cell>
        </row>
      </sheetData>
      <sheetData sheetId="6" refreshError="1">
        <row r="2">
          <cell r="B2">
            <v>8.8000000000000005E-3</v>
          </cell>
          <cell r="C2">
            <v>1.41E-2</v>
          </cell>
          <cell r="D2">
            <v>2.0400000000000001E-2</v>
          </cell>
          <cell r="E2">
            <v>2.75E-2</v>
          </cell>
          <cell r="F2">
            <v>3.5299999999999998E-2</v>
          </cell>
          <cell r="G2">
            <v>4.3900000000000002E-2</v>
          </cell>
          <cell r="H2">
            <v>5.33E-2</v>
          </cell>
          <cell r="I2">
            <v>6.3399999999999998E-2</v>
          </cell>
          <cell r="J2">
            <v>7.4300000000000005E-2</v>
          </cell>
          <cell r="K2">
            <v>8.5999999999999993E-2</v>
          </cell>
          <cell r="L2">
            <v>9.8599999999999993E-2</v>
          </cell>
          <cell r="M2">
            <v>0.112</v>
          </cell>
          <cell r="N2">
            <v>0.12640000000000001</v>
          </cell>
          <cell r="O2">
            <v>0.14169999999999999</v>
          </cell>
          <cell r="P2">
            <v>0.15809999999999999</v>
          </cell>
          <cell r="Q2">
            <v>0.17549999999999999</v>
          </cell>
          <cell r="R2">
            <v>0.19420000000000001</v>
          </cell>
          <cell r="S2">
            <v>0.214</v>
          </cell>
          <cell r="T2">
            <v>0.23519999999999999</v>
          </cell>
          <cell r="U2">
            <v>0.25769999999999998</v>
          </cell>
          <cell r="V2">
            <v>0.28170000000000001</v>
          </cell>
          <cell r="W2">
            <v>0.30719999999999997</v>
          </cell>
          <cell r="X2">
            <v>0.33439999999999998</v>
          </cell>
          <cell r="Y2">
            <v>0.3634</v>
          </cell>
          <cell r="Z2">
            <v>0.39419999999999999</v>
          </cell>
          <cell r="AA2">
            <v>0.4269</v>
          </cell>
          <cell r="AB2">
            <v>0.4617</v>
          </cell>
          <cell r="AC2">
            <v>0.49880000000000002</v>
          </cell>
          <cell r="AD2">
            <v>0.53810000000000002</v>
          </cell>
          <cell r="AE2">
            <v>0.57989999999999997</v>
          </cell>
          <cell r="AF2">
            <v>0.62429999999999997</v>
          </cell>
          <cell r="AG2">
            <v>0.67149999999999999</v>
          </cell>
          <cell r="AH2">
            <v>0.72160000000000002</v>
          </cell>
          <cell r="AI2">
            <v>0.77480000000000004</v>
          </cell>
          <cell r="AJ2">
            <v>0.83120000000000005</v>
          </cell>
          <cell r="AK2">
            <v>0.89119999999999999</v>
          </cell>
          <cell r="AL2">
            <v>0.95469999999999999</v>
          </cell>
          <cell r="AM2">
            <v>1.0221</v>
          </cell>
          <cell r="AN2">
            <v>1.0935999999999999</v>
          </cell>
          <cell r="AO2">
            <v>1.1694</v>
          </cell>
          <cell r="AP2">
            <v>1.2498</v>
          </cell>
          <cell r="AQ2">
            <v>1.3349</v>
          </cell>
          <cell r="AR2">
            <v>1.4251</v>
          </cell>
          <cell r="AS2">
            <v>1.5206999999999999</v>
          </cell>
          <cell r="AT2">
            <v>1.6218999999999999</v>
          </cell>
          <cell r="AU2">
            <v>1.7291000000000001</v>
          </cell>
          <cell r="AV2">
            <v>1.8426</v>
          </cell>
          <cell r="AW2">
            <v>1.9628000000000001</v>
          </cell>
        </row>
        <row r="3">
          <cell r="B3">
            <v>1.0800000000000001E-2</v>
          </cell>
          <cell r="C3">
            <v>1.7399999999999999E-2</v>
          </cell>
          <cell r="D3">
            <v>2.5100000000000001E-2</v>
          </cell>
          <cell r="E3">
            <v>3.39E-2</v>
          </cell>
          <cell r="F3">
            <v>4.3700000000000003E-2</v>
          </cell>
          <cell r="G3">
            <v>5.4300000000000001E-2</v>
          </cell>
          <cell r="H3">
            <v>6.5799999999999997E-2</v>
          </cell>
          <cell r="I3">
            <v>7.8299999999999995E-2</v>
          </cell>
          <cell r="J3">
            <v>9.1600000000000001E-2</v>
          </cell>
          <cell r="K3">
            <v>0.10580000000000001</v>
          </cell>
          <cell r="L3">
            <v>0.12089999999999999</v>
          </cell>
          <cell r="M3">
            <v>0.13700000000000001</v>
          </cell>
          <cell r="N3">
            <v>0.15409999999999999</v>
          </cell>
          <cell r="O3">
            <v>0.17219999999999999</v>
          </cell>
          <cell r="P3">
            <v>0.19139999999999999</v>
          </cell>
          <cell r="Q3">
            <v>0.2117</v>
          </cell>
          <cell r="R3">
            <v>0.23319999999999999</v>
          </cell>
          <cell r="S3">
            <v>0.25590000000000002</v>
          </cell>
          <cell r="T3">
            <v>0.28000000000000003</v>
          </cell>
          <cell r="U3">
            <v>0.30530000000000002</v>
          </cell>
          <cell r="V3">
            <v>0.3322</v>
          </cell>
          <cell r="W3">
            <v>0.36049999999999999</v>
          </cell>
          <cell r="X3">
            <v>0.39040000000000002</v>
          </cell>
          <cell r="Y3">
            <v>0.42199999999999999</v>
          </cell>
          <cell r="Z3">
            <v>0.45540000000000003</v>
          </cell>
          <cell r="AA3">
            <v>0.49059999999999998</v>
          </cell>
          <cell r="AB3">
            <v>0.52769999999999995</v>
          </cell>
          <cell r="AC3">
            <v>0.56689999999999996</v>
          </cell>
          <cell r="AD3">
            <v>0.60829999999999995</v>
          </cell>
          <cell r="AE3">
            <v>0.65190000000000003</v>
          </cell>
          <cell r="AF3">
            <v>0.69789999999999996</v>
          </cell>
          <cell r="AG3">
            <v>0.74639999999999995</v>
          </cell>
          <cell r="AH3">
            <v>0.79759999999999998</v>
          </cell>
          <cell r="AI3">
            <v>0.85150000000000003</v>
          </cell>
          <cell r="AJ3">
            <v>0.9083</v>
          </cell>
          <cell r="AK3">
            <v>0.96819999999999995</v>
          </cell>
          <cell r="AL3">
            <v>1.0313000000000001</v>
          </cell>
          <cell r="AM3">
            <v>1.0978000000000001</v>
          </cell>
          <cell r="AN3">
            <v>1.1677999999999999</v>
          </cell>
          <cell r="AO3">
            <v>1.2416</v>
          </cell>
          <cell r="AP3">
            <v>1.3192999999999999</v>
          </cell>
          <cell r="AQ3">
            <v>1.4011</v>
          </cell>
          <cell r="AR3">
            <v>1.4872000000000001</v>
          </cell>
          <cell r="AS3">
            <v>1.5778000000000001</v>
          </cell>
          <cell r="AT3">
            <v>1.6732</v>
          </cell>
          <cell r="AU3">
            <v>1.7735000000000001</v>
          </cell>
          <cell r="AV3">
            <v>1.8792</v>
          </cell>
          <cell r="AW3">
            <v>1.9903</v>
          </cell>
        </row>
        <row r="4">
          <cell r="B4">
            <v>1.2699999999999999E-2</v>
          </cell>
          <cell r="C4">
            <v>2.06E-2</v>
          </cell>
          <cell r="D4">
            <v>2.9899999999999999E-2</v>
          </cell>
          <cell r="E4">
            <v>4.0399999999999998E-2</v>
          </cell>
          <cell r="F4">
            <v>5.21E-2</v>
          </cell>
          <cell r="G4">
            <v>6.4899999999999999E-2</v>
          </cell>
          <cell r="H4">
            <v>7.8600000000000003E-2</v>
          </cell>
          <cell r="I4">
            <v>9.35E-2</v>
          </cell>
          <cell r="J4">
            <v>0.10929999999999999</v>
          </cell>
          <cell r="K4">
            <v>0.12609999999999999</v>
          </cell>
          <cell r="L4">
            <v>0.14399999999999999</v>
          </cell>
          <cell r="M4">
            <v>0.16289999999999999</v>
          </cell>
          <cell r="N4">
            <v>0.18290000000000001</v>
          </cell>
          <cell r="O4">
            <v>0.2039</v>
          </cell>
          <cell r="P4">
            <v>0.2261</v>
          </cell>
          <cell r="Q4">
            <v>0.2495</v>
          </cell>
          <cell r="R4">
            <v>0.27400000000000002</v>
          </cell>
          <cell r="S4">
            <v>0.29980000000000001</v>
          </cell>
          <cell r="T4">
            <v>0.32700000000000001</v>
          </cell>
          <cell r="U4">
            <v>0.35549999999999998</v>
          </cell>
          <cell r="V4">
            <v>0.38540000000000002</v>
          </cell>
          <cell r="W4">
            <v>0.41689999999999999</v>
          </cell>
          <cell r="X4">
            <v>0.44979999999999998</v>
          </cell>
          <cell r="Y4">
            <v>0.48449999999999999</v>
          </cell>
          <cell r="Z4">
            <v>0.52080000000000004</v>
          </cell>
          <cell r="AA4">
            <v>0.55889999999999995</v>
          </cell>
          <cell r="AB4">
            <v>0.5988</v>
          </cell>
          <cell r="AC4">
            <v>0.64070000000000005</v>
          </cell>
          <cell r="AD4">
            <v>0.68469999999999998</v>
          </cell>
          <cell r="AE4">
            <v>0.73080000000000001</v>
          </cell>
          <cell r="AF4">
            <v>0.77910000000000001</v>
          </cell>
          <cell r="AG4">
            <v>0.82969999999999999</v>
          </cell>
          <cell r="AH4">
            <v>0.88280000000000003</v>
          </cell>
          <cell r="AI4">
            <v>0.93840000000000001</v>
          </cell>
          <cell r="AJ4">
            <v>0.99670000000000003</v>
          </cell>
          <cell r="AK4">
            <v>1.0578000000000001</v>
          </cell>
          <cell r="AL4">
            <v>1.1216999999999999</v>
          </cell>
          <cell r="AM4">
            <v>1.1888000000000001</v>
          </cell>
          <cell r="AN4">
            <v>1.2589999999999999</v>
          </cell>
          <cell r="AO4">
            <v>1.3325</v>
          </cell>
          <cell r="AP4">
            <v>1.4096</v>
          </cell>
          <cell r="AQ4">
            <v>1.4902</v>
          </cell>
          <cell r="AR4">
            <v>1.5746</v>
          </cell>
          <cell r="AS4">
            <v>1.6631</v>
          </cell>
          <cell r="AT4">
            <v>1.7556</v>
          </cell>
          <cell r="AU4">
            <v>1.8525</v>
          </cell>
          <cell r="AV4">
            <v>1.9539</v>
          </cell>
          <cell r="AW4">
            <v>2.06</v>
          </cell>
        </row>
        <row r="5">
          <cell r="B5">
            <v>1.47E-2</v>
          </cell>
          <cell r="C5">
            <v>2.3900000000000001E-2</v>
          </cell>
          <cell r="D5">
            <v>3.4700000000000002E-2</v>
          </cell>
          <cell r="E5">
            <v>4.7E-2</v>
          </cell>
          <cell r="F5">
            <v>6.0699999999999997E-2</v>
          </cell>
          <cell r="G5">
            <v>7.5600000000000001E-2</v>
          </cell>
          <cell r="H5">
            <v>9.1700000000000004E-2</v>
          </cell>
          <cell r="I5">
            <v>0.1089</v>
          </cell>
          <cell r="J5">
            <v>0.12740000000000001</v>
          </cell>
          <cell r="K5">
            <v>0.1469</v>
          </cell>
          <cell r="L5">
            <v>0.1676</v>
          </cell>
          <cell r="M5">
            <v>0.1895</v>
          </cell>
          <cell r="N5">
            <v>0.21240000000000001</v>
          </cell>
          <cell r="O5">
            <v>0.2366</v>
          </cell>
          <cell r="P5">
            <v>0.26190000000000002</v>
          </cell>
          <cell r="Q5">
            <v>0.28849999999999998</v>
          </cell>
          <cell r="R5">
            <v>0.31640000000000001</v>
          </cell>
          <cell r="S5">
            <v>0.34549999999999997</v>
          </cell>
          <cell r="T5">
            <v>0.376</v>
          </cell>
          <cell r="U5">
            <v>0.40789999999999998</v>
          </cell>
          <cell r="V5">
            <v>0.44119999999999998</v>
          </cell>
          <cell r="W5">
            <v>0.47599999999999998</v>
          </cell>
          <cell r="X5">
            <v>0.51239999999999997</v>
          </cell>
          <cell r="Y5">
            <v>0.5504</v>
          </cell>
          <cell r="Z5">
            <v>0.59</v>
          </cell>
          <cell r="AA5">
            <v>0.63139999999999996</v>
          </cell>
          <cell r="AB5">
            <v>0.67459999999999998</v>
          </cell>
          <cell r="AC5">
            <v>0.71970000000000001</v>
          </cell>
          <cell r="AD5">
            <v>0.76670000000000005</v>
          </cell>
          <cell r="AE5">
            <v>0.81579999999999997</v>
          </cell>
          <cell r="AF5">
            <v>0.86709999999999998</v>
          </cell>
          <cell r="AG5">
            <v>0.92049999999999998</v>
          </cell>
          <cell r="AH5">
            <v>0.97619999999999996</v>
          </cell>
          <cell r="AI5">
            <v>1.0344</v>
          </cell>
          <cell r="AJ5">
            <v>1.095</v>
          </cell>
          <cell r="AK5">
            <v>1.1581999999999999</v>
          </cell>
          <cell r="AL5">
            <v>1.2241</v>
          </cell>
          <cell r="AM5">
            <v>1.2928999999999999</v>
          </cell>
          <cell r="AN5">
            <v>1.3645</v>
          </cell>
          <cell r="AO5">
            <v>1.4393</v>
          </cell>
          <cell r="AP5">
            <v>1.5172000000000001</v>
          </cell>
          <cell r="AQ5">
            <v>1.5983000000000001</v>
          </cell>
          <cell r="AR5">
            <v>1.6830000000000001</v>
          </cell>
          <cell r="AS5">
            <v>1.7712000000000001</v>
          </cell>
          <cell r="AT5">
            <v>1.8631</v>
          </cell>
          <cell r="AU5">
            <v>1.9589000000000001</v>
          </cell>
          <cell r="AV5">
            <v>2.0587</v>
          </cell>
          <cell r="AW5">
            <v>2.1625999999999999</v>
          </cell>
        </row>
        <row r="6">
          <cell r="B6">
            <v>1.67E-2</v>
          </cell>
          <cell r="C6">
            <v>2.7199999999999998E-2</v>
          </cell>
          <cell r="D6">
            <v>3.9600000000000003E-2</v>
          </cell>
          <cell r="E6">
            <v>5.3600000000000002E-2</v>
          </cell>
          <cell r="F6">
            <v>6.93E-2</v>
          </cell>
          <cell r="G6">
            <v>8.6400000000000005E-2</v>
          </cell>
          <cell r="H6">
            <v>0.1048</v>
          </cell>
          <cell r="I6">
            <v>0.1246</v>
          </cell>
          <cell r="J6">
            <v>0.1457</v>
          </cell>
          <cell r="K6">
            <v>0.1681</v>
          </cell>
          <cell r="L6">
            <v>0.19170000000000001</v>
          </cell>
          <cell r="M6">
            <v>0.21659999999999999</v>
          </cell>
          <cell r="N6">
            <v>0.2427</v>
          </cell>
          <cell r="O6">
            <v>0.27010000000000001</v>
          </cell>
          <cell r="P6">
            <v>0.29880000000000001</v>
          </cell>
          <cell r="Q6">
            <v>0.32869999999999999</v>
          </cell>
          <cell r="R6">
            <v>0.36</v>
          </cell>
          <cell r="S6">
            <v>0.39269999999999999</v>
          </cell>
          <cell r="T6">
            <v>0.42670000000000002</v>
          </cell>
          <cell r="U6">
            <v>0.4622</v>
          </cell>
          <cell r="V6">
            <v>0.49909999999999999</v>
          </cell>
          <cell r="W6">
            <v>0.53749999999999998</v>
          </cell>
          <cell r="X6">
            <v>0.5776</v>
          </cell>
          <cell r="Y6">
            <v>0.61919999999999997</v>
          </cell>
          <cell r="Z6">
            <v>0.66249999999999998</v>
          </cell>
          <cell r="AA6">
            <v>0.70750000000000002</v>
          </cell>
          <cell r="AB6">
            <v>0.75439999999999996</v>
          </cell>
          <cell r="AC6">
            <v>0.80300000000000005</v>
          </cell>
          <cell r="AD6">
            <v>0.85360000000000003</v>
          </cell>
          <cell r="AE6">
            <v>0.90620000000000001</v>
          </cell>
          <cell r="AF6">
            <v>0.96079999999999999</v>
          </cell>
          <cell r="AG6">
            <v>1.0176000000000001</v>
          </cell>
          <cell r="AH6">
            <v>1.0766</v>
          </cell>
          <cell r="AI6">
            <v>1.1378999999999999</v>
          </cell>
          <cell r="AJ6">
            <v>1.2015</v>
          </cell>
          <cell r="AK6">
            <v>1.2677</v>
          </cell>
          <cell r="AL6">
            <v>1.3364</v>
          </cell>
          <cell r="AM6">
            <v>1.4077</v>
          </cell>
          <cell r="AN6">
            <v>1.4818</v>
          </cell>
          <cell r="AO6">
            <v>1.5587</v>
          </cell>
          <cell r="AP6">
            <v>1.6386000000000001</v>
          </cell>
          <cell r="AQ6">
            <v>1.7216</v>
          </cell>
          <cell r="AR6">
            <v>1.8077000000000001</v>
          </cell>
          <cell r="AS6">
            <v>1.8972</v>
          </cell>
          <cell r="AT6">
            <v>1.99</v>
          </cell>
          <cell r="AU6">
            <v>2.0863999999999998</v>
          </cell>
          <cell r="AV6">
            <v>2.1865000000000001</v>
          </cell>
          <cell r="AW6">
            <v>2.2904</v>
          </cell>
        </row>
        <row r="7">
          <cell r="B7">
            <v>1.8700000000000001E-2</v>
          </cell>
          <cell r="C7">
            <v>3.0499999999999999E-2</v>
          </cell>
          <cell r="D7">
            <v>4.4400000000000002E-2</v>
          </cell>
          <cell r="E7">
            <v>6.0299999999999999E-2</v>
          </cell>
          <cell r="F7">
            <v>7.7899999999999997E-2</v>
          </cell>
          <cell r="G7">
            <v>9.7299999999999998E-2</v>
          </cell>
          <cell r="H7">
            <v>0.1181</v>
          </cell>
          <cell r="I7">
            <v>0.14050000000000001</v>
          </cell>
          <cell r="J7">
            <v>0.1643</v>
          </cell>
          <cell r="K7">
            <v>0.18959999999999999</v>
          </cell>
          <cell r="L7">
            <v>0.2162</v>
          </cell>
          <cell r="M7">
            <v>0.2442</v>
          </cell>
          <cell r="N7">
            <v>0.27350000000000002</v>
          </cell>
          <cell r="O7">
            <v>0.30430000000000001</v>
          </cell>
          <cell r="P7">
            <v>0.33639999999999998</v>
          </cell>
          <cell r="Q7">
            <v>0.36980000000000002</v>
          </cell>
          <cell r="R7">
            <v>0.4047</v>
          </cell>
          <cell r="S7">
            <v>0.441</v>
          </cell>
          <cell r="T7">
            <v>0.4788</v>
          </cell>
          <cell r="U7">
            <v>0.51800000000000002</v>
          </cell>
          <cell r="V7">
            <v>0.55879999999999996</v>
          </cell>
          <cell r="W7">
            <v>0.60109999999999997</v>
          </cell>
          <cell r="X7">
            <v>0.64500000000000002</v>
          </cell>
          <cell r="Y7">
            <v>0.6905</v>
          </cell>
          <cell r="Z7">
            <v>0.73780000000000001</v>
          </cell>
          <cell r="AA7">
            <v>0.78669999999999995</v>
          </cell>
          <cell r="AB7">
            <v>0.83750000000000002</v>
          </cell>
          <cell r="AC7">
            <v>0.8901</v>
          </cell>
          <cell r="AD7">
            <v>0.94450000000000001</v>
          </cell>
          <cell r="AE7">
            <v>1.0009999999999999</v>
          </cell>
          <cell r="AF7">
            <v>1.0595000000000001</v>
          </cell>
          <cell r="AG7">
            <v>1.1200000000000001</v>
          </cell>
          <cell r="AH7">
            <v>1.1827000000000001</v>
          </cell>
          <cell r="AI7">
            <v>1.2477</v>
          </cell>
          <cell r="AJ7">
            <v>1.3149</v>
          </cell>
          <cell r="AK7">
            <v>1.3846000000000001</v>
          </cell>
          <cell r="AL7">
            <v>1.4565999999999999</v>
          </cell>
          <cell r="AM7">
            <v>1.5313000000000001</v>
          </cell>
          <cell r="AN7">
            <v>1.6085</v>
          </cell>
          <cell r="AO7">
            <v>1.6884999999999999</v>
          </cell>
          <cell r="AP7">
            <v>1.7713000000000001</v>
          </cell>
          <cell r="AQ7">
            <v>1.8569</v>
          </cell>
          <cell r="AR7">
            <v>1.9456</v>
          </cell>
          <cell r="AS7">
            <v>2.0373999999999999</v>
          </cell>
          <cell r="AT7">
            <v>2.1322999999999999</v>
          </cell>
          <cell r="AU7">
            <v>2.2305999999999999</v>
          </cell>
          <cell r="AV7">
            <v>2.3323</v>
          </cell>
          <cell r="AW7">
            <v>2.4376000000000002</v>
          </cell>
        </row>
        <row r="8">
          <cell r="B8">
            <v>2.07E-2</v>
          </cell>
          <cell r="C8">
            <v>3.3799999999999997E-2</v>
          </cell>
          <cell r="D8">
            <v>4.9299999999999997E-2</v>
          </cell>
          <cell r="E8">
            <v>6.7000000000000004E-2</v>
          </cell>
          <cell r="F8">
            <v>8.6699999999999999E-2</v>
          </cell>
          <cell r="G8">
            <v>0.1082</v>
          </cell>
          <cell r="H8">
            <v>0.13150000000000001</v>
          </cell>
          <cell r="I8">
            <v>0.1565</v>
          </cell>
          <cell r="J8">
            <v>0.18310000000000001</v>
          </cell>
          <cell r="K8">
            <v>0.21129999999999999</v>
          </cell>
          <cell r="L8">
            <v>0.24099999999999999</v>
          </cell>
          <cell r="M8">
            <v>0.27210000000000001</v>
          </cell>
          <cell r="N8">
            <v>0.30480000000000002</v>
          </cell>
          <cell r="O8">
            <v>0.33900000000000002</v>
          </cell>
          <cell r="P8">
            <v>0.37459999999999999</v>
          </cell>
          <cell r="Q8">
            <v>0.41170000000000001</v>
          </cell>
          <cell r="R8">
            <v>0.45029999999999998</v>
          </cell>
          <cell r="S8">
            <v>0.4904</v>
          </cell>
          <cell r="T8">
            <v>0.53210000000000002</v>
          </cell>
          <cell r="U8">
            <v>0.57520000000000004</v>
          </cell>
          <cell r="V8">
            <v>0.62</v>
          </cell>
          <cell r="W8">
            <v>0.6663</v>
          </cell>
          <cell r="X8">
            <v>0.71430000000000005</v>
          </cell>
          <cell r="Y8">
            <v>0.76400000000000001</v>
          </cell>
          <cell r="Z8">
            <v>0.81540000000000001</v>
          </cell>
          <cell r="AA8">
            <v>0.86850000000000005</v>
          </cell>
          <cell r="AB8">
            <v>0.9234</v>
          </cell>
          <cell r="AC8">
            <v>0.98019999999999996</v>
          </cell>
          <cell r="AD8">
            <v>1.0388999999999999</v>
          </cell>
          <cell r="AE8">
            <v>1.0994999999999999</v>
          </cell>
          <cell r="AF8">
            <v>1.1621999999999999</v>
          </cell>
          <cell r="AG8">
            <v>1.2269000000000001</v>
          </cell>
          <cell r="AH8">
            <v>1.2937000000000001</v>
          </cell>
          <cell r="AI8">
            <v>1.3628</v>
          </cell>
          <cell r="AJ8">
            <v>1.4340999999999999</v>
          </cell>
          <cell r="AK8">
            <v>1.5077</v>
          </cell>
          <cell r="AL8">
            <v>1.5837000000000001</v>
          </cell>
          <cell r="AM8">
            <v>1.6620999999999999</v>
          </cell>
          <cell r="AN8">
            <v>1.7431000000000001</v>
          </cell>
          <cell r="AO8">
            <v>1.8267</v>
          </cell>
          <cell r="AP8">
            <v>1.9131</v>
          </cell>
          <cell r="AQ8">
            <v>2.0022000000000002</v>
          </cell>
          <cell r="AR8">
            <v>2.0941000000000001</v>
          </cell>
          <cell r="AS8">
            <v>2.1890000000000001</v>
          </cell>
          <cell r="AT8">
            <v>2.2869999999999999</v>
          </cell>
          <cell r="AU8">
            <v>2.3881000000000001</v>
          </cell>
          <cell r="AV8">
            <v>2.4925000000000002</v>
          </cell>
          <cell r="AW8">
            <v>2.6000999999999999</v>
          </cell>
        </row>
        <row r="9">
          <cell r="B9">
            <v>2.2700000000000001E-2</v>
          </cell>
          <cell r="C9">
            <v>3.7100000000000001E-2</v>
          </cell>
          <cell r="D9">
            <v>5.4199999999999998E-2</v>
          </cell>
          <cell r="E9">
            <v>7.3700000000000002E-2</v>
          </cell>
          <cell r="F9">
            <v>9.5399999999999999E-2</v>
          </cell>
          <cell r="G9">
            <v>0.1192</v>
          </cell>
          <cell r="H9">
            <v>0.14499999999999999</v>
          </cell>
          <cell r="I9">
            <v>0.1726</v>
          </cell>
          <cell r="J9">
            <v>0.20200000000000001</v>
          </cell>
          <cell r="K9">
            <v>0.23319999999999999</v>
          </cell>
          <cell r="L9">
            <v>0.26600000000000001</v>
          </cell>
          <cell r="M9">
            <v>0.3004</v>
          </cell>
          <cell r="N9">
            <v>0.33650000000000002</v>
          </cell>
          <cell r="O9">
            <v>0.37419999999999998</v>
          </cell>
          <cell r="P9">
            <v>0.41339999999999999</v>
          </cell>
          <cell r="Q9">
            <v>0.45429999999999998</v>
          </cell>
          <cell r="R9">
            <v>0.49669999999999997</v>
          </cell>
          <cell r="S9">
            <v>0.54069999999999996</v>
          </cell>
          <cell r="T9">
            <v>0.58630000000000004</v>
          </cell>
          <cell r="U9">
            <v>0.63360000000000005</v>
          </cell>
          <cell r="V9">
            <v>0.6825</v>
          </cell>
          <cell r="W9">
            <v>0.73299999999999998</v>
          </cell>
          <cell r="X9">
            <v>0.7853</v>
          </cell>
          <cell r="Y9">
            <v>0.83930000000000005</v>
          </cell>
          <cell r="Z9">
            <v>0.89500000000000002</v>
          </cell>
          <cell r="AA9">
            <v>0.95250000000000001</v>
          </cell>
          <cell r="AB9">
            <v>1.0118</v>
          </cell>
          <cell r="AC9">
            <v>1.0730999999999999</v>
          </cell>
          <cell r="AD9">
            <v>1.1362000000000001</v>
          </cell>
          <cell r="AE9">
            <v>1.2013</v>
          </cell>
          <cell r="AF9">
            <v>1.2684</v>
          </cell>
          <cell r="AG9">
            <v>1.3375999999999999</v>
          </cell>
          <cell r="AH9">
            <v>1.4089</v>
          </cell>
          <cell r="AI9">
            <v>1.4823</v>
          </cell>
          <cell r="AJ9">
            <v>1.5580000000000001</v>
          </cell>
          <cell r="AK9">
            <v>1.6359999999999999</v>
          </cell>
          <cell r="AL9">
            <v>1.7162999999999999</v>
          </cell>
          <cell r="AM9">
            <v>1.7990999999999999</v>
          </cell>
          <cell r="AN9">
            <v>1.8843000000000001</v>
          </cell>
          <cell r="AO9">
            <v>1.9721</v>
          </cell>
          <cell r="AP9">
            <v>2.0625</v>
          </cell>
          <cell r="AQ9">
            <v>2.1556000000000002</v>
          </cell>
          <cell r="AR9">
            <v>2.2515000000000001</v>
          </cell>
          <cell r="AS9">
            <v>2.3502000000000001</v>
          </cell>
          <cell r="AT9">
            <v>2.4519000000000002</v>
          </cell>
          <cell r="AU9">
            <v>2.5565000000000002</v>
          </cell>
          <cell r="AV9">
            <v>2.6642999999999999</v>
          </cell>
          <cell r="AW9">
            <v>2.7753000000000001</v>
          </cell>
        </row>
        <row r="10">
          <cell r="B10">
            <v>2.47E-2</v>
          </cell>
          <cell r="C10">
            <v>4.0399999999999998E-2</v>
          </cell>
          <cell r="D10">
            <v>5.91E-2</v>
          </cell>
          <cell r="E10">
            <v>8.0399999999999999E-2</v>
          </cell>
          <cell r="F10">
            <v>0.1042</v>
          </cell>
          <cell r="G10">
            <v>0.1303</v>
          </cell>
          <cell r="H10">
            <v>0.1585</v>
          </cell>
          <cell r="I10">
            <v>0.1888</v>
          </cell>
          <cell r="J10">
            <v>0.22109999999999999</v>
          </cell>
          <cell r="K10">
            <v>0.25519999999999998</v>
          </cell>
          <cell r="L10">
            <v>0.29120000000000001</v>
          </cell>
          <cell r="M10">
            <v>0.32900000000000001</v>
          </cell>
          <cell r="N10">
            <v>0.36849999999999999</v>
          </cell>
          <cell r="O10">
            <v>0.40970000000000001</v>
          </cell>
          <cell r="P10">
            <v>0.45269999999999999</v>
          </cell>
          <cell r="Q10">
            <v>0.49740000000000001</v>
          </cell>
          <cell r="R10">
            <v>0.54369999999999996</v>
          </cell>
          <cell r="S10">
            <v>0.5917</v>
          </cell>
          <cell r="T10">
            <v>0.64149999999999996</v>
          </cell>
          <cell r="U10">
            <v>0.69289999999999996</v>
          </cell>
          <cell r="V10">
            <v>0.74609999999999999</v>
          </cell>
          <cell r="W10">
            <v>0.80100000000000005</v>
          </cell>
          <cell r="X10">
            <v>0.85760000000000003</v>
          </cell>
          <cell r="Y10">
            <v>0.91610000000000003</v>
          </cell>
          <cell r="Z10">
            <v>0.97629999999999995</v>
          </cell>
          <cell r="AA10">
            <v>1.0384</v>
          </cell>
          <cell r="AB10">
            <v>1.1023000000000001</v>
          </cell>
          <cell r="AC10">
            <v>1.1681999999999999</v>
          </cell>
          <cell r="AD10">
            <v>1.236</v>
          </cell>
          <cell r="AE10">
            <v>1.3058000000000001</v>
          </cell>
          <cell r="AF10">
            <v>1.3775999999999999</v>
          </cell>
          <cell r="AG10">
            <v>1.4515</v>
          </cell>
          <cell r="AH10">
            <v>1.5275000000000001</v>
          </cell>
          <cell r="AI10">
            <v>1.6056999999999999</v>
          </cell>
          <cell r="AJ10">
            <v>1.6860999999999999</v>
          </cell>
          <cell r="AK10">
            <v>1.7687999999999999</v>
          </cell>
          <cell r="AL10">
            <v>1.8537999999999999</v>
          </cell>
          <cell r="AM10">
            <v>1.9412</v>
          </cell>
          <cell r="AN10">
            <v>2.0310999999999999</v>
          </cell>
          <cell r="AO10">
            <v>2.1234999999999999</v>
          </cell>
          <cell r="AP10">
            <v>2.2183999999999999</v>
          </cell>
          <cell r="AQ10">
            <v>2.3159999999999998</v>
          </cell>
          <cell r="AR10">
            <v>2.4163000000000001</v>
          </cell>
          <cell r="AS10">
            <v>2.5192999999999999</v>
          </cell>
          <cell r="AT10">
            <v>2.6252</v>
          </cell>
          <cell r="AU10">
            <v>2.7341000000000002</v>
          </cell>
          <cell r="AV10">
            <v>2.8458999999999999</v>
          </cell>
          <cell r="AW10">
            <v>2.9609000000000001</v>
          </cell>
        </row>
        <row r="11">
          <cell r="B11">
            <v>2.6700000000000002E-2</v>
          </cell>
          <cell r="C11">
            <v>4.3700000000000003E-2</v>
          </cell>
          <cell r="D11">
            <v>6.4000000000000001E-2</v>
          </cell>
          <cell r="E11">
            <v>8.72E-2</v>
          </cell>
          <cell r="F11">
            <v>0.113</v>
          </cell>
          <cell r="G11">
            <v>0.1414</v>
          </cell>
          <cell r="H11">
            <v>0.1721</v>
          </cell>
          <cell r="I11">
            <v>0.2051</v>
          </cell>
          <cell r="J11">
            <v>0.2402</v>
          </cell>
          <cell r="K11">
            <v>0.27739999999999998</v>
          </cell>
          <cell r="L11">
            <v>0.31659999999999999</v>
          </cell>
          <cell r="M11">
            <v>0.35770000000000002</v>
          </cell>
          <cell r="N11">
            <v>0.40079999999999999</v>
          </cell>
          <cell r="O11">
            <v>0.4456</v>
          </cell>
          <cell r="P11">
            <v>0.4924</v>
          </cell>
          <cell r="Q11">
            <v>0.54090000000000005</v>
          </cell>
          <cell r="R11">
            <v>0.59119999999999995</v>
          </cell>
          <cell r="S11">
            <v>0.64339999999999997</v>
          </cell>
          <cell r="T11">
            <v>0.69730000000000003</v>
          </cell>
          <cell r="U11">
            <v>0.75309999999999999</v>
          </cell>
          <cell r="V11">
            <v>0.81059999999999999</v>
          </cell>
          <cell r="W11">
            <v>0.87</v>
          </cell>
          <cell r="X11">
            <v>0.93120000000000003</v>
          </cell>
          <cell r="Y11">
            <v>0.99419999999999997</v>
          </cell>
          <cell r="Z11">
            <v>1.0590999999999999</v>
          </cell>
          <cell r="AA11">
            <v>1.1258999999999999</v>
          </cell>
          <cell r="AB11">
            <v>1.1946000000000001</v>
          </cell>
          <cell r="AC11">
            <v>1.2653000000000001</v>
          </cell>
          <cell r="AD11">
            <v>1.3380000000000001</v>
          </cell>
          <cell r="AE11">
            <v>1.4127000000000001</v>
          </cell>
          <cell r="AF11">
            <v>1.4894000000000001</v>
          </cell>
          <cell r="AG11">
            <v>1.5683</v>
          </cell>
          <cell r="AH11">
            <v>1.6493</v>
          </cell>
          <cell r="AI11">
            <v>1.7323999999999999</v>
          </cell>
          <cell r="AJ11">
            <v>1.8178000000000001</v>
          </cell>
          <cell r="AK11">
            <v>1.9055</v>
          </cell>
          <cell r="AL11">
            <v>1.9955000000000001</v>
          </cell>
          <cell r="AM11">
            <v>2.0878999999999999</v>
          </cell>
          <cell r="AN11">
            <v>2.1827000000000001</v>
          </cell>
          <cell r="AO11">
            <v>2.2799999999999998</v>
          </cell>
          <cell r="AP11">
            <v>2.3799000000000001</v>
          </cell>
          <cell r="AQ11">
            <v>2.4823</v>
          </cell>
          <cell r="AR11">
            <v>2.5874000000000001</v>
          </cell>
          <cell r="AS11">
            <v>2.6953</v>
          </cell>
          <cell r="AT11">
            <v>2.8058999999999998</v>
          </cell>
          <cell r="AU11">
            <v>2.9194</v>
          </cell>
          <cell r="AV11">
            <v>3.0358000000000001</v>
          </cell>
          <cell r="AW11">
            <v>3.1553</v>
          </cell>
        </row>
        <row r="12">
          <cell r="B12">
            <v>2.87E-2</v>
          </cell>
          <cell r="C12">
            <v>4.7100000000000003E-2</v>
          </cell>
          <cell r="D12">
            <v>6.8900000000000003E-2</v>
          </cell>
          <cell r="E12">
            <v>9.3899999999999997E-2</v>
          </cell>
          <cell r="F12">
            <v>0.12180000000000001</v>
          </cell>
          <cell r="G12">
            <v>0.1525</v>
          </cell>
          <cell r="H12">
            <v>0.18579999999999999</v>
          </cell>
          <cell r="I12">
            <v>0.22140000000000001</v>
          </cell>
          <cell r="J12">
            <v>0.25950000000000001</v>
          </cell>
          <cell r="K12">
            <v>0.29970000000000002</v>
          </cell>
          <cell r="L12">
            <v>0.3422</v>
          </cell>
          <cell r="M12">
            <v>0.38669999999999999</v>
          </cell>
          <cell r="N12">
            <v>0.43319999999999997</v>
          </cell>
          <cell r="O12">
            <v>0.48180000000000001</v>
          </cell>
          <cell r="P12">
            <v>0.53239999999999998</v>
          </cell>
          <cell r="Q12">
            <v>0.58489999999999998</v>
          </cell>
          <cell r="R12">
            <v>0.63929999999999998</v>
          </cell>
          <cell r="S12">
            <v>0.6956</v>
          </cell>
          <cell r="T12">
            <v>0.75380000000000003</v>
          </cell>
          <cell r="U12">
            <v>0.81389999999999996</v>
          </cell>
          <cell r="V12">
            <v>0.876</v>
          </cell>
          <cell r="W12">
            <v>0.93989999999999996</v>
          </cell>
          <cell r="X12">
            <v>1.0057</v>
          </cell>
          <cell r="Y12">
            <v>1.0734999999999999</v>
          </cell>
          <cell r="Z12">
            <v>1.1432</v>
          </cell>
          <cell r="AA12">
            <v>1.2149000000000001</v>
          </cell>
          <cell r="AB12">
            <v>1.2885</v>
          </cell>
          <cell r="AC12">
            <v>1.3642000000000001</v>
          </cell>
          <cell r="AD12">
            <v>1.4419</v>
          </cell>
          <cell r="AE12">
            <v>1.5217000000000001</v>
          </cell>
          <cell r="AF12">
            <v>1.6034999999999999</v>
          </cell>
          <cell r="AG12">
            <v>1.6875</v>
          </cell>
          <cell r="AH12">
            <v>1.7737000000000001</v>
          </cell>
          <cell r="AI12">
            <v>1.8621000000000001</v>
          </cell>
          <cell r="AJ12">
            <v>1.9527000000000001</v>
          </cell>
          <cell r="AK12">
            <v>2.0455999999999999</v>
          </cell>
          <cell r="AL12">
            <v>2.1408</v>
          </cell>
          <cell r="AM12">
            <v>2.2385000000000002</v>
          </cell>
          <cell r="AN12">
            <v>2.3384999999999998</v>
          </cell>
          <cell r="AO12">
            <v>2.4411</v>
          </cell>
          <cell r="AP12">
            <v>2.5461</v>
          </cell>
          <cell r="AQ12">
            <v>2.6537999999999999</v>
          </cell>
          <cell r="AR12">
            <v>2.7641</v>
          </cell>
          <cell r="AS12">
            <v>2.8771</v>
          </cell>
          <cell r="AT12">
            <v>2.9927999999999999</v>
          </cell>
          <cell r="AU12">
            <v>3.1114000000000002</v>
          </cell>
          <cell r="AV12">
            <v>3.2328999999999999</v>
          </cell>
          <cell r="AW12">
            <v>3.3572000000000002</v>
          </cell>
        </row>
        <row r="13">
          <cell r="B13">
            <v>3.0700000000000002E-2</v>
          </cell>
          <cell r="C13">
            <v>5.04E-2</v>
          </cell>
          <cell r="D13">
            <v>7.3800000000000004E-2</v>
          </cell>
          <cell r="E13">
            <v>0.1007</v>
          </cell>
          <cell r="F13">
            <v>0.13070000000000001</v>
          </cell>
          <cell r="G13">
            <v>0.16370000000000001</v>
          </cell>
          <cell r="H13">
            <v>0.19939999999999999</v>
          </cell>
          <cell r="I13">
            <v>0.2379</v>
          </cell>
          <cell r="J13">
            <v>0.27879999999999999</v>
          </cell>
          <cell r="K13">
            <v>0.3221</v>
          </cell>
          <cell r="L13">
            <v>0.36780000000000002</v>
          </cell>
          <cell r="M13">
            <v>0.4158</v>
          </cell>
          <cell r="N13">
            <v>0.46589999999999998</v>
          </cell>
          <cell r="O13">
            <v>0.51819999999999999</v>
          </cell>
          <cell r="P13">
            <v>0.57269999999999999</v>
          </cell>
          <cell r="Q13">
            <v>0.62909999999999999</v>
          </cell>
          <cell r="R13">
            <v>0.68769999999999998</v>
          </cell>
          <cell r="S13">
            <v>0.74829999999999997</v>
          </cell>
          <cell r="T13">
            <v>0.81079999999999997</v>
          </cell>
          <cell r="U13">
            <v>0.87539999999999996</v>
          </cell>
          <cell r="V13">
            <v>0.94199999999999995</v>
          </cell>
          <cell r="W13">
            <v>1.0105999999999999</v>
          </cell>
          <cell r="X13">
            <v>1.0811999999999999</v>
          </cell>
          <cell r="Y13">
            <v>1.1537999999999999</v>
          </cell>
          <cell r="Z13">
            <v>1.2283999999999999</v>
          </cell>
          <cell r="AA13">
            <v>1.3050999999999999</v>
          </cell>
          <cell r="AB13">
            <v>1.3837999999999999</v>
          </cell>
          <cell r="AC13">
            <v>1.4645999999999999</v>
          </cell>
          <cell r="AD13">
            <v>1.5475000000000001</v>
          </cell>
          <cell r="AE13">
            <v>1.6325000000000001</v>
          </cell>
          <cell r="AF13">
            <v>1.7196</v>
          </cell>
          <cell r="AG13">
            <v>1.8089</v>
          </cell>
          <cell r="AH13">
            <v>1.9004000000000001</v>
          </cell>
          <cell r="AI13">
            <v>1.9942</v>
          </cell>
          <cell r="AJ13">
            <v>2.0903</v>
          </cell>
          <cell r="AK13">
            <v>2.1886000000000001</v>
          </cell>
          <cell r="AL13">
            <v>2.2892999999999999</v>
          </cell>
          <cell r="AM13">
            <v>2.3925000000000001</v>
          </cell>
          <cell r="AN13">
            <v>2.4980000000000002</v>
          </cell>
          <cell r="AO13">
            <v>2.6061000000000001</v>
          </cell>
          <cell r="AP13">
            <v>2.7166000000000001</v>
          </cell>
          <cell r="AQ13">
            <v>2.8298000000000001</v>
          </cell>
          <cell r="AR13">
            <v>2.9456000000000002</v>
          </cell>
          <cell r="AS13">
            <v>3.0640000000000001</v>
          </cell>
          <cell r="AT13">
            <v>3.1852</v>
          </cell>
          <cell r="AU13">
            <v>3.3092000000000001</v>
          </cell>
          <cell r="AV13">
            <v>3.4361000000000002</v>
          </cell>
          <cell r="AW13">
            <v>3.5657999999999999</v>
          </cell>
        </row>
        <row r="14">
          <cell r="B14">
            <v>3.27E-2</v>
          </cell>
          <cell r="C14">
            <v>5.3699999999999998E-2</v>
          </cell>
          <cell r="D14">
            <v>7.8700000000000006E-2</v>
          </cell>
          <cell r="E14">
            <v>0.1074</v>
          </cell>
          <cell r="F14">
            <v>0.13950000000000001</v>
          </cell>
          <cell r="G14">
            <v>0.17480000000000001</v>
          </cell>
          <cell r="H14">
            <v>0.21310000000000001</v>
          </cell>
          <cell r="I14">
            <v>0.25430000000000003</v>
          </cell>
          <cell r="J14">
            <v>0.29820000000000002</v>
          </cell>
          <cell r="K14">
            <v>0.34460000000000002</v>
          </cell>
          <cell r="L14">
            <v>0.39360000000000001</v>
          </cell>
          <cell r="M14">
            <v>0.44500000000000001</v>
          </cell>
          <cell r="N14">
            <v>0.49880000000000002</v>
          </cell>
          <cell r="O14">
            <v>0.55489999999999995</v>
          </cell>
          <cell r="P14">
            <v>0.61319999999999997</v>
          </cell>
          <cell r="Q14">
            <v>0.67369999999999997</v>
          </cell>
          <cell r="R14">
            <v>0.73650000000000004</v>
          </cell>
          <cell r="S14">
            <v>0.80130000000000001</v>
          </cell>
          <cell r="T14">
            <v>0.86839999999999995</v>
          </cell>
          <cell r="U14">
            <v>0.9375</v>
          </cell>
          <cell r="V14">
            <v>1.0086999999999999</v>
          </cell>
          <cell r="W14">
            <v>1.0820000000000001</v>
          </cell>
          <cell r="X14">
            <v>1.1575</v>
          </cell>
          <cell r="Y14">
            <v>1.2350000000000001</v>
          </cell>
          <cell r="Z14">
            <v>1.3146</v>
          </cell>
          <cell r="AA14">
            <v>1.3964000000000001</v>
          </cell>
          <cell r="AB14">
            <v>1.4802999999999999</v>
          </cell>
          <cell r="AC14">
            <v>1.5663</v>
          </cell>
          <cell r="AD14">
            <v>1.6545000000000001</v>
          </cell>
          <cell r="AE14">
            <v>1.7448999999999999</v>
          </cell>
          <cell r="AF14">
            <v>1.8373999999999999</v>
          </cell>
          <cell r="AG14">
            <v>1.9321999999999999</v>
          </cell>
          <cell r="AH14">
            <v>2.0293000000000001</v>
          </cell>
          <cell r="AI14">
            <v>2.1286</v>
          </cell>
          <cell r="AJ14">
            <v>2.2303000000000002</v>
          </cell>
          <cell r="AK14">
            <v>2.3342999999999998</v>
          </cell>
          <cell r="AL14">
            <v>2.4407000000000001</v>
          </cell>
          <cell r="AM14">
            <v>2.5495000000000001</v>
          </cell>
          <cell r="AN14">
            <v>2.6608000000000001</v>
          </cell>
          <cell r="AO14">
            <v>2.7745000000000002</v>
          </cell>
          <cell r="AP14">
            <v>2.8908999999999998</v>
          </cell>
          <cell r="AQ14">
            <v>3.0097999999999998</v>
          </cell>
          <cell r="AR14">
            <v>3.1313</v>
          </cell>
          <cell r="AS14">
            <v>3.2555000000000001</v>
          </cell>
          <cell r="AT14">
            <v>3.3824999999999998</v>
          </cell>
          <cell r="AU14">
            <v>3.5122</v>
          </cell>
          <cell r="AV14">
            <v>3.6448</v>
          </cell>
          <cell r="AW14">
            <v>3.7801999999999998</v>
          </cell>
        </row>
        <row r="15">
          <cell r="B15">
            <v>3.4700000000000002E-2</v>
          </cell>
          <cell r="C15">
            <v>5.7000000000000002E-2</v>
          </cell>
          <cell r="D15">
            <v>8.3599999999999994E-2</v>
          </cell>
          <cell r="E15">
            <v>0.1142</v>
          </cell>
          <cell r="F15">
            <v>0.1484</v>
          </cell>
          <cell r="G15">
            <v>0.186</v>
          </cell>
          <cell r="H15">
            <v>0.22689999999999999</v>
          </cell>
          <cell r="I15">
            <v>0.27079999999999999</v>
          </cell>
          <cell r="J15">
            <v>0.31759999999999999</v>
          </cell>
          <cell r="K15">
            <v>0.36720000000000003</v>
          </cell>
          <cell r="L15">
            <v>0.41949999999999998</v>
          </cell>
          <cell r="M15">
            <v>0.47439999999999999</v>
          </cell>
          <cell r="N15">
            <v>0.53180000000000005</v>
          </cell>
          <cell r="O15">
            <v>0.5917</v>
          </cell>
          <cell r="P15">
            <v>0.65400000000000003</v>
          </cell>
          <cell r="Q15">
            <v>0.71860000000000002</v>
          </cell>
          <cell r="R15">
            <v>0.78559999999999997</v>
          </cell>
          <cell r="S15">
            <v>0.8548</v>
          </cell>
          <cell r="T15">
            <v>0.92630000000000001</v>
          </cell>
          <cell r="U15">
            <v>1</v>
          </cell>
          <cell r="V15">
            <v>1.0759000000000001</v>
          </cell>
          <cell r="W15">
            <v>1.1540999999999999</v>
          </cell>
          <cell r="X15">
            <v>1.2344999999999999</v>
          </cell>
          <cell r="Y15">
            <v>1.3169999999999999</v>
          </cell>
          <cell r="Z15">
            <v>1.4016999999999999</v>
          </cell>
          <cell r="AA15">
            <v>1.4886999999999999</v>
          </cell>
          <cell r="AB15">
            <v>1.5779000000000001</v>
          </cell>
          <cell r="AC15">
            <v>1.6692</v>
          </cell>
          <cell r="AD15">
            <v>1.7627999999999999</v>
          </cell>
          <cell r="AE15">
            <v>1.8587</v>
          </cell>
          <cell r="AF15">
            <v>1.9568000000000001</v>
          </cell>
          <cell r="AG15">
            <v>2.0573000000000001</v>
          </cell>
          <cell r="AH15">
            <v>2.16</v>
          </cell>
          <cell r="AI15">
            <v>2.2650000000000001</v>
          </cell>
          <cell r="AJ15">
            <v>2.3725000000000001</v>
          </cell>
          <cell r="AK15">
            <v>2.4823</v>
          </cell>
          <cell r="AL15">
            <v>2.5945</v>
          </cell>
          <cell r="AM15">
            <v>2.7092000000000001</v>
          </cell>
          <cell r="AN15">
            <v>2.8264</v>
          </cell>
          <cell r="AO15">
            <v>2.9460999999999999</v>
          </cell>
          <cell r="AP15">
            <v>3.0684</v>
          </cell>
          <cell r="AQ15">
            <v>3.1932999999999998</v>
          </cell>
          <cell r="AR15">
            <v>3.3208000000000002</v>
          </cell>
          <cell r="AS15">
            <v>3.4510000000000001</v>
          </cell>
          <cell r="AT15">
            <v>3.5840000000000001</v>
          </cell>
          <cell r="AU15">
            <v>3.7197</v>
          </cell>
          <cell r="AV15">
            <v>3.8582999999999998</v>
          </cell>
          <cell r="AW15">
            <v>3.9996999999999998</v>
          </cell>
        </row>
        <row r="16">
          <cell r="B16">
            <v>3.6700000000000003E-2</v>
          </cell>
          <cell r="C16">
            <v>6.0299999999999999E-2</v>
          </cell>
          <cell r="D16">
            <v>8.8599999999999998E-2</v>
          </cell>
          <cell r="E16">
            <v>0.121</v>
          </cell>
          <cell r="F16">
            <v>0.1573</v>
          </cell>
          <cell r="G16">
            <v>0.1973</v>
          </cell>
          <cell r="H16">
            <v>0.24060000000000001</v>
          </cell>
          <cell r="I16">
            <v>0.2873</v>
          </cell>
          <cell r="J16">
            <v>0.33710000000000001</v>
          </cell>
          <cell r="K16">
            <v>0.38979999999999998</v>
          </cell>
          <cell r="L16">
            <v>0.44550000000000001</v>
          </cell>
          <cell r="M16">
            <v>0.50390000000000001</v>
          </cell>
          <cell r="N16">
            <v>0.56489999999999996</v>
          </cell>
          <cell r="O16">
            <v>0.62870000000000004</v>
          </cell>
          <cell r="P16">
            <v>0.69489999999999996</v>
          </cell>
          <cell r="Q16">
            <v>0.76370000000000005</v>
          </cell>
          <cell r="R16">
            <v>0.83489999999999998</v>
          </cell>
          <cell r="S16">
            <v>0.90859999999999996</v>
          </cell>
          <cell r="T16">
            <v>0.98460000000000003</v>
          </cell>
          <cell r="U16">
            <v>1.0629999999999999</v>
          </cell>
          <cell r="V16">
            <v>1.1436999999999999</v>
          </cell>
          <cell r="W16">
            <v>1.2266999999999999</v>
          </cell>
          <cell r="X16">
            <v>1.3121</v>
          </cell>
          <cell r="Y16">
            <v>1.3996999999999999</v>
          </cell>
          <cell r="Z16">
            <v>1.4896</v>
          </cell>
          <cell r="AA16">
            <v>1.5819000000000001</v>
          </cell>
          <cell r="AB16">
            <v>1.6763999999999999</v>
          </cell>
          <cell r="AC16">
            <v>1.7732000000000001</v>
          </cell>
          <cell r="AD16">
            <v>1.8724000000000001</v>
          </cell>
          <cell r="AE16">
            <v>1.9738</v>
          </cell>
          <cell r="AF16">
            <v>2.0775999999999999</v>
          </cell>
          <cell r="AG16">
            <v>2.1838000000000002</v>
          </cell>
          <cell r="AH16">
            <v>2.2923</v>
          </cell>
          <cell r="AI16">
            <v>2.4033000000000002</v>
          </cell>
          <cell r="AJ16">
            <v>2.5165999999999999</v>
          </cell>
          <cell r="AK16">
            <v>2.6324000000000001</v>
          </cell>
          <cell r="AL16">
            <v>2.7505999999999999</v>
          </cell>
          <cell r="AM16">
            <v>2.8714</v>
          </cell>
          <cell r="AN16">
            <v>2.9946000000000002</v>
          </cell>
          <cell r="AO16">
            <v>3.1204999999999998</v>
          </cell>
          <cell r="AP16">
            <v>3.2488999999999999</v>
          </cell>
          <cell r="AQ16">
            <v>3.38</v>
          </cell>
          <cell r="AR16">
            <v>3.5137</v>
          </cell>
          <cell r="AS16">
            <v>3.6501999999999999</v>
          </cell>
          <cell r="AT16">
            <v>3.7894000000000001</v>
          </cell>
          <cell r="AU16">
            <v>3.9312999999999998</v>
          </cell>
          <cell r="AV16">
            <v>4.0762</v>
          </cell>
          <cell r="AW16">
            <v>4.2237999999999998</v>
          </cell>
        </row>
        <row r="17">
          <cell r="B17">
            <v>3.8699999999999998E-2</v>
          </cell>
          <cell r="C17">
            <v>6.3700000000000007E-2</v>
          </cell>
          <cell r="D17">
            <v>9.35E-2</v>
          </cell>
          <cell r="E17">
            <v>0.1278</v>
          </cell>
          <cell r="F17">
            <v>0.16619999999999999</v>
          </cell>
          <cell r="G17">
            <v>0.20849999999999999</v>
          </cell>
          <cell r="H17">
            <v>0.25440000000000002</v>
          </cell>
          <cell r="I17">
            <v>0.3039</v>
          </cell>
          <cell r="J17">
            <v>0.35659999999999997</v>
          </cell>
          <cell r="K17">
            <v>0.41249999999999998</v>
          </cell>
          <cell r="L17">
            <v>0.47149999999999997</v>
          </cell>
          <cell r="M17">
            <v>0.53339999999999999</v>
          </cell>
          <cell r="N17">
            <v>0.59819999999999995</v>
          </cell>
          <cell r="O17">
            <v>0.66579999999999995</v>
          </cell>
          <cell r="P17">
            <v>0.73599999999999999</v>
          </cell>
          <cell r="Q17">
            <v>0.80900000000000005</v>
          </cell>
          <cell r="R17">
            <v>0.88449999999999995</v>
          </cell>
          <cell r="S17">
            <v>0.96260000000000001</v>
          </cell>
          <cell r="T17">
            <v>1.0431999999999999</v>
          </cell>
          <cell r="U17">
            <v>1.1263000000000001</v>
          </cell>
          <cell r="V17">
            <v>1.2118</v>
          </cell>
          <cell r="W17">
            <v>1.2998000000000001</v>
          </cell>
          <cell r="X17">
            <v>1.3902000000000001</v>
          </cell>
          <cell r="Y17">
            <v>1.4830000000000001</v>
          </cell>
          <cell r="Z17">
            <v>1.5782</v>
          </cell>
          <cell r="AA17">
            <v>1.6758</v>
          </cell>
          <cell r="AB17">
            <v>1.7758</v>
          </cell>
          <cell r="AC17">
            <v>1.8782000000000001</v>
          </cell>
          <cell r="AD17">
            <v>1.9829000000000001</v>
          </cell>
          <cell r="AE17">
            <v>2.0901000000000001</v>
          </cell>
          <cell r="AF17">
            <v>2.1997</v>
          </cell>
          <cell r="AG17">
            <v>2.3117000000000001</v>
          </cell>
          <cell r="AH17">
            <v>2.4262000000000001</v>
          </cell>
          <cell r="AI17">
            <v>2.5430999999999999</v>
          </cell>
          <cell r="AJ17">
            <v>2.6625000000000001</v>
          </cell>
          <cell r="AK17">
            <v>2.7843</v>
          </cell>
          <cell r="AL17">
            <v>2.9087000000000001</v>
          </cell>
          <cell r="AM17">
            <v>3.0356999999999998</v>
          </cell>
          <cell r="AN17">
            <v>3.1652</v>
          </cell>
          <cell r="AO17">
            <v>3.2974000000000001</v>
          </cell>
          <cell r="AP17">
            <v>3.4321000000000002</v>
          </cell>
          <cell r="AQ17">
            <v>3.5695000000000001</v>
          </cell>
          <cell r="AR17">
            <v>3.7097000000000002</v>
          </cell>
          <cell r="AS17">
            <v>3.8525</v>
          </cell>
          <cell r="AT17">
            <v>3.9982000000000002</v>
          </cell>
          <cell r="AU17">
            <v>4.1466000000000003</v>
          </cell>
          <cell r="AV17">
            <v>4.2979000000000003</v>
          </cell>
          <cell r="AW17">
            <v>4.4520999999999997</v>
          </cell>
        </row>
        <row r="18">
          <cell r="B18">
            <v>4.07E-2</v>
          </cell>
          <cell r="C18">
            <v>6.7000000000000004E-2</v>
          </cell>
          <cell r="D18">
            <v>9.8400000000000001E-2</v>
          </cell>
          <cell r="E18">
            <v>0.1346</v>
          </cell>
          <cell r="F18">
            <v>0.17510000000000001</v>
          </cell>
          <cell r="G18">
            <v>0.21970000000000001</v>
          </cell>
          <cell r="H18">
            <v>0.26819999999999999</v>
          </cell>
          <cell r="I18">
            <v>0.32040000000000002</v>
          </cell>
          <cell r="J18">
            <v>0.37609999999999999</v>
          </cell>
          <cell r="K18">
            <v>0.43519999999999998</v>
          </cell>
          <cell r="L18">
            <v>0.49759999999999999</v>
          </cell>
          <cell r="M18">
            <v>0.56299999999999994</v>
          </cell>
          <cell r="N18">
            <v>0.63149999999999995</v>
          </cell>
          <cell r="O18">
            <v>0.70299999999999996</v>
          </cell>
          <cell r="P18">
            <v>0.77729999999999999</v>
          </cell>
          <cell r="Q18">
            <v>0.85440000000000005</v>
          </cell>
          <cell r="R18">
            <v>0.93430000000000002</v>
          </cell>
          <cell r="S18">
            <v>1.0168999999999999</v>
          </cell>
          <cell r="T18">
            <v>1.1021000000000001</v>
          </cell>
          <cell r="U18">
            <v>1.19</v>
          </cell>
          <cell r="V18">
            <v>1.2804</v>
          </cell>
          <cell r="W18">
            <v>1.3733</v>
          </cell>
          <cell r="X18">
            <v>1.4689000000000001</v>
          </cell>
          <cell r="Y18">
            <v>1.5669</v>
          </cell>
          <cell r="Z18">
            <v>1.6674</v>
          </cell>
          <cell r="AA18">
            <v>1.7704</v>
          </cell>
          <cell r="AB18">
            <v>1.8759999999999999</v>
          </cell>
          <cell r="AC18">
            <v>1.984</v>
          </cell>
          <cell r="AD18">
            <v>2.0943999999999998</v>
          </cell>
          <cell r="AE18">
            <v>2.2073999999999998</v>
          </cell>
          <cell r="AF18">
            <v>2.3229000000000002</v>
          </cell>
          <cell r="AG18">
            <v>2.4407999999999999</v>
          </cell>
          <cell r="AH18">
            <v>2.5613000000000001</v>
          </cell>
          <cell r="AI18">
            <v>2.6842999999999999</v>
          </cell>
          <cell r="AJ18">
            <v>2.8098999999999998</v>
          </cell>
          <cell r="AK18">
            <v>2.9380000000000002</v>
          </cell>
          <cell r="AL18">
            <v>3.0687000000000002</v>
          </cell>
          <cell r="AM18">
            <v>3.202</v>
          </cell>
          <cell r="AN18">
            <v>3.3378999999999999</v>
          </cell>
          <cell r="AO18">
            <v>3.4765000000000001</v>
          </cell>
          <cell r="AP18">
            <v>3.6177000000000001</v>
          </cell>
          <cell r="AQ18">
            <v>3.7616999999999998</v>
          </cell>
          <cell r="AR18">
            <v>3.9083999999999999</v>
          </cell>
          <cell r="AS18">
            <v>4.0578000000000003</v>
          </cell>
          <cell r="AT18">
            <v>4.2100999999999997</v>
          </cell>
          <cell r="AU18">
            <v>4.3651999999999997</v>
          </cell>
          <cell r="AV18">
            <v>4.5231000000000003</v>
          </cell>
          <cell r="AW18">
            <v>4.6840000000000002</v>
          </cell>
        </row>
        <row r="19">
          <cell r="B19">
            <v>4.2700000000000002E-2</v>
          </cell>
          <cell r="C19">
            <v>7.0300000000000001E-2</v>
          </cell>
          <cell r="D19">
            <v>0.1033</v>
          </cell>
          <cell r="E19">
            <v>0.14130000000000001</v>
          </cell>
          <cell r="F19">
            <v>0.184</v>
          </cell>
          <cell r="G19">
            <v>0.23100000000000001</v>
          </cell>
          <cell r="H19">
            <v>0.28199999999999997</v>
          </cell>
          <cell r="I19">
            <v>0.33700000000000002</v>
          </cell>
          <cell r="J19">
            <v>0.3957</v>
          </cell>
          <cell r="K19">
            <v>0.45800000000000002</v>
          </cell>
          <cell r="L19">
            <v>0.52370000000000005</v>
          </cell>
          <cell r="M19">
            <v>0.59279999999999999</v>
          </cell>
          <cell r="N19">
            <v>0.66500000000000004</v>
          </cell>
          <cell r="O19">
            <v>0.74029999999999996</v>
          </cell>
          <cell r="P19">
            <v>0.81869999999999998</v>
          </cell>
          <cell r="Q19">
            <v>0.90010000000000001</v>
          </cell>
          <cell r="R19">
            <v>0.98429999999999995</v>
          </cell>
          <cell r="S19">
            <v>1.0713999999999999</v>
          </cell>
          <cell r="T19">
            <v>1.1613</v>
          </cell>
          <cell r="U19">
            <v>1.2539</v>
          </cell>
          <cell r="V19">
            <v>1.3492999999999999</v>
          </cell>
          <cell r="W19">
            <v>1.4473</v>
          </cell>
          <cell r="X19">
            <v>1.548</v>
          </cell>
          <cell r="Y19">
            <v>1.6513</v>
          </cell>
          <cell r="Z19">
            <v>1.7572000000000001</v>
          </cell>
          <cell r="AA19">
            <v>1.8656999999999999</v>
          </cell>
          <cell r="AB19">
            <v>1.9767999999999999</v>
          </cell>
          <cell r="AC19">
            <v>2.0905</v>
          </cell>
          <cell r="AD19">
            <v>2.2067999999999999</v>
          </cell>
          <cell r="AE19">
            <v>2.3256000000000001</v>
          </cell>
          <cell r="AF19">
            <v>2.4470999999999998</v>
          </cell>
          <cell r="AG19">
            <v>2.5710999999999999</v>
          </cell>
          <cell r="AH19">
            <v>2.6977000000000002</v>
          </cell>
          <cell r="AI19">
            <v>2.8269000000000002</v>
          </cell>
          <cell r="AJ19">
            <v>2.9586999999999999</v>
          </cell>
          <cell r="AK19">
            <v>3.0931999999999999</v>
          </cell>
          <cell r="AL19">
            <v>3.2303000000000002</v>
          </cell>
          <cell r="AM19">
            <v>3.3700999999999999</v>
          </cell>
          <cell r="AN19">
            <v>3.5125000000000002</v>
          </cell>
          <cell r="AO19">
            <v>3.6576</v>
          </cell>
          <cell r="AP19">
            <v>3.8054999999999999</v>
          </cell>
          <cell r="AQ19">
            <v>3.9561000000000002</v>
          </cell>
          <cell r="AR19">
            <v>4.1096000000000004</v>
          </cell>
          <cell r="AS19">
            <v>4.2657999999999996</v>
          </cell>
          <cell r="AT19">
            <v>4.4248000000000003</v>
          </cell>
          <cell r="AU19">
            <v>4.5867000000000004</v>
          </cell>
          <cell r="AV19">
            <v>4.7515999999999998</v>
          </cell>
          <cell r="AW19">
            <v>4.9192999999999998</v>
          </cell>
        </row>
        <row r="20">
          <cell r="B20">
            <v>4.4699999999999997E-2</v>
          </cell>
          <cell r="C20">
            <v>7.3599999999999999E-2</v>
          </cell>
          <cell r="D20">
            <v>0.10829999999999999</v>
          </cell>
          <cell r="E20">
            <v>0.14810000000000001</v>
          </cell>
          <cell r="F20">
            <v>0.19289999999999999</v>
          </cell>
          <cell r="G20">
            <v>0.2422</v>
          </cell>
          <cell r="H20">
            <v>0.2959</v>
          </cell>
          <cell r="I20">
            <v>0.35360000000000003</v>
          </cell>
          <cell r="J20">
            <v>0.41539999999999999</v>
          </cell>
          <cell r="K20">
            <v>0.48080000000000001</v>
          </cell>
          <cell r="L20">
            <v>0.54990000000000006</v>
          </cell>
          <cell r="M20">
            <v>0.62250000000000005</v>
          </cell>
          <cell r="N20">
            <v>0.69850000000000001</v>
          </cell>
          <cell r="O20">
            <v>0.77780000000000005</v>
          </cell>
          <cell r="P20">
            <v>0.86029999999999995</v>
          </cell>
          <cell r="Q20">
            <v>0.94589999999999996</v>
          </cell>
          <cell r="R20">
            <v>1.0345</v>
          </cell>
          <cell r="S20">
            <v>1.1261000000000001</v>
          </cell>
          <cell r="T20">
            <v>1.2206999999999999</v>
          </cell>
          <cell r="U20">
            <v>1.3182</v>
          </cell>
          <cell r="V20">
            <v>1.4185000000000001</v>
          </cell>
          <cell r="W20">
            <v>1.5216000000000001</v>
          </cell>
          <cell r="X20">
            <v>1.6274999999999999</v>
          </cell>
          <cell r="Y20">
            <v>1.7361</v>
          </cell>
          <cell r="Z20">
            <v>1.8474999999999999</v>
          </cell>
          <cell r="AA20">
            <v>1.9615</v>
          </cell>
          <cell r="AB20">
            <v>2.0783</v>
          </cell>
          <cell r="AC20">
            <v>2.1978</v>
          </cell>
          <cell r="AD20">
            <v>2.3199000000000001</v>
          </cell>
          <cell r="AE20">
            <v>2.4447000000000001</v>
          </cell>
          <cell r="AF20">
            <v>2.5722</v>
          </cell>
          <cell r="AG20">
            <v>2.7023999999999999</v>
          </cell>
          <cell r="AH20">
            <v>2.8351999999999999</v>
          </cell>
          <cell r="AI20">
            <v>2.9706999999999999</v>
          </cell>
          <cell r="AJ20">
            <v>3.1089000000000002</v>
          </cell>
          <cell r="AK20">
            <v>3.2498</v>
          </cell>
          <cell r="AL20">
            <v>3.3934000000000002</v>
          </cell>
          <cell r="AM20">
            <v>3.5396999999999998</v>
          </cell>
          <cell r="AN20">
            <v>3.6888000000000001</v>
          </cell>
          <cell r="AO20">
            <v>3.8407</v>
          </cell>
          <cell r="AP20">
            <v>3.9952999999999999</v>
          </cell>
          <cell r="AQ20">
            <v>4.1527000000000003</v>
          </cell>
          <cell r="AR20">
            <v>4.3129999999999997</v>
          </cell>
          <cell r="AS20">
            <v>4.4760999999999997</v>
          </cell>
          <cell r="AT20">
            <v>4.6421000000000001</v>
          </cell>
          <cell r="AU20">
            <v>4.8109999999999999</v>
          </cell>
          <cell r="AV20">
            <v>4.9828999999999999</v>
          </cell>
          <cell r="AW20">
            <v>5.1577000000000002</v>
          </cell>
        </row>
        <row r="21">
          <cell r="B21">
            <v>4.6699999999999998E-2</v>
          </cell>
          <cell r="C21">
            <v>7.6999999999999999E-2</v>
          </cell>
          <cell r="D21">
            <v>0.1132</v>
          </cell>
          <cell r="E21">
            <v>0.15490000000000001</v>
          </cell>
          <cell r="F21">
            <v>0.20180000000000001</v>
          </cell>
          <cell r="G21">
            <v>0.2535</v>
          </cell>
          <cell r="H21">
            <v>0.30969999999999998</v>
          </cell>
          <cell r="I21">
            <v>0.37030000000000002</v>
          </cell>
          <cell r="J21">
            <v>0.435</v>
          </cell>
          <cell r="K21">
            <v>0.50370000000000004</v>
          </cell>
          <cell r="L21">
            <v>0.57620000000000005</v>
          </cell>
          <cell r="M21">
            <v>0.65239999999999998</v>
          </cell>
          <cell r="N21">
            <v>0.73209999999999997</v>
          </cell>
          <cell r="O21">
            <v>0.81530000000000002</v>
          </cell>
          <cell r="P21">
            <v>0.90190000000000003</v>
          </cell>
          <cell r="Q21">
            <v>0.99180000000000001</v>
          </cell>
          <cell r="R21">
            <v>1.0848</v>
          </cell>
          <cell r="S21">
            <v>1.181</v>
          </cell>
          <cell r="T21">
            <v>1.2803</v>
          </cell>
          <cell r="U21">
            <v>1.3826000000000001</v>
          </cell>
          <cell r="V21">
            <v>1.4879</v>
          </cell>
          <cell r="W21">
            <v>1.5962000000000001</v>
          </cell>
          <cell r="X21">
            <v>1.7073</v>
          </cell>
          <cell r="Y21">
            <v>1.8212999999999999</v>
          </cell>
          <cell r="Z21">
            <v>1.9381999999999999</v>
          </cell>
          <cell r="AA21">
            <v>2.0579000000000001</v>
          </cell>
          <cell r="AB21">
            <v>2.1804000000000001</v>
          </cell>
          <cell r="AC21">
            <v>2.3056999999999999</v>
          </cell>
          <cell r="AD21">
            <v>2.4337</v>
          </cell>
          <cell r="AE21">
            <v>2.5646</v>
          </cell>
          <cell r="AF21">
            <v>2.6981999999999999</v>
          </cell>
          <cell r="AG21">
            <v>2.8344999999999998</v>
          </cell>
          <cell r="AH21">
            <v>2.9737</v>
          </cell>
          <cell r="AI21">
            <v>3.1156000000000001</v>
          </cell>
          <cell r="AJ21">
            <v>3.2602000000000002</v>
          </cell>
          <cell r="AK21">
            <v>3.4077000000000002</v>
          </cell>
          <cell r="AL21">
            <v>3.5579000000000001</v>
          </cell>
          <cell r="AM21">
            <v>3.7109000000000001</v>
          </cell>
          <cell r="AN21">
            <v>3.8668</v>
          </cell>
          <cell r="AO21">
            <v>4.0254000000000003</v>
          </cell>
          <cell r="AP21">
            <v>4.1868999999999996</v>
          </cell>
          <cell r="AQ21">
            <v>4.3513000000000002</v>
          </cell>
          <cell r="AR21">
            <v>4.5186000000000002</v>
          </cell>
          <cell r="AS21">
            <v>4.6886999999999999</v>
          </cell>
          <cell r="AT21">
            <v>4.8617999999999997</v>
          </cell>
          <cell r="AU21">
            <v>5.0377999999999998</v>
          </cell>
          <cell r="AV21">
            <v>5.2168999999999999</v>
          </cell>
          <cell r="AW21">
            <v>5.3989000000000003</v>
          </cell>
        </row>
        <row r="22">
          <cell r="B22">
            <v>4.87E-2</v>
          </cell>
          <cell r="C22">
            <v>8.0299999999999996E-2</v>
          </cell>
          <cell r="D22">
            <v>0.1181</v>
          </cell>
          <cell r="E22">
            <v>0.16170000000000001</v>
          </cell>
          <cell r="F22">
            <v>0.2107</v>
          </cell>
          <cell r="G22">
            <v>0.26479999999999998</v>
          </cell>
          <cell r="H22">
            <v>0.3236</v>
          </cell>
          <cell r="I22">
            <v>0.38690000000000002</v>
          </cell>
          <cell r="J22">
            <v>0.45469999999999999</v>
          </cell>
          <cell r="K22">
            <v>0.52659999999999996</v>
          </cell>
          <cell r="L22">
            <v>0.60250000000000004</v>
          </cell>
          <cell r="M22">
            <v>0.68220000000000003</v>
          </cell>
          <cell r="N22">
            <v>0.76580000000000004</v>
          </cell>
          <cell r="O22">
            <v>0.85289999999999999</v>
          </cell>
          <cell r="P22">
            <v>0.94359999999999999</v>
          </cell>
          <cell r="Q22">
            <v>1.0378000000000001</v>
          </cell>
          <cell r="R22">
            <v>1.1353</v>
          </cell>
          <cell r="S22">
            <v>1.2361</v>
          </cell>
          <cell r="T22">
            <v>1.3401000000000001</v>
          </cell>
          <cell r="U22">
            <v>1.4474</v>
          </cell>
          <cell r="V22">
            <v>1.5577000000000001</v>
          </cell>
          <cell r="W22">
            <v>1.6711</v>
          </cell>
          <cell r="X22">
            <v>1.7875000000000001</v>
          </cell>
          <cell r="Y22">
            <v>1.907</v>
          </cell>
          <cell r="Z22">
            <v>2.0293999999999999</v>
          </cell>
          <cell r="AA22">
            <v>2.1547000000000001</v>
          </cell>
          <cell r="AB22">
            <v>2.2829999999999999</v>
          </cell>
          <cell r="AC22">
            <v>2.4142000000000001</v>
          </cell>
          <cell r="AD22">
            <v>2.5482</v>
          </cell>
          <cell r="AE22">
            <v>2.6850999999999998</v>
          </cell>
          <cell r="AF22">
            <v>2.8249</v>
          </cell>
          <cell r="AG22">
            <v>2.9676</v>
          </cell>
          <cell r="AH22">
            <v>3.1131000000000002</v>
          </cell>
          <cell r="AI22">
            <v>3.2614000000000001</v>
          </cell>
          <cell r="AJ22">
            <v>3.4125999999999999</v>
          </cell>
          <cell r="AK22">
            <v>3.5667</v>
          </cell>
          <cell r="AL22">
            <v>3.7235999999999998</v>
          </cell>
          <cell r="AM22">
            <v>3.8834</v>
          </cell>
          <cell r="AN22">
            <v>4.0461</v>
          </cell>
          <cell r="AO22">
            <v>4.2117000000000004</v>
          </cell>
          <cell r="AP22">
            <v>4.3802000000000003</v>
          </cell>
          <cell r="AQ22">
            <v>4.5515999999999996</v>
          </cell>
          <cell r="AR22">
            <v>4.726</v>
          </cell>
          <cell r="AS22">
            <v>4.9032999999999998</v>
          </cell>
          <cell r="AT22">
            <v>5.0835999999999997</v>
          </cell>
          <cell r="AU22">
            <v>5.2668999999999997</v>
          </cell>
          <cell r="AV22">
            <v>5.4532999999999996</v>
          </cell>
          <cell r="AW22">
            <v>5.6426999999999996</v>
          </cell>
        </row>
        <row r="23">
          <cell r="B23">
            <v>5.0700000000000002E-2</v>
          </cell>
          <cell r="C23">
            <v>8.3599999999999994E-2</v>
          </cell>
          <cell r="D23">
            <v>0.1231</v>
          </cell>
          <cell r="E23">
            <v>0.1686</v>
          </cell>
          <cell r="F23">
            <v>0.21959999999999999</v>
          </cell>
          <cell r="G23">
            <v>0.27600000000000002</v>
          </cell>
          <cell r="H23">
            <v>0.33739999999999998</v>
          </cell>
          <cell r="I23">
            <v>0.40360000000000001</v>
          </cell>
          <cell r="J23">
            <v>0.4743</v>
          </cell>
          <cell r="K23">
            <v>0.54949999999999999</v>
          </cell>
          <cell r="L23">
            <v>0.62880000000000003</v>
          </cell>
          <cell r="M23">
            <v>0.71220000000000006</v>
          </cell>
          <cell r="N23">
            <v>0.79949999999999999</v>
          </cell>
          <cell r="O23">
            <v>0.89059999999999995</v>
          </cell>
          <cell r="P23">
            <v>0.98550000000000004</v>
          </cell>
          <cell r="Q23">
            <v>1.0839000000000001</v>
          </cell>
          <cell r="R23">
            <v>1.1859</v>
          </cell>
          <cell r="S23">
            <v>1.2912999999999999</v>
          </cell>
          <cell r="T23">
            <v>1.4000999999999999</v>
          </cell>
          <cell r="U23">
            <v>1.5123</v>
          </cell>
          <cell r="V23">
            <v>1.6276999999999999</v>
          </cell>
          <cell r="W23">
            <v>1.7463</v>
          </cell>
          <cell r="X23">
            <v>1.8680000000000001</v>
          </cell>
          <cell r="Y23">
            <v>1.9928999999999999</v>
          </cell>
          <cell r="Z23">
            <v>2.1208999999999998</v>
          </cell>
          <cell r="AA23">
            <v>2.2519999999999998</v>
          </cell>
          <cell r="AB23">
            <v>2.3860999999999999</v>
          </cell>
          <cell r="AC23">
            <v>2.5232000000000001</v>
          </cell>
          <cell r="AD23">
            <v>2.6633</v>
          </cell>
          <cell r="AE23">
            <v>2.8062999999999998</v>
          </cell>
          <cell r="AF23">
            <v>2.9523999999999999</v>
          </cell>
          <cell r="AG23">
            <v>3.1013999999999999</v>
          </cell>
          <cell r="AH23">
            <v>3.2532999999999999</v>
          </cell>
          <cell r="AI23">
            <v>3.4081999999999999</v>
          </cell>
          <cell r="AJ23">
            <v>3.5659999999999998</v>
          </cell>
          <cell r="AK23">
            <v>3.7267999999999999</v>
          </cell>
          <cell r="AL23">
            <v>3.8904999999999998</v>
          </cell>
          <cell r="AM23">
            <v>4.0571999999999999</v>
          </cell>
          <cell r="AN23">
            <v>4.2268999999999997</v>
          </cell>
          <cell r="AO23">
            <v>4.3994999999999997</v>
          </cell>
          <cell r="AP23">
            <v>4.5750000000000002</v>
          </cell>
          <cell r="AQ23">
            <v>4.7535999999999996</v>
          </cell>
          <cell r="AR23">
            <v>4.9352</v>
          </cell>
          <cell r="AS23">
            <v>5.1197999999999997</v>
          </cell>
          <cell r="AT23">
            <v>5.3075000000000001</v>
          </cell>
          <cell r="AU23">
            <v>5.4981999999999998</v>
          </cell>
          <cell r="AV23">
            <v>5.6919000000000004</v>
          </cell>
          <cell r="AW23">
            <v>5.8887999999999998</v>
          </cell>
        </row>
        <row r="24">
          <cell r="B24">
            <v>5.2699999999999997E-2</v>
          </cell>
          <cell r="C24">
            <v>8.6999999999999994E-2</v>
          </cell>
          <cell r="D24">
            <v>0.128</v>
          </cell>
          <cell r="E24">
            <v>0.1754</v>
          </cell>
          <cell r="F24">
            <v>0.2286</v>
          </cell>
          <cell r="G24">
            <v>0.2873</v>
          </cell>
          <cell r="H24">
            <v>0.3513</v>
          </cell>
          <cell r="I24">
            <v>0.42030000000000001</v>
          </cell>
          <cell r="J24">
            <v>0.49399999999999999</v>
          </cell>
          <cell r="K24">
            <v>0.57240000000000002</v>
          </cell>
          <cell r="L24">
            <v>0.65510000000000002</v>
          </cell>
          <cell r="M24">
            <v>0.74209999999999998</v>
          </cell>
          <cell r="N24">
            <v>0.83330000000000004</v>
          </cell>
          <cell r="O24">
            <v>0.9284</v>
          </cell>
          <cell r="P24">
            <v>1.0274000000000001</v>
          </cell>
          <cell r="Q24">
            <v>1.1301000000000001</v>
          </cell>
          <cell r="R24">
            <v>1.2365999999999999</v>
          </cell>
          <cell r="S24">
            <v>1.3467</v>
          </cell>
          <cell r="T24">
            <v>1.4602999999999999</v>
          </cell>
          <cell r="U24">
            <v>1.5773999999999999</v>
          </cell>
          <cell r="V24">
            <v>1.6978</v>
          </cell>
          <cell r="W24">
            <v>1.8217000000000001</v>
          </cell>
          <cell r="X24">
            <v>1.9488000000000001</v>
          </cell>
          <cell r="Y24">
            <v>2.0792000000000002</v>
          </cell>
          <cell r="Z24">
            <v>2.2128000000000001</v>
          </cell>
          <cell r="AA24">
            <v>2.3496000000000001</v>
          </cell>
          <cell r="AB24">
            <v>2.4895999999999998</v>
          </cell>
          <cell r="AC24">
            <v>2.6326999999999998</v>
          </cell>
          <cell r="AD24">
            <v>2.7787999999999999</v>
          </cell>
          <cell r="AE24">
            <v>2.9281000000000001</v>
          </cell>
          <cell r="AF24">
            <v>3.0804999999999998</v>
          </cell>
          <cell r="AG24">
            <v>3.2359</v>
          </cell>
          <cell r="AH24">
            <v>3.3942999999999999</v>
          </cell>
          <cell r="AI24">
            <v>3.5558000000000001</v>
          </cell>
          <cell r="AJ24">
            <v>3.7202999999999999</v>
          </cell>
          <cell r="AK24">
            <v>3.8879000000000001</v>
          </cell>
          <cell r="AL24">
            <v>4.0585000000000004</v>
          </cell>
          <cell r="AM24">
            <v>4.2321</v>
          </cell>
          <cell r="AN24">
            <v>4.4088000000000003</v>
          </cell>
          <cell r="AO24">
            <v>4.5884999999999998</v>
          </cell>
          <cell r="AP24">
            <v>4.7713000000000001</v>
          </cell>
          <cell r="AQ24">
            <v>4.9570999999999996</v>
          </cell>
          <cell r="AR24">
            <v>5.1459999999999999</v>
          </cell>
          <cell r="AS24">
            <v>5.3380000000000001</v>
          </cell>
          <cell r="AT24">
            <v>5.5331000000000001</v>
          </cell>
          <cell r="AU24">
            <v>5.7313000000000001</v>
          </cell>
          <cell r="AV24">
            <v>5.9326999999999996</v>
          </cell>
          <cell r="AW24">
            <v>6.1372</v>
          </cell>
        </row>
        <row r="25">
          <cell r="B25">
            <v>5.4699999999999999E-2</v>
          </cell>
          <cell r="C25">
            <v>9.0300000000000005E-2</v>
          </cell>
          <cell r="D25">
            <v>0.13300000000000001</v>
          </cell>
          <cell r="E25">
            <v>0.1822</v>
          </cell>
          <cell r="F25">
            <v>0.23749999999999999</v>
          </cell>
          <cell r="G25">
            <v>0.29859999999999998</v>
          </cell>
          <cell r="H25">
            <v>0.36520000000000002</v>
          </cell>
          <cell r="I25">
            <v>0.437</v>
          </cell>
          <cell r="J25">
            <v>0.51380000000000003</v>
          </cell>
          <cell r="K25">
            <v>0.59530000000000005</v>
          </cell>
          <cell r="L25">
            <v>0.68149999999999999</v>
          </cell>
          <cell r="M25">
            <v>0.77210000000000001</v>
          </cell>
          <cell r="N25">
            <v>0.86709999999999998</v>
          </cell>
          <cell r="O25">
            <v>0.96619999999999995</v>
          </cell>
          <cell r="P25">
            <v>1.0692999999999999</v>
          </cell>
          <cell r="Q25">
            <v>1.1765000000000001</v>
          </cell>
          <cell r="R25">
            <v>1.2874000000000001</v>
          </cell>
          <cell r="S25">
            <v>1.4021999999999999</v>
          </cell>
          <cell r="T25">
            <v>1.5206</v>
          </cell>
          <cell r="U25">
            <v>1.6426000000000001</v>
          </cell>
          <cell r="V25">
            <v>1.7682</v>
          </cell>
          <cell r="W25">
            <v>1.8973</v>
          </cell>
          <cell r="X25">
            <v>2.0297999999999998</v>
          </cell>
          <cell r="Y25">
            <v>2.1657999999999999</v>
          </cell>
          <cell r="Z25">
            <v>2.3050000000000002</v>
          </cell>
          <cell r="AA25">
            <v>2.4476</v>
          </cell>
          <cell r="AB25">
            <v>2.5935000000000001</v>
          </cell>
          <cell r="AC25">
            <v>2.7425999999999999</v>
          </cell>
          <cell r="AD25">
            <v>2.8948999999999998</v>
          </cell>
          <cell r="AE25">
            <v>3.0503999999999998</v>
          </cell>
          <cell r="AF25">
            <v>3.2092000000000001</v>
          </cell>
          <cell r="AG25">
            <v>3.371</v>
          </cell>
          <cell r="AH25">
            <v>3.536</v>
          </cell>
          <cell r="AI25">
            <v>3.7042000000000002</v>
          </cell>
          <cell r="AJ25">
            <v>3.8755000000000002</v>
          </cell>
          <cell r="AK25">
            <v>4.0499000000000001</v>
          </cell>
          <cell r="AL25">
            <v>4.2275</v>
          </cell>
          <cell r="AM25">
            <v>4.4081000000000001</v>
          </cell>
          <cell r="AN25">
            <v>4.5918999999999999</v>
          </cell>
          <cell r="AO25">
            <v>4.7788000000000004</v>
          </cell>
          <cell r="AP25">
            <v>4.9687999999999999</v>
          </cell>
          <cell r="AQ25">
            <v>5.1619999999999999</v>
          </cell>
          <cell r="AR25">
            <v>5.3582999999999998</v>
          </cell>
          <cell r="AS25">
            <v>5.5578000000000003</v>
          </cell>
          <cell r="AT25">
            <v>5.7605000000000004</v>
          </cell>
          <cell r="AU25">
            <v>5.9663000000000004</v>
          </cell>
          <cell r="AV25">
            <v>6.1753</v>
          </cell>
          <cell r="AW25">
            <v>6.3875999999999999</v>
          </cell>
        </row>
        <row r="26">
          <cell r="B26">
            <v>5.67E-2</v>
          </cell>
          <cell r="C26">
            <v>9.3600000000000003E-2</v>
          </cell>
          <cell r="D26">
            <v>0.13789999999999999</v>
          </cell>
          <cell r="E26">
            <v>0.189</v>
          </cell>
          <cell r="F26">
            <v>0.24640000000000001</v>
          </cell>
          <cell r="G26">
            <v>0.30990000000000001</v>
          </cell>
          <cell r="H26">
            <v>0.37909999999999999</v>
          </cell>
          <cell r="I26">
            <v>0.45369999999999999</v>
          </cell>
          <cell r="J26">
            <v>0.53349999999999997</v>
          </cell>
          <cell r="K26">
            <v>0.61829999999999996</v>
          </cell>
          <cell r="L26">
            <v>0.70789999999999997</v>
          </cell>
          <cell r="M26">
            <v>0.80220000000000002</v>
          </cell>
          <cell r="N26">
            <v>0.90090000000000003</v>
          </cell>
          <cell r="O26">
            <v>1.004</v>
          </cell>
          <cell r="P26">
            <v>1.1113999999999999</v>
          </cell>
          <cell r="Q26">
            <v>1.2228000000000001</v>
          </cell>
          <cell r="R26">
            <v>1.3383</v>
          </cell>
          <cell r="S26">
            <v>1.4577</v>
          </cell>
          <cell r="T26">
            <v>1.581</v>
          </cell>
          <cell r="U26">
            <v>1.708</v>
          </cell>
          <cell r="V26">
            <v>1.8388</v>
          </cell>
          <cell r="W26">
            <v>1.9731000000000001</v>
          </cell>
          <cell r="X26">
            <v>2.1111</v>
          </cell>
          <cell r="Y26">
            <v>2.2526000000000002</v>
          </cell>
          <cell r="Z26">
            <v>2.3975</v>
          </cell>
          <cell r="AA26">
            <v>2.5459999999999998</v>
          </cell>
          <cell r="AB26">
            <v>2.6978</v>
          </cell>
          <cell r="AC26">
            <v>2.8529</v>
          </cell>
          <cell r="AD26">
            <v>3.0114000000000001</v>
          </cell>
          <cell r="AE26">
            <v>3.1732999999999998</v>
          </cell>
          <cell r="AF26">
            <v>3.3384</v>
          </cell>
          <cell r="AG26">
            <v>3.5068000000000001</v>
          </cell>
          <cell r="AH26">
            <v>3.6783999999999999</v>
          </cell>
          <cell r="AI26">
            <v>3.8532999999999999</v>
          </cell>
          <cell r="AJ26">
            <v>4.0313999999999997</v>
          </cell>
          <cell r="AK26">
            <v>4.2127999999999997</v>
          </cell>
          <cell r="AL26">
            <v>4.3973000000000004</v>
          </cell>
          <cell r="AM26">
            <v>4.5850999999999997</v>
          </cell>
          <cell r="AN26">
            <v>4.7759999999999998</v>
          </cell>
          <cell r="AO26">
            <v>4.9702000000000002</v>
          </cell>
          <cell r="AP26">
            <v>5.1676000000000002</v>
          </cell>
          <cell r="AQ26">
            <v>5.3681999999999999</v>
          </cell>
          <cell r="AR26">
            <v>5.5720000000000001</v>
          </cell>
          <cell r="AS26">
            <v>5.7790999999999997</v>
          </cell>
          <cell r="AT26">
            <v>5.9893999999999998</v>
          </cell>
          <cell r="AU26">
            <v>6.2028999999999996</v>
          </cell>
          <cell r="AV26">
            <v>6.4196999999999997</v>
          </cell>
          <cell r="AW26">
            <v>6.6398000000000001</v>
          </cell>
        </row>
        <row r="27">
          <cell r="B27">
            <v>5.8700000000000002E-2</v>
          </cell>
          <cell r="C27">
            <v>9.7000000000000003E-2</v>
          </cell>
          <cell r="D27">
            <v>0.14280000000000001</v>
          </cell>
          <cell r="E27">
            <v>0.1958</v>
          </cell>
          <cell r="F27">
            <v>0.25540000000000002</v>
          </cell>
          <cell r="G27">
            <v>0.32119999999999999</v>
          </cell>
          <cell r="H27">
            <v>0.39300000000000002</v>
          </cell>
          <cell r="I27">
            <v>0.47039999999999998</v>
          </cell>
          <cell r="J27">
            <v>0.55330000000000001</v>
          </cell>
          <cell r="K27">
            <v>0.64129999999999998</v>
          </cell>
          <cell r="L27">
            <v>0.73440000000000005</v>
          </cell>
          <cell r="M27">
            <v>0.83230000000000004</v>
          </cell>
          <cell r="N27">
            <v>0.93479999999999996</v>
          </cell>
          <cell r="O27">
            <v>1.042</v>
          </cell>
          <cell r="P27">
            <v>1.1535</v>
          </cell>
          <cell r="Q27">
            <v>1.2693000000000001</v>
          </cell>
          <cell r="R27">
            <v>1.3893</v>
          </cell>
          <cell r="S27">
            <v>1.5134000000000001</v>
          </cell>
          <cell r="T27">
            <v>1.6415999999999999</v>
          </cell>
          <cell r="U27">
            <v>1.7736000000000001</v>
          </cell>
          <cell r="V27">
            <v>1.9095</v>
          </cell>
          <cell r="W27">
            <v>2.0491999999999999</v>
          </cell>
          <cell r="X27">
            <v>2.1926000000000001</v>
          </cell>
          <cell r="Y27">
            <v>2.3395999999999999</v>
          </cell>
          <cell r="Z27">
            <v>2.4903</v>
          </cell>
          <cell r="AA27">
            <v>2.6446000000000001</v>
          </cell>
          <cell r="AB27">
            <v>2.8024</v>
          </cell>
          <cell r="AC27">
            <v>2.9636999999999998</v>
          </cell>
          <cell r="AD27">
            <v>3.1284000000000001</v>
          </cell>
          <cell r="AE27">
            <v>3.2966000000000002</v>
          </cell>
          <cell r="AF27">
            <v>3.4681000000000002</v>
          </cell>
          <cell r="AG27">
            <v>3.6431</v>
          </cell>
          <cell r="AH27">
            <v>3.8214000000000001</v>
          </cell>
          <cell r="AI27">
            <v>4.0030999999999999</v>
          </cell>
          <cell r="AJ27">
            <v>4.1881000000000004</v>
          </cell>
          <cell r="AK27">
            <v>4.3764000000000003</v>
          </cell>
          <cell r="AL27">
            <v>4.5679999999999996</v>
          </cell>
          <cell r="AM27">
            <v>4.7629000000000001</v>
          </cell>
          <cell r="AN27">
            <v>4.9611999999999998</v>
          </cell>
          <cell r="AO27">
            <v>5.1627000000000001</v>
          </cell>
          <cell r="AP27">
            <v>5.3674999999999997</v>
          </cell>
          <cell r="AQ27">
            <v>5.5755999999999997</v>
          </cell>
          <cell r="AR27">
            <v>5.7869999999999999</v>
          </cell>
          <cell r="AS27">
            <v>6.0016999999999996</v>
          </cell>
          <cell r="AT27">
            <v>6.2198000000000002</v>
          </cell>
          <cell r="AU27">
            <v>6.4410999999999996</v>
          </cell>
          <cell r="AV27">
            <v>6.6657999999999999</v>
          </cell>
          <cell r="AW27">
            <v>6.8937999999999997</v>
          </cell>
        </row>
        <row r="28">
          <cell r="B28">
            <v>6.0699999999999997E-2</v>
          </cell>
          <cell r="C28">
            <v>0.1003</v>
          </cell>
          <cell r="D28">
            <v>0.14779999999999999</v>
          </cell>
          <cell r="E28">
            <v>0.2026</v>
          </cell>
          <cell r="F28">
            <v>0.26429999999999998</v>
          </cell>
          <cell r="G28">
            <v>0.33250000000000002</v>
          </cell>
          <cell r="H28">
            <v>0.40689999999999998</v>
          </cell>
          <cell r="I28">
            <v>0.48709999999999998</v>
          </cell>
          <cell r="J28">
            <v>0.57299999999999995</v>
          </cell>
          <cell r="K28">
            <v>0.6643</v>
          </cell>
          <cell r="L28">
            <v>0.76080000000000003</v>
          </cell>
          <cell r="M28">
            <v>0.86240000000000006</v>
          </cell>
          <cell r="N28">
            <v>0.96879999999999999</v>
          </cell>
          <cell r="O28">
            <v>1.0799000000000001</v>
          </cell>
          <cell r="P28">
            <v>1.1956</v>
          </cell>
          <cell r="Q28">
            <v>1.3158000000000001</v>
          </cell>
          <cell r="R28">
            <v>1.4403999999999999</v>
          </cell>
          <cell r="S28">
            <v>1.5691999999999999</v>
          </cell>
          <cell r="T28">
            <v>1.7021999999999999</v>
          </cell>
          <cell r="U28">
            <v>1.8392999999999999</v>
          </cell>
          <cell r="V28">
            <v>1.9803999999999999</v>
          </cell>
          <cell r="W28">
            <v>2.1254</v>
          </cell>
          <cell r="X28">
            <v>2.2742</v>
          </cell>
          <cell r="Y28">
            <v>2.4268999999999998</v>
          </cell>
          <cell r="Z28">
            <v>2.5834000000000001</v>
          </cell>
          <cell r="AA28">
            <v>2.7435</v>
          </cell>
          <cell r="AB28">
            <v>2.9073000000000002</v>
          </cell>
          <cell r="AC28">
            <v>3.0747</v>
          </cell>
          <cell r="AD28">
            <v>3.2456999999999998</v>
          </cell>
          <cell r="AE28">
            <v>3.4203000000000001</v>
          </cell>
          <cell r="AF28">
            <v>3.5983999999999998</v>
          </cell>
          <cell r="AG28">
            <v>3.7799</v>
          </cell>
          <cell r="AH28">
            <v>3.9649999999999999</v>
          </cell>
          <cell r="AI28">
            <v>4.1535000000000002</v>
          </cell>
          <cell r="AJ28">
            <v>4.3453999999999997</v>
          </cell>
          <cell r="AK28">
            <v>4.5407000000000002</v>
          </cell>
          <cell r="AL28">
            <v>4.7394999999999996</v>
          </cell>
          <cell r="AM28">
            <v>4.9416000000000002</v>
          </cell>
          <cell r="AN28">
            <v>5.1471999999999998</v>
          </cell>
          <cell r="AO28">
            <v>5.3560999999999996</v>
          </cell>
          <cell r="AP28">
            <v>5.5683999999999996</v>
          </cell>
          <cell r="AQ28">
            <v>5.7840999999999996</v>
          </cell>
          <cell r="AR28">
            <v>6.0031999999999996</v>
          </cell>
          <cell r="AS28">
            <v>6.2256999999999998</v>
          </cell>
          <cell r="AT28">
            <v>6.4515000000000002</v>
          </cell>
          <cell r="AU28">
            <v>6.6807999999999996</v>
          </cell>
          <cell r="AV28">
            <v>6.9134000000000002</v>
          </cell>
          <cell r="AW28">
            <v>7.1494999999999997</v>
          </cell>
        </row>
        <row r="29">
          <cell r="B29">
            <v>6.2700000000000006E-2</v>
          </cell>
          <cell r="C29">
            <v>0.1036</v>
          </cell>
          <cell r="D29">
            <v>0.1527</v>
          </cell>
          <cell r="E29">
            <v>0.2094</v>
          </cell>
          <cell r="F29">
            <v>0.2732</v>
          </cell>
          <cell r="G29">
            <v>0.34379999999999999</v>
          </cell>
          <cell r="H29">
            <v>0.42080000000000001</v>
          </cell>
          <cell r="I29">
            <v>0.50390000000000001</v>
          </cell>
          <cell r="J29">
            <v>0.59279999999999999</v>
          </cell>
          <cell r="K29">
            <v>0.68730000000000002</v>
          </cell>
          <cell r="L29">
            <v>0.7873</v>
          </cell>
          <cell r="M29">
            <v>0.89249999999999996</v>
          </cell>
          <cell r="N29">
            <v>1.0026999999999999</v>
          </cell>
          <cell r="O29">
            <v>1.1178999999999999</v>
          </cell>
          <cell r="P29">
            <v>1.2379</v>
          </cell>
          <cell r="Q29">
            <v>1.3624000000000001</v>
          </cell>
          <cell r="R29">
            <v>1.4916</v>
          </cell>
          <cell r="S29">
            <v>1.6251</v>
          </cell>
          <cell r="T29">
            <v>1.7629999999999999</v>
          </cell>
          <cell r="U29">
            <v>1.9051</v>
          </cell>
          <cell r="V29">
            <v>2.0514000000000001</v>
          </cell>
          <cell r="W29">
            <v>2.2017000000000002</v>
          </cell>
          <cell r="X29">
            <v>2.3561000000000001</v>
          </cell>
          <cell r="Y29">
            <v>2.5144000000000002</v>
          </cell>
          <cell r="Z29">
            <v>2.6766000000000001</v>
          </cell>
          <cell r="AA29">
            <v>2.8426999999999998</v>
          </cell>
          <cell r="AB29">
            <v>3.0125000000000002</v>
          </cell>
          <cell r="AC29">
            <v>3.1861000000000002</v>
          </cell>
          <cell r="AD29">
            <v>3.3633999999999999</v>
          </cell>
          <cell r="AE29">
            <v>3.5444</v>
          </cell>
          <cell r="AF29">
            <v>3.7290000000000001</v>
          </cell>
          <cell r="AG29">
            <v>3.9171999999999998</v>
          </cell>
          <cell r="AH29">
            <v>4.109</v>
          </cell>
          <cell r="AI29">
            <v>4.3044000000000002</v>
          </cell>
          <cell r="AJ29">
            <v>4.5033000000000003</v>
          </cell>
          <cell r="AK29">
            <v>4.7057000000000002</v>
          </cell>
          <cell r="AL29">
            <v>4.9116999999999997</v>
          </cell>
          <cell r="AM29">
            <v>5.1211000000000002</v>
          </cell>
          <cell r="AN29">
            <v>5.3339999999999996</v>
          </cell>
          <cell r="AO29">
            <v>5.5503999999999998</v>
          </cell>
          <cell r="AP29">
            <v>5.7702999999999998</v>
          </cell>
          <cell r="AQ29">
            <v>5.9936999999999996</v>
          </cell>
          <cell r="AR29">
            <v>6.2205000000000004</v>
          </cell>
          <cell r="AS29">
            <v>6.4508000000000001</v>
          </cell>
          <cell r="AT29">
            <v>6.6844999999999999</v>
          </cell>
          <cell r="AU29">
            <v>6.9217000000000004</v>
          </cell>
          <cell r="AV29">
            <v>7.1623999999999999</v>
          </cell>
          <cell r="AW29">
            <v>7.4066000000000001</v>
          </cell>
        </row>
        <row r="30">
          <cell r="B30">
            <v>6.4799999999999996E-2</v>
          </cell>
          <cell r="C30">
            <v>0.107</v>
          </cell>
          <cell r="D30">
            <v>0.15770000000000001</v>
          </cell>
          <cell r="E30">
            <v>0.2162</v>
          </cell>
          <cell r="F30">
            <v>0.28220000000000001</v>
          </cell>
          <cell r="G30">
            <v>0.35510000000000003</v>
          </cell>
          <cell r="H30">
            <v>0.43469999999999998</v>
          </cell>
          <cell r="I30">
            <v>0.52059999999999995</v>
          </cell>
          <cell r="J30">
            <v>0.61260000000000003</v>
          </cell>
          <cell r="K30">
            <v>0.71040000000000003</v>
          </cell>
          <cell r="L30">
            <v>0.81379999999999997</v>
          </cell>
          <cell r="M30">
            <v>0.92259999999999998</v>
          </cell>
          <cell r="N30">
            <v>1.0367</v>
          </cell>
          <cell r="O30">
            <v>1.1558999999999999</v>
          </cell>
          <cell r="P30">
            <v>1.2801</v>
          </cell>
          <cell r="Q30">
            <v>1.4091</v>
          </cell>
          <cell r="R30">
            <v>1.5427999999999999</v>
          </cell>
          <cell r="S30">
            <v>1.6811</v>
          </cell>
          <cell r="T30">
            <v>1.8238000000000001</v>
          </cell>
          <cell r="U30">
            <v>1.9710000000000001</v>
          </cell>
          <cell r="V30">
            <v>2.1225000000000001</v>
          </cell>
          <cell r="W30">
            <v>2.2782</v>
          </cell>
          <cell r="X30">
            <v>2.4380999999999999</v>
          </cell>
          <cell r="Y30">
            <v>2.6021000000000001</v>
          </cell>
          <cell r="Z30">
            <v>2.7700999999999998</v>
          </cell>
          <cell r="AA30">
            <v>2.9420999999999999</v>
          </cell>
          <cell r="AB30">
            <v>3.1179999999999999</v>
          </cell>
          <cell r="AC30">
            <v>3.2978000000000001</v>
          </cell>
          <cell r="AD30">
            <v>3.4815</v>
          </cell>
          <cell r="AE30">
            <v>3.6688999999999998</v>
          </cell>
          <cell r="AF30">
            <v>3.8601000000000001</v>
          </cell>
          <cell r="AG30">
            <v>4.0549999999999997</v>
          </cell>
          <cell r="AH30">
            <v>4.2535999999999996</v>
          </cell>
          <cell r="AI30">
            <v>4.4558999999999997</v>
          </cell>
          <cell r="AJ30">
            <v>4.6618000000000004</v>
          </cell>
          <cell r="AK30">
            <v>4.8714000000000004</v>
          </cell>
          <cell r="AL30">
            <v>5.0846</v>
          </cell>
          <cell r="AM30">
            <v>5.3013000000000003</v>
          </cell>
          <cell r="AN30">
            <v>5.5217000000000001</v>
          </cell>
          <cell r="AO30">
            <v>5.7455999999999996</v>
          </cell>
          <cell r="AP30">
            <v>5.9730999999999996</v>
          </cell>
          <cell r="AQ30">
            <v>6.2042000000000002</v>
          </cell>
          <cell r="AR30">
            <v>6.4387999999999996</v>
          </cell>
          <cell r="AS30">
            <v>6.6769999999999996</v>
          </cell>
          <cell r="AT30">
            <v>6.9187000000000003</v>
          </cell>
          <cell r="AU30">
            <v>7.1639999999999997</v>
          </cell>
          <cell r="AV30">
            <v>7.4127999999999998</v>
          </cell>
          <cell r="AW30">
            <v>7.6651999999999996</v>
          </cell>
        </row>
        <row r="31">
          <cell r="B31">
            <v>6.6799999999999998E-2</v>
          </cell>
          <cell r="C31">
            <v>0.1103</v>
          </cell>
          <cell r="D31">
            <v>0.16259999999999999</v>
          </cell>
          <cell r="E31">
            <v>0.223</v>
          </cell>
          <cell r="F31">
            <v>0.29110000000000003</v>
          </cell>
          <cell r="G31">
            <v>0.3664</v>
          </cell>
          <cell r="H31">
            <v>0.4486</v>
          </cell>
          <cell r="I31">
            <v>0.5373</v>
          </cell>
          <cell r="J31">
            <v>0.63239999999999996</v>
          </cell>
          <cell r="K31">
            <v>0.73340000000000005</v>
          </cell>
          <cell r="L31">
            <v>0.84030000000000005</v>
          </cell>
          <cell r="M31">
            <v>0.95279999999999998</v>
          </cell>
          <cell r="N31">
            <v>1.0708</v>
          </cell>
          <cell r="O31">
            <v>1.194</v>
          </cell>
          <cell r="P31">
            <v>1.3224</v>
          </cell>
          <cell r="Q31">
            <v>1.4558</v>
          </cell>
          <cell r="R31">
            <v>1.5941000000000001</v>
          </cell>
          <cell r="S31">
            <v>1.7371000000000001</v>
          </cell>
          <cell r="T31">
            <v>1.8848</v>
          </cell>
          <cell r="U31">
            <v>2.0369999999999999</v>
          </cell>
          <cell r="V31">
            <v>2.1938</v>
          </cell>
          <cell r="W31">
            <v>2.3549000000000002</v>
          </cell>
          <cell r="X31">
            <v>2.5203000000000002</v>
          </cell>
          <cell r="Y31">
            <v>2.69</v>
          </cell>
          <cell r="Z31">
            <v>2.8637999999999999</v>
          </cell>
          <cell r="AA31">
            <v>3.0417999999999998</v>
          </cell>
          <cell r="AB31">
            <v>3.2238000000000002</v>
          </cell>
          <cell r="AC31">
            <v>3.4098000000000002</v>
          </cell>
          <cell r="AD31">
            <v>3.5998000000000001</v>
          </cell>
          <cell r="AE31">
            <v>3.7936999999999999</v>
          </cell>
          <cell r="AF31">
            <v>3.9914999999999998</v>
          </cell>
          <cell r="AG31">
            <v>4.1932</v>
          </cell>
          <cell r="AH31">
            <v>4.3986000000000001</v>
          </cell>
          <cell r="AI31">
            <v>4.6078999999999999</v>
          </cell>
          <cell r="AJ31">
            <v>4.8209</v>
          </cell>
          <cell r="AK31">
            <v>5.0376000000000003</v>
          </cell>
          <cell r="AL31">
            <v>5.2580999999999998</v>
          </cell>
          <cell r="AM31">
            <v>5.4823000000000004</v>
          </cell>
          <cell r="AN31">
            <v>5.7100999999999997</v>
          </cell>
          <cell r="AO31">
            <v>5.9416000000000002</v>
          </cell>
          <cell r="AP31">
            <v>6.1768000000000001</v>
          </cell>
          <cell r="AQ31">
            <v>6.4156000000000004</v>
          </cell>
          <cell r="AR31">
            <v>6.6581000000000001</v>
          </cell>
          <cell r="AS31">
            <v>6.9042000000000003</v>
          </cell>
          <cell r="AT31">
            <v>7.1539999999999999</v>
          </cell>
          <cell r="AU31">
            <v>7.4074</v>
          </cell>
          <cell r="AV31">
            <v>7.6643999999999997</v>
          </cell>
          <cell r="AW31">
            <v>7.9250999999999996</v>
          </cell>
        </row>
        <row r="32">
          <cell r="B32">
            <v>6.88E-2</v>
          </cell>
          <cell r="C32">
            <v>0.11360000000000001</v>
          </cell>
          <cell r="D32">
            <v>0.16750000000000001</v>
          </cell>
          <cell r="E32">
            <v>0.22989999999999999</v>
          </cell>
          <cell r="F32">
            <v>0.30009999999999998</v>
          </cell>
          <cell r="G32">
            <v>0.37780000000000002</v>
          </cell>
          <cell r="H32">
            <v>0.46250000000000002</v>
          </cell>
          <cell r="I32">
            <v>0.55410000000000004</v>
          </cell>
          <cell r="J32">
            <v>0.6522</v>
          </cell>
          <cell r="K32">
            <v>0.75649999999999995</v>
          </cell>
          <cell r="L32">
            <v>0.86680000000000001</v>
          </cell>
          <cell r="M32">
            <v>0.98299999999999998</v>
          </cell>
          <cell r="N32">
            <v>1.1048</v>
          </cell>
          <cell r="O32">
            <v>1.2321</v>
          </cell>
          <cell r="P32">
            <v>1.3647</v>
          </cell>
          <cell r="Q32">
            <v>1.5025999999999999</v>
          </cell>
          <cell r="R32">
            <v>1.6454</v>
          </cell>
          <cell r="S32">
            <v>1.7931999999999999</v>
          </cell>
          <cell r="T32">
            <v>1.9458</v>
          </cell>
          <cell r="U32">
            <v>2.1032000000000002</v>
          </cell>
          <cell r="V32">
            <v>2.2650999999999999</v>
          </cell>
          <cell r="W32">
            <v>2.4316</v>
          </cell>
          <cell r="X32">
            <v>2.6025999999999998</v>
          </cell>
          <cell r="Y32">
            <v>2.778</v>
          </cell>
          <cell r="Z32">
            <v>2.9577</v>
          </cell>
          <cell r="AA32">
            <v>3.1415999999999999</v>
          </cell>
          <cell r="AB32">
            <v>3.3298000000000001</v>
          </cell>
          <cell r="AC32">
            <v>3.5219999999999998</v>
          </cell>
          <cell r="AD32">
            <v>3.7183999999999999</v>
          </cell>
          <cell r="AE32">
            <v>3.9188999999999998</v>
          </cell>
          <cell r="AF32">
            <v>4.1233000000000004</v>
          </cell>
          <cell r="AG32">
            <v>4.3316999999999997</v>
          </cell>
          <cell r="AH32">
            <v>4.5441000000000003</v>
          </cell>
          <cell r="AI32">
            <v>4.7603</v>
          </cell>
          <cell r="AJ32">
            <v>4.9804000000000004</v>
          </cell>
          <cell r="AK32">
            <v>5.2043999999999997</v>
          </cell>
          <cell r="AL32">
            <v>5.4321999999999999</v>
          </cell>
          <cell r="AM32">
            <v>5.6638000000000002</v>
          </cell>
          <cell r="AN32">
            <v>5.8992000000000004</v>
          </cell>
          <cell r="AO32">
            <v>6.1383999999999999</v>
          </cell>
          <cell r="AP32">
            <v>6.3813000000000004</v>
          </cell>
          <cell r="AQ32">
            <v>6.6279000000000003</v>
          </cell>
          <cell r="AR32">
            <v>6.8784000000000001</v>
          </cell>
          <cell r="AS32">
            <v>7.1325000000000003</v>
          </cell>
          <cell r="AT32">
            <v>7.3903999999999996</v>
          </cell>
          <cell r="AU32">
            <v>7.6519000000000004</v>
          </cell>
          <cell r="AV32">
            <v>7.9173</v>
          </cell>
          <cell r="AW32">
            <v>8.1862999999999992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낙찰표"/>
      <sheetName val="00지역시설공사낙찰표"/>
      <sheetName val="00지역시설공사낙찰표 (2)"/>
      <sheetName val="횡배수관토공수량"/>
      <sheetName val="1"/>
      <sheetName val="단재적표"/>
      <sheetName val="일위대가"/>
      <sheetName val="기초일위"/>
      <sheetName val="시설일위"/>
      <sheetName val="조명일위"/>
      <sheetName val="품셈TABLE"/>
      <sheetName val="별표집계"/>
      <sheetName val="금액내역서"/>
      <sheetName val="직노"/>
      <sheetName val="실행내역"/>
      <sheetName val="입찰안"/>
      <sheetName val="낙찰추정표"/>
      <sheetName val="토공사"/>
      <sheetName val="부대공Ⅱ"/>
      <sheetName val="일위대가목록"/>
      <sheetName val="용소리교"/>
      <sheetName val="총괄-1"/>
      <sheetName val="#REF"/>
      <sheetName val="계약서"/>
      <sheetName val="1호맨홀토공"/>
      <sheetName val="토목공사일반"/>
      <sheetName val="설 계"/>
      <sheetName val="설계"/>
      <sheetName val="지구단위계획"/>
      <sheetName val="자재단가"/>
      <sheetName val="98수문일위"/>
      <sheetName val="견적조건"/>
      <sheetName val="참조자료"/>
      <sheetName val="토적기초"/>
      <sheetName val="자료"/>
      <sheetName val="견적사양비교표"/>
      <sheetName val="4.장비손료"/>
      <sheetName val="공사설명서"/>
      <sheetName val="4공철탑검토"/>
      <sheetName val="00상노임"/>
      <sheetName val="맨홀조서"/>
      <sheetName val="접속도로"/>
      <sheetName val="A-4"/>
      <sheetName val="EQUIPMENT -2"/>
      <sheetName val="품셈(기초)"/>
      <sheetName val="수량산출서"/>
      <sheetName val="단가"/>
      <sheetName val="내역서"/>
      <sheetName val="터파기및재료"/>
      <sheetName val="기초자료입력"/>
      <sheetName val="수량집계"/>
      <sheetName val="수량총괄"/>
      <sheetName val="인구밀도산정"/>
      <sheetName val="업무코드(보호해제-0000)"/>
      <sheetName val="DATE"/>
      <sheetName val="석축산"/>
      <sheetName val="3련 BOX"/>
      <sheetName val="적용토목"/>
      <sheetName val="I一般比"/>
      <sheetName val="00지역시설공사낙찰표_(2)"/>
      <sheetName val="INPUT-DATA"/>
      <sheetName val="9GNG운반"/>
      <sheetName val="단가대비표"/>
      <sheetName val="부하계산서"/>
      <sheetName val="일위대가(계측기설치)"/>
      <sheetName val="Base"/>
      <sheetName val="인사자료총집계"/>
      <sheetName val="200"/>
      <sheetName val="토공(우물통,기타) "/>
      <sheetName val="1차네트공정"/>
      <sheetName val="바닥막이1.5"/>
      <sheetName val="배수통관(좌)"/>
      <sheetName val="폐목얽기(5열)"/>
      <sheetName val="최적단면"/>
      <sheetName val="전신환매도율"/>
      <sheetName val="날개벽수량표"/>
      <sheetName val="배수공"/>
      <sheetName val="1호맨홀수량산출"/>
      <sheetName val="인건비 "/>
      <sheetName val="수문일1"/>
      <sheetName val="위치조서"/>
      <sheetName val="-배수구조총재료"/>
      <sheetName val="내역"/>
      <sheetName val="집계표(건축전기)"/>
      <sheetName val="설직재-1"/>
      <sheetName val="연부97-1"/>
      <sheetName val="용집"/>
      <sheetName val="증감분석"/>
      <sheetName val="총괄집계 "/>
      <sheetName val="실행예산"/>
      <sheetName val="위치"/>
      <sheetName val="토공총괄표"/>
      <sheetName val="전체"/>
      <sheetName val="단가(반정1교-원주)"/>
      <sheetName val="1.수인터널"/>
      <sheetName val="단가 및 재료비"/>
      <sheetName val="도급양식"/>
      <sheetName val="합계내역"/>
      <sheetName val="시설물기초"/>
      <sheetName val="을지"/>
      <sheetName val="설계내역서"/>
      <sheetName val="BID"/>
      <sheetName val="수정시산표"/>
      <sheetName val="토목주소"/>
      <sheetName val="프랜트면허"/>
      <sheetName val="INPUT"/>
      <sheetName val="기본DATA"/>
      <sheetName val="수량집계표"/>
      <sheetName val="현장관리비"/>
      <sheetName val="품목"/>
      <sheetName val="노임"/>
      <sheetName val="일위"/>
      <sheetName val="설비"/>
      <sheetName val="현경"/>
      <sheetName val="대비"/>
      <sheetName val="요율"/>
      <sheetName val="Sheet2"/>
      <sheetName val="오억미만"/>
      <sheetName val="JUCKEYK"/>
      <sheetName val="기계 도급내역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겉표지"/>
      <sheetName val="표지"/>
      <sheetName val="목차"/>
      <sheetName val="위치도"/>
      <sheetName val="현장사진"/>
      <sheetName val="현장사진 (2)"/>
      <sheetName val="설계설명서"/>
      <sheetName val="자료"/>
      <sheetName val="작업기간"/>
      <sheetName val="예정공정표"/>
      <sheetName val="공종별소용인원산출-관리소만들기"/>
      <sheetName val="공종별소용인원산출내역서"/>
      <sheetName val="소반별집계"/>
      <sheetName val="필지별내역서"/>
      <sheetName val="지역코드"/>
      <sheetName val="업무코드(보호해제-0000)"/>
      <sheetName val="원가계산서"/>
      <sheetName val="설계내역총괄표"/>
      <sheetName val="설계내역서(식재작업)"/>
      <sheetName val="설계내역서(예정지정리)"/>
      <sheetName val="자재내역서"/>
      <sheetName val="시방서"/>
      <sheetName val="안전보건관리"/>
      <sheetName val="MSDS1"/>
      <sheetName val="MSDS2"/>
      <sheetName val="소반별시방서"/>
      <sheetName val="묘목수급현황"/>
      <sheetName val="단가산출서"/>
      <sheetName val="묘목소운반"/>
      <sheetName val="묘목가식"/>
      <sheetName val="소운반단산-경운기참고용"/>
      <sheetName val="경운기"/>
      <sheetName val="대운반(헛개나무1-0)양구"/>
      <sheetName val="대운반(자작나무1-0용)원주"/>
      <sheetName val="GPS좌표 "/>
      <sheetName val="소나무류반출금지"/>
      <sheetName val="조사야장"/>
      <sheetName val="야장집계"/>
      <sheetName val="수정야장"/>
      <sheetName val="설계입력"/>
      <sheetName val="cad"/>
      <sheetName val="이름표모음"/>
      <sheetName val="거리톤화물"/>
      <sheetName val="수간재적표"/>
      <sheetName val="유류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>
        <row r="4">
          <cell r="P4">
            <v>177259</v>
          </cell>
          <cell r="Q4">
            <v>169183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10">
          <cell r="AM10">
            <v>8.3800000000000008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>
        <row r="11">
          <cell r="K11" t="str">
            <v>신갈외</v>
          </cell>
          <cell r="L11" t="str">
            <v>낙엽송</v>
          </cell>
          <cell r="M11" t="str">
            <v>x</v>
          </cell>
          <cell r="N11" t="str">
            <v>x</v>
          </cell>
        </row>
        <row r="12">
          <cell r="J12" t="str">
            <v>7-0-5-48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J13" t="str">
            <v>7-0-5-410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J14" t="str">
            <v>7-0-5-412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J15" t="str">
            <v>7-0-5-414</v>
          </cell>
          <cell r="K15">
            <v>1</v>
          </cell>
          <cell r="L15">
            <v>0</v>
          </cell>
          <cell r="M15">
            <v>0</v>
          </cell>
          <cell r="N15">
            <v>0</v>
          </cell>
        </row>
        <row r="16">
          <cell r="J16" t="str">
            <v>7-0-5-416</v>
          </cell>
          <cell r="K16">
            <v>1</v>
          </cell>
          <cell r="L16">
            <v>0</v>
          </cell>
          <cell r="M16">
            <v>0</v>
          </cell>
          <cell r="N16">
            <v>0</v>
          </cell>
        </row>
        <row r="17">
          <cell r="J17" t="str">
            <v>7-0-5-418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J18" t="str">
            <v>7-0-5-420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J19" t="str">
            <v>7-0-5-422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J20" t="str">
            <v>7-0-5-424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J21" t="str">
            <v>7-0-5-426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J22" t="str">
            <v>7-0-5-428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J23" t="str">
            <v>7-0-5-430</v>
          </cell>
          <cell r="K23">
            <v>0</v>
          </cell>
          <cell r="L23">
            <v>1</v>
          </cell>
          <cell r="M23">
            <v>0</v>
          </cell>
          <cell r="N23">
            <v>0</v>
          </cell>
        </row>
        <row r="24">
          <cell r="J24" t="str">
            <v>7-0-5-432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J25" t="str">
            <v>7-0-5-434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J26" t="str">
            <v>7-0-5-436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J27" t="str">
            <v>7-0-5-438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J28" t="str">
            <v>7-0-5-440</v>
          </cell>
          <cell r="K28">
            <v>1</v>
          </cell>
          <cell r="L28">
            <v>0</v>
          </cell>
          <cell r="M28">
            <v>0</v>
          </cell>
          <cell r="N28">
            <v>0</v>
          </cell>
        </row>
        <row r="29">
          <cell r="J29" t="str">
            <v>7-0-5-442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J30" t="str">
            <v>7-0-5-444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J31" t="str">
            <v>7-0-5-446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J32" t="str">
            <v>7-0-5-448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J33" t="str">
            <v>7-0-5-450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45">
          <cell r="K45" t="str">
            <v>신갈외</v>
          </cell>
          <cell r="L45" t="str">
            <v>x</v>
          </cell>
          <cell r="M45" t="str">
            <v>x</v>
          </cell>
          <cell r="N45" t="str">
            <v>x</v>
          </cell>
        </row>
        <row r="46">
          <cell r="J46" t="str">
            <v>7-0-5-48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J47" t="str">
            <v>7-0-5-410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J48" t="str">
            <v>7-0-5-412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J49" t="str">
            <v>7-0-5-414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J50" t="str">
            <v>7-0-5-416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J51" t="str">
            <v>7-0-5-418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J52" t="str">
            <v>7-0-5-420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J53" t="str">
            <v>7-0-5-422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J54" t="str">
            <v>7-0-5-424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J55" t="str">
            <v>7-0-5-426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J56" t="str">
            <v>7-0-5-428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J57" t="str">
            <v>7-0-5-430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J58" t="str">
            <v>7-0-5-432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J59" t="str">
            <v>7-0-5-434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J60" t="str">
            <v>7-0-5-436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J61" t="str">
            <v>7-0-5-438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J62" t="str">
            <v>7-0-5-440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J63" t="str">
            <v>7-0-5-442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J64" t="str">
            <v>7-0-5-444</v>
          </cell>
          <cell r="K64">
            <v>1</v>
          </cell>
          <cell r="L64">
            <v>0</v>
          </cell>
          <cell r="M64">
            <v>0</v>
          </cell>
          <cell r="N64">
            <v>0</v>
          </cell>
        </row>
        <row r="65">
          <cell r="J65" t="str">
            <v>7-0-5-446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J66" t="str">
            <v>7-0-5-448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J67" t="str">
            <v>7-0-5-450</v>
          </cell>
          <cell r="K67">
            <v>1</v>
          </cell>
          <cell r="L67">
            <v>0</v>
          </cell>
          <cell r="M67">
            <v>0</v>
          </cell>
          <cell r="N67">
            <v>0</v>
          </cell>
        </row>
        <row r="79">
          <cell r="K79" t="str">
            <v>신갈외</v>
          </cell>
          <cell r="L79" t="str">
            <v>x</v>
          </cell>
          <cell r="M79" t="str">
            <v>x</v>
          </cell>
          <cell r="N79" t="str">
            <v>x</v>
          </cell>
        </row>
        <row r="80">
          <cell r="J80" t="str">
            <v>7-0-5-48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J81" t="str">
            <v>7-0-5-410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J82" t="str">
            <v>7-0-5-412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J83" t="str">
            <v>7-0-5-414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J84" t="str">
            <v>7-0-5-416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J85" t="str">
            <v>7-0-5-418</v>
          </cell>
          <cell r="K85">
            <v>1</v>
          </cell>
          <cell r="L85">
            <v>0</v>
          </cell>
          <cell r="M85">
            <v>0</v>
          </cell>
          <cell r="N85">
            <v>0</v>
          </cell>
        </row>
        <row r="86">
          <cell r="J86" t="str">
            <v>7-0-5-420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J87" t="str">
            <v>7-0-5-422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J88" t="str">
            <v>7-0-5-424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J89" t="str">
            <v>7-0-5-426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J90" t="str">
            <v>7-0-5-428</v>
          </cell>
          <cell r="K90">
            <v>1</v>
          </cell>
          <cell r="L90">
            <v>0</v>
          </cell>
          <cell r="M90">
            <v>0</v>
          </cell>
          <cell r="N90">
            <v>0</v>
          </cell>
        </row>
        <row r="91">
          <cell r="J91" t="str">
            <v>7-0-5-430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J92" t="str">
            <v>7-0-5-432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J93" t="str">
            <v>7-0-5-434</v>
          </cell>
          <cell r="K93">
            <v>1</v>
          </cell>
          <cell r="L93">
            <v>0</v>
          </cell>
          <cell r="M93">
            <v>0</v>
          </cell>
          <cell r="N93">
            <v>0</v>
          </cell>
        </row>
        <row r="94">
          <cell r="J94" t="str">
            <v>7-0-5-436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J95" t="str">
            <v>7-0-5-438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J96" t="str">
            <v>7-0-5-440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J97" t="str">
            <v>7-0-5-442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J98" t="str">
            <v>7-0-5-444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J99" t="str">
            <v>7-0-5-446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J100" t="str">
            <v>7-0-5-448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J101" t="str">
            <v>7-0-5-450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13">
          <cell r="K113" t="str">
            <v>낙엽송</v>
          </cell>
          <cell r="L113" t="str">
            <v>x</v>
          </cell>
          <cell r="M113" t="str">
            <v>x</v>
          </cell>
          <cell r="N113" t="str">
            <v>x</v>
          </cell>
        </row>
        <row r="114">
          <cell r="J114" t="str">
            <v>7-0-8-18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J115" t="str">
            <v>7-0-8-110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J116" t="str">
            <v>7-0-8-112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J117" t="str">
            <v>7-0-8-114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J118" t="str">
            <v>7-0-8-116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J119" t="str">
            <v>7-0-8-118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J120" t="str">
            <v>7-0-8-120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J121" t="str">
            <v>7-0-8-122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J122" t="str">
            <v>7-0-8-124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J123" t="str">
            <v>7-0-8-126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J124" t="str">
            <v>7-0-8-128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J125" t="str">
            <v>7-0-8-130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J126" t="str">
            <v>7-0-8-132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J127" t="str">
            <v>7-0-8-134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J128" t="str">
            <v>7-0-8-136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J129" t="str">
            <v>7-0-8-138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J130" t="str">
            <v>7-0-8-140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J131" t="str">
            <v>7-0-8-142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J132" t="str">
            <v>7-0-8-144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J133" t="str">
            <v>7-0-8-146</v>
          </cell>
          <cell r="K133">
            <v>1</v>
          </cell>
          <cell r="L133">
            <v>0</v>
          </cell>
          <cell r="M133">
            <v>0</v>
          </cell>
          <cell r="N133">
            <v>0</v>
          </cell>
        </row>
        <row r="134">
          <cell r="J134" t="str">
            <v>7-0-8-148</v>
          </cell>
          <cell r="K134">
            <v>1</v>
          </cell>
          <cell r="L134">
            <v>0</v>
          </cell>
          <cell r="M134">
            <v>0</v>
          </cell>
          <cell r="N134">
            <v>0</v>
          </cell>
        </row>
        <row r="135">
          <cell r="J135" t="str">
            <v>7-0-8-150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47">
          <cell r="K147" t="str">
            <v>신갈외</v>
          </cell>
          <cell r="L147" t="str">
            <v>x</v>
          </cell>
          <cell r="M147" t="str">
            <v>x</v>
          </cell>
          <cell r="N147" t="str">
            <v>x</v>
          </cell>
        </row>
        <row r="148">
          <cell r="J148" t="str">
            <v>7-0-8-18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J149" t="str">
            <v>7-0-8-110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J150" t="str">
            <v>7-0-8-112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J151" t="str">
            <v>7-0-8-114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J152" t="str">
            <v>7-0-8-116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J153" t="str">
            <v>7-0-8-118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J154" t="str">
            <v>7-0-8-120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J155" t="str">
            <v>7-0-8-122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J156" t="str">
            <v>7-0-8-124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J157" t="str">
            <v>7-0-8-126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J158" t="str">
            <v>7-0-8-128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J159" t="str">
            <v>7-0-8-130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J160" t="str">
            <v>7-0-8-132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J161" t="str">
            <v>7-0-8-134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J162" t="str">
            <v>7-0-8-136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J163" t="str">
            <v>7-0-8-138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J164" t="str">
            <v>7-0-8-140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J165" t="str">
            <v>7-0-8-142</v>
          </cell>
          <cell r="K165">
            <v>1</v>
          </cell>
          <cell r="L165">
            <v>0</v>
          </cell>
          <cell r="M165">
            <v>0</v>
          </cell>
          <cell r="N165">
            <v>0</v>
          </cell>
        </row>
        <row r="166">
          <cell r="J166" t="str">
            <v>7-0-8-144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J167" t="str">
            <v>7-0-8-146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J168" t="str">
            <v>7-0-8-148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J169" t="str">
            <v>7-0-8-150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81">
          <cell r="K181" t="str">
            <v>신갈외</v>
          </cell>
          <cell r="L181" t="str">
            <v>x</v>
          </cell>
          <cell r="M181" t="str">
            <v>x</v>
          </cell>
          <cell r="N181" t="str">
            <v>x</v>
          </cell>
        </row>
        <row r="182">
          <cell r="J182" t="str">
            <v>7-0-8-18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J183" t="str">
            <v>7-0-8-110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J184" t="str">
            <v>7-0-8-112</v>
          </cell>
          <cell r="K184">
            <v>1</v>
          </cell>
          <cell r="L184">
            <v>0</v>
          </cell>
          <cell r="M184">
            <v>0</v>
          </cell>
          <cell r="N184">
            <v>0</v>
          </cell>
        </row>
        <row r="185">
          <cell r="J185" t="str">
            <v>7-0-8-114</v>
          </cell>
          <cell r="K185">
            <v>2</v>
          </cell>
          <cell r="L185">
            <v>0</v>
          </cell>
          <cell r="M185">
            <v>0</v>
          </cell>
          <cell r="N185">
            <v>0</v>
          </cell>
        </row>
        <row r="186">
          <cell r="J186" t="str">
            <v>7-0-8-116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J187" t="str">
            <v>7-0-8-118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J188" t="str">
            <v>7-0-8-120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J189" t="str">
            <v>7-0-8-122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J190" t="str">
            <v>7-0-8-124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J191" t="str">
            <v>7-0-8-126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J192" t="str">
            <v>7-0-8-128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J193" t="str">
            <v>7-0-8-130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J194" t="str">
            <v>7-0-8-132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J195" t="str">
            <v>7-0-8-134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J196" t="str">
            <v>7-0-8-136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J197" t="str">
            <v>7-0-8-138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J198" t="str">
            <v>7-0-8-140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J199" t="str">
            <v>7-0-8-142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J200" t="str">
            <v>7-0-8-144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J201" t="str">
            <v>7-0-8-146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J202" t="str">
            <v>7-0-8-148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J203" t="str">
            <v>7-0-8-150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15">
          <cell r="K215" t="str">
            <v>낙엽송</v>
          </cell>
          <cell r="L215" t="str">
            <v>x</v>
          </cell>
          <cell r="M215" t="str">
            <v>x</v>
          </cell>
          <cell r="N215" t="str">
            <v>x</v>
          </cell>
        </row>
        <row r="216">
          <cell r="J216" t="str">
            <v>7-0-8-18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J217" t="str">
            <v>7-0-8-110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J218" t="str">
            <v>7-0-8-112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J219" t="str">
            <v>7-0-8-114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J220" t="str">
            <v>7-0-8-116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J221" t="str">
            <v>7-0-8-118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J222" t="str">
            <v>7-0-8-120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J223" t="str">
            <v>7-0-8-122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J224" t="str">
            <v>7-0-8-124</v>
          </cell>
          <cell r="K224">
            <v>1</v>
          </cell>
          <cell r="L224">
            <v>0</v>
          </cell>
          <cell r="M224">
            <v>0</v>
          </cell>
          <cell r="N224">
            <v>0</v>
          </cell>
        </row>
        <row r="225">
          <cell r="J225" t="str">
            <v>7-0-8-126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J226" t="str">
            <v>7-0-8-128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J227" t="str">
            <v>7-0-8-130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J228" t="str">
            <v>7-0-8-132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J229" t="str">
            <v>7-0-8-134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J230" t="str">
            <v>7-0-8-136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J231" t="str">
            <v>7-0-8-138</v>
          </cell>
          <cell r="K231">
            <v>2</v>
          </cell>
          <cell r="L231">
            <v>0</v>
          </cell>
          <cell r="M231">
            <v>0</v>
          </cell>
          <cell r="N231">
            <v>0</v>
          </cell>
        </row>
        <row r="232">
          <cell r="J232" t="str">
            <v>7-0-8-140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J233" t="str">
            <v>7-0-8-142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J234" t="str">
            <v>7-0-8-144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J235" t="str">
            <v>7-0-8-146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J236" t="str">
            <v>7-0-8-148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J237" t="str">
            <v>7-0-8-150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49">
          <cell r="K249" t="str">
            <v>소나무</v>
          </cell>
          <cell r="L249" t="str">
            <v>x</v>
          </cell>
          <cell r="M249" t="str">
            <v>x</v>
          </cell>
          <cell r="N249" t="str">
            <v>x</v>
          </cell>
        </row>
        <row r="250">
          <cell r="J250" t="str">
            <v>7-0-8-18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J251" t="str">
            <v>7-0-8-110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J252" t="str">
            <v>7-0-8-112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J253" t="str">
            <v>7-0-8-114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J254" t="str">
            <v>7-0-8-116</v>
          </cell>
          <cell r="K254">
            <v>1</v>
          </cell>
          <cell r="L254">
            <v>0</v>
          </cell>
          <cell r="M254">
            <v>0</v>
          </cell>
          <cell r="N254">
            <v>0</v>
          </cell>
        </row>
        <row r="255">
          <cell r="J255" t="str">
            <v>7-0-8-118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J256" t="str">
            <v>7-0-8-120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J257" t="str">
            <v>7-0-8-122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J258" t="str">
            <v>7-0-8-124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J259" t="str">
            <v>7-0-8-126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J260" t="str">
            <v>7-0-8-128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J261" t="str">
            <v>7-0-8-130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J262" t="str">
            <v>7-0-8-132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J263" t="str">
            <v>7-0-8-134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J264" t="str">
            <v>7-0-8-136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J265" t="str">
            <v>7-0-8-138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J266" t="str">
            <v>7-0-8-140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J267" t="str">
            <v>7-0-8-142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J268" t="str">
            <v>7-0-8-144</v>
          </cell>
          <cell r="K268">
            <v>1</v>
          </cell>
          <cell r="L268">
            <v>0</v>
          </cell>
          <cell r="M268">
            <v>0</v>
          </cell>
          <cell r="N268">
            <v>0</v>
          </cell>
        </row>
        <row r="269">
          <cell r="J269" t="str">
            <v>7-0-8-146</v>
          </cell>
          <cell r="K269">
            <v>1</v>
          </cell>
          <cell r="L269">
            <v>0</v>
          </cell>
          <cell r="M269">
            <v>0</v>
          </cell>
          <cell r="N269">
            <v>0</v>
          </cell>
        </row>
        <row r="270">
          <cell r="J270" t="str">
            <v>7-0-8-148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J271" t="str">
            <v>7-0-8-150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83">
          <cell r="K283" t="str">
            <v>소나무</v>
          </cell>
          <cell r="L283" t="str">
            <v>신갈외</v>
          </cell>
          <cell r="M283" t="str">
            <v>x</v>
          </cell>
          <cell r="N283" t="str">
            <v>x</v>
          </cell>
        </row>
        <row r="284">
          <cell r="J284" t="str">
            <v>7-0-8-18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J285" t="str">
            <v>7-0-8-110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J286" t="str">
            <v>7-0-8-112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J287" t="str">
            <v>7-0-8-114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J288" t="str">
            <v>7-0-8-116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J289" t="str">
            <v>7-0-8-118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J290" t="str">
            <v>7-0-8-120</v>
          </cell>
          <cell r="K290">
            <v>1</v>
          </cell>
          <cell r="L290">
            <v>0</v>
          </cell>
          <cell r="M290">
            <v>0</v>
          </cell>
          <cell r="N290">
            <v>0</v>
          </cell>
        </row>
        <row r="291">
          <cell r="J291" t="str">
            <v>7-0-8-122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J292" t="str">
            <v>7-0-8-124</v>
          </cell>
          <cell r="K292">
            <v>0</v>
          </cell>
          <cell r="L292">
            <v>1</v>
          </cell>
          <cell r="M292">
            <v>0</v>
          </cell>
          <cell r="N292">
            <v>0</v>
          </cell>
        </row>
        <row r="293">
          <cell r="J293" t="str">
            <v>7-0-8-126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J294" t="str">
            <v>7-0-8-128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J295" t="str">
            <v>7-0-8-130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J296" t="str">
            <v>7-0-8-132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J297" t="str">
            <v>7-0-8-134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J298" t="str">
            <v>7-0-8-136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J299" t="str">
            <v>7-0-8-138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J300" t="str">
            <v>7-0-8-140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J301" t="str">
            <v>7-0-8-142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J302" t="str">
            <v>7-0-8-144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J303" t="str">
            <v>7-0-8-146</v>
          </cell>
          <cell r="K303">
            <v>0</v>
          </cell>
          <cell r="L303">
            <v>1</v>
          </cell>
          <cell r="M303">
            <v>0</v>
          </cell>
          <cell r="N303">
            <v>0</v>
          </cell>
        </row>
        <row r="304">
          <cell r="J304" t="str">
            <v>7-0-8-148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J305" t="str">
            <v>7-0-8-150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17">
          <cell r="K317" t="str">
            <v>신갈외</v>
          </cell>
          <cell r="L317" t="str">
            <v>x</v>
          </cell>
          <cell r="M317" t="str">
            <v>x</v>
          </cell>
          <cell r="N317" t="str">
            <v>x</v>
          </cell>
        </row>
        <row r="318">
          <cell r="J318" t="str">
            <v>7-0-8-18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J319" t="str">
            <v>7-0-8-110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J320" t="str">
            <v>7-0-8-112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J321" t="str">
            <v>7-0-8-114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J322" t="str">
            <v>7-0-8-116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J323" t="str">
            <v>7-0-8-118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J324" t="str">
            <v>7-0-8-120</v>
          </cell>
          <cell r="K324">
            <v>1</v>
          </cell>
          <cell r="L324">
            <v>0</v>
          </cell>
          <cell r="M324">
            <v>0</v>
          </cell>
          <cell r="N324">
            <v>0</v>
          </cell>
        </row>
        <row r="325">
          <cell r="J325" t="str">
            <v>7-0-8-122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J326" t="str">
            <v>7-0-8-124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J327" t="str">
            <v>7-0-8-126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J328" t="str">
            <v>7-0-8-128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J329" t="str">
            <v>7-0-8-130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J330" t="str">
            <v>7-0-8-132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J331" t="str">
            <v>7-0-8-134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J332" t="str">
            <v>7-0-8-136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J333" t="str">
            <v>7-0-8-138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J334" t="str">
            <v>7-0-8-140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5">
          <cell r="J335" t="str">
            <v>7-0-8-142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</row>
        <row r="336">
          <cell r="J336" t="str">
            <v>7-0-8-144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</row>
        <row r="337">
          <cell r="J337" t="str">
            <v>7-0-8-146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</row>
        <row r="338">
          <cell r="J338" t="str">
            <v>7-0-8-148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</row>
        <row r="339">
          <cell r="J339" t="str">
            <v>7-0-8-150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</row>
        <row r="351">
          <cell r="K351" t="str">
            <v>낙엽송</v>
          </cell>
          <cell r="L351" t="str">
            <v>x</v>
          </cell>
          <cell r="M351" t="str">
            <v>x</v>
          </cell>
          <cell r="N351" t="str">
            <v>x</v>
          </cell>
        </row>
        <row r="352">
          <cell r="J352" t="str">
            <v>7-0-8-18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</row>
        <row r="353">
          <cell r="J353" t="str">
            <v>7-0-8-110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</row>
        <row r="354">
          <cell r="J354" t="str">
            <v>7-0-8-112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</row>
        <row r="355">
          <cell r="J355" t="str">
            <v>7-0-8-114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</row>
        <row r="356">
          <cell r="J356" t="str">
            <v>7-0-8-116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</row>
        <row r="357">
          <cell r="J357" t="str">
            <v>7-0-8-118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</row>
        <row r="358">
          <cell r="J358" t="str">
            <v>7-0-8-120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</row>
        <row r="359">
          <cell r="J359" t="str">
            <v>7-0-8-122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</row>
        <row r="360">
          <cell r="J360" t="str">
            <v>7-0-8-124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</row>
        <row r="361">
          <cell r="J361" t="str">
            <v>7-0-8-126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</row>
        <row r="362">
          <cell r="J362" t="str">
            <v>7-0-8-128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</row>
        <row r="363">
          <cell r="J363" t="str">
            <v>7-0-8-130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</row>
        <row r="364">
          <cell r="J364" t="str">
            <v>7-0-8-132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</row>
        <row r="365">
          <cell r="J365" t="str">
            <v>7-0-8-134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</row>
        <row r="366">
          <cell r="J366" t="str">
            <v>7-0-8-136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</row>
        <row r="367">
          <cell r="J367" t="str">
            <v>7-0-8-138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</row>
        <row r="368">
          <cell r="J368" t="str">
            <v>7-0-8-140</v>
          </cell>
          <cell r="K368">
            <v>1</v>
          </cell>
          <cell r="L368">
            <v>0</v>
          </cell>
          <cell r="M368">
            <v>0</v>
          </cell>
          <cell r="N368">
            <v>0</v>
          </cell>
        </row>
        <row r="369">
          <cell r="J369" t="str">
            <v>7-0-8-142</v>
          </cell>
          <cell r="K369">
            <v>1</v>
          </cell>
          <cell r="L369">
            <v>0</v>
          </cell>
          <cell r="M369">
            <v>0</v>
          </cell>
          <cell r="N369">
            <v>0</v>
          </cell>
        </row>
        <row r="370">
          <cell r="J370" t="str">
            <v>7-0-8-144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</row>
        <row r="371">
          <cell r="J371" t="str">
            <v>7-0-8-146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</row>
        <row r="372">
          <cell r="J372" t="str">
            <v>7-0-8-148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</row>
        <row r="373">
          <cell r="J373" t="str">
            <v>7-0-8-150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</row>
        <row r="385">
          <cell r="K385" t="str">
            <v>낙엽송</v>
          </cell>
          <cell r="L385" t="str">
            <v>x</v>
          </cell>
          <cell r="M385" t="str">
            <v>x</v>
          </cell>
          <cell r="N385" t="str">
            <v>x</v>
          </cell>
        </row>
        <row r="386">
          <cell r="J386" t="str">
            <v>7-0-8-18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</row>
        <row r="387">
          <cell r="J387" t="str">
            <v>7-0-8-110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</row>
        <row r="388">
          <cell r="J388" t="str">
            <v>7-0-8-112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</row>
        <row r="389">
          <cell r="J389" t="str">
            <v>7-0-8-114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</row>
        <row r="390">
          <cell r="J390" t="str">
            <v>7-0-8-116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</row>
        <row r="391">
          <cell r="J391" t="str">
            <v>7-0-8-118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</row>
        <row r="392">
          <cell r="J392" t="str">
            <v>7-0-8-120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</row>
        <row r="393">
          <cell r="J393" t="str">
            <v>7-0-8-122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</row>
        <row r="394">
          <cell r="J394" t="str">
            <v>7-0-8-124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</row>
        <row r="395">
          <cell r="J395" t="str">
            <v>7-0-8-126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</row>
        <row r="396">
          <cell r="J396" t="str">
            <v>7-0-8-128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</row>
        <row r="397">
          <cell r="J397" t="str">
            <v>7-0-8-130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</row>
        <row r="398">
          <cell r="J398" t="str">
            <v>7-0-8-132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</row>
        <row r="399">
          <cell r="J399" t="str">
            <v>7-0-8-134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</row>
        <row r="400">
          <cell r="J400" t="str">
            <v>7-0-8-136</v>
          </cell>
          <cell r="K400">
            <v>1</v>
          </cell>
          <cell r="L400">
            <v>0</v>
          </cell>
          <cell r="M400">
            <v>0</v>
          </cell>
          <cell r="N400">
            <v>0</v>
          </cell>
        </row>
        <row r="401">
          <cell r="J401" t="str">
            <v>7-0-8-138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</row>
        <row r="402">
          <cell r="J402" t="str">
            <v>7-0-8-140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</row>
        <row r="403">
          <cell r="J403" t="str">
            <v>7-0-8-142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</row>
        <row r="404">
          <cell r="J404" t="str">
            <v>7-0-8-144</v>
          </cell>
          <cell r="K404">
            <v>1</v>
          </cell>
          <cell r="L404">
            <v>0</v>
          </cell>
          <cell r="M404">
            <v>0</v>
          </cell>
          <cell r="N404">
            <v>0</v>
          </cell>
        </row>
        <row r="405">
          <cell r="J405" t="str">
            <v>7-0-8-146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</row>
        <row r="406">
          <cell r="J406" t="str">
            <v>7-0-8-148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</row>
        <row r="407">
          <cell r="J407" t="str">
            <v>7-0-8-150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</row>
        <row r="419">
          <cell r="K419" t="str">
            <v>낙엽송</v>
          </cell>
          <cell r="L419" t="str">
            <v>신갈외</v>
          </cell>
          <cell r="M419" t="str">
            <v>x</v>
          </cell>
          <cell r="N419" t="str">
            <v>x</v>
          </cell>
        </row>
        <row r="420">
          <cell r="J420" t="str">
            <v>7-0-8-18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</row>
        <row r="421">
          <cell r="J421" t="str">
            <v>7-0-8-110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</row>
        <row r="422">
          <cell r="J422" t="str">
            <v>7-0-8-112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</row>
        <row r="423">
          <cell r="J423" t="str">
            <v>7-0-8-114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</row>
        <row r="424">
          <cell r="J424" t="str">
            <v>7-0-8-116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</row>
        <row r="425">
          <cell r="J425" t="str">
            <v>7-0-8-118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</row>
        <row r="426">
          <cell r="J426" t="str">
            <v>7-0-8-120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</row>
        <row r="427">
          <cell r="J427" t="str">
            <v>7-0-8-122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</row>
        <row r="428">
          <cell r="J428" t="str">
            <v>7-0-8-124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</row>
        <row r="429">
          <cell r="J429" t="str">
            <v>7-0-8-126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</row>
        <row r="430">
          <cell r="J430" t="str">
            <v>7-0-8-128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</row>
        <row r="431">
          <cell r="J431" t="str">
            <v>7-0-8-130</v>
          </cell>
          <cell r="K431">
            <v>0</v>
          </cell>
          <cell r="L431">
            <v>1</v>
          </cell>
          <cell r="M431">
            <v>0</v>
          </cell>
          <cell r="N431">
            <v>0</v>
          </cell>
        </row>
        <row r="432">
          <cell r="J432" t="str">
            <v>7-0-8-132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</row>
        <row r="433">
          <cell r="J433" t="str">
            <v>7-0-8-134</v>
          </cell>
          <cell r="K433">
            <v>1</v>
          </cell>
          <cell r="L433">
            <v>0</v>
          </cell>
          <cell r="M433">
            <v>0</v>
          </cell>
          <cell r="N433">
            <v>0</v>
          </cell>
        </row>
        <row r="434">
          <cell r="J434" t="str">
            <v>7-0-8-136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</row>
        <row r="435">
          <cell r="J435" t="str">
            <v>7-0-8-138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</row>
        <row r="436">
          <cell r="J436" t="str">
            <v>7-0-8-140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</row>
        <row r="437">
          <cell r="J437" t="str">
            <v>7-0-8-142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</row>
        <row r="438">
          <cell r="J438" t="str">
            <v>7-0-8-144</v>
          </cell>
          <cell r="K438">
            <v>1</v>
          </cell>
          <cell r="L438">
            <v>0</v>
          </cell>
          <cell r="M438">
            <v>0</v>
          </cell>
          <cell r="N438">
            <v>0</v>
          </cell>
        </row>
        <row r="439">
          <cell r="J439" t="str">
            <v>7-0-8-146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</row>
        <row r="440">
          <cell r="J440" t="str">
            <v>7-0-8-148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</row>
        <row r="441">
          <cell r="J441" t="str">
            <v>7-0-8-150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</row>
        <row r="453">
          <cell r="K453" t="str">
            <v>낙엽송</v>
          </cell>
          <cell r="L453" t="str">
            <v>신갈외</v>
          </cell>
          <cell r="M453" t="str">
            <v>x</v>
          </cell>
          <cell r="N453" t="str">
            <v>x</v>
          </cell>
        </row>
        <row r="454">
          <cell r="J454" t="str">
            <v>7-0-8-18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</row>
        <row r="455">
          <cell r="J455" t="str">
            <v>7-0-8-110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</row>
        <row r="456">
          <cell r="J456" t="str">
            <v>7-0-8-112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</row>
        <row r="457">
          <cell r="J457" t="str">
            <v>7-0-8-114</v>
          </cell>
          <cell r="K457">
            <v>0</v>
          </cell>
          <cell r="L457">
            <v>1</v>
          </cell>
          <cell r="M457">
            <v>0</v>
          </cell>
          <cell r="N457">
            <v>0</v>
          </cell>
        </row>
        <row r="458">
          <cell r="J458" t="str">
            <v>7-0-8-116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</row>
        <row r="459">
          <cell r="J459" t="str">
            <v>7-0-8-118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</row>
        <row r="460">
          <cell r="J460" t="str">
            <v>7-0-8-120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</row>
        <row r="461">
          <cell r="J461" t="str">
            <v>7-0-8-122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</row>
        <row r="462">
          <cell r="J462" t="str">
            <v>7-0-8-124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</row>
        <row r="463">
          <cell r="J463" t="str">
            <v>7-0-8-126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</row>
        <row r="464">
          <cell r="J464" t="str">
            <v>7-0-8-128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</row>
        <row r="465">
          <cell r="J465" t="str">
            <v>7-0-8-130</v>
          </cell>
          <cell r="K465">
            <v>1</v>
          </cell>
          <cell r="L465">
            <v>0</v>
          </cell>
          <cell r="M465">
            <v>0</v>
          </cell>
          <cell r="N465">
            <v>0</v>
          </cell>
        </row>
        <row r="466">
          <cell r="J466" t="str">
            <v>7-0-8-132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</row>
        <row r="467">
          <cell r="J467" t="str">
            <v>7-0-8-134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</row>
        <row r="468">
          <cell r="J468" t="str">
            <v>7-0-8-136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</row>
        <row r="469">
          <cell r="J469" t="str">
            <v>7-0-8-138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</row>
        <row r="470">
          <cell r="J470" t="str">
            <v>7-0-8-140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</row>
        <row r="471">
          <cell r="J471" t="str">
            <v>7-0-8-142</v>
          </cell>
          <cell r="K471">
            <v>1</v>
          </cell>
          <cell r="L471">
            <v>0</v>
          </cell>
          <cell r="M471">
            <v>0</v>
          </cell>
          <cell r="N471">
            <v>0</v>
          </cell>
        </row>
        <row r="472">
          <cell r="J472" t="str">
            <v>7-0-8-144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</row>
        <row r="473">
          <cell r="J473" t="str">
            <v>7-0-8-146</v>
          </cell>
          <cell r="K473">
            <v>1</v>
          </cell>
          <cell r="L473">
            <v>0</v>
          </cell>
          <cell r="M473">
            <v>0</v>
          </cell>
          <cell r="N473">
            <v>0</v>
          </cell>
        </row>
        <row r="474">
          <cell r="J474" t="str">
            <v>7-0-8-148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</row>
        <row r="475">
          <cell r="J475" t="str">
            <v>7-0-8-150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</row>
        <row r="487">
          <cell r="K487" t="str">
            <v>낙엽송</v>
          </cell>
          <cell r="L487" t="str">
            <v>신갈외</v>
          </cell>
          <cell r="M487" t="str">
            <v>x</v>
          </cell>
          <cell r="N487" t="str">
            <v>x</v>
          </cell>
        </row>
        <row r="488">
          <cell r="J488" t="str">
            <v>7-0-8-18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J489" t="str">
            <v>7-0-8-110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</row>
        <row r="490">
          <cell r="J490" t="str">
            <v>7-0-8-112</v>
          </cell>
          <cell r="K490">
            <v>0</v>
          </cell>
          <cell r="L490">
            <v>1</v>
          </cell>
          <cell r="M490">
            <v>0</v>
          </cell>
          <cell r="N490">
            <v>0</v>
          </cell>
        </row>
        <row r="491">
          <cell r="J491" t="str">
            <v>7-0-8-114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</row>
        <row r="492">
          <cell r="J492" t="str">
            <v>7-0-8-116</v>
          </cell>
          <cell r="K492">
            <v>0</v>
          </cell>
          <cell r="L492">
            <v>1</v>
          </cell>
          <cell r="M492">
            <v>0</v>
          </cell>
          <cell r="N492">
            <v>0</v>
          </cell>
        </row>
        <row r="493">
          <cell r="J493" t="str">
            <v>7-0-8-118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</row>
        <row r="494">
          <cell r="J494" t="str">
            <v>7-0-8-120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</row>
        <row r="495">
          <cell r="J495" t="str">
            <v>7-0-8-122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</row>
        <row r="496">
          <cell r="J496" t="str">
            <v>7-0-8-124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</row>
        <row r="497">
          <cell r="J497" t="str">
            <v>7-0-8-126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</row>
        <row r="498">
          <cell r="J498" t="str">
            <v>7-0-8-128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</row>
        <row r="499">
          <cell r="J499" t="str">
            <v>7-0-8-130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</row>
        <row r="500">
          <cell r="J500" t="str">
            <v>7-0-8-132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</row>
        <row r="501">
          <cell r="J501" t="str">
            <v>7-0-8-134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</row>
        <row r="502">
          <cell r="J502" t="str">
            <v>7-0-8-136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</row>
        <row r="503">
          <cell r="J503" t="str">
            <v>7-0-8-138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</row>
        <row r="504">
          <cell r="J504" t="str">
            <v>7-0-8-140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</row>
        <row r="505">
          <cell r="J505" t="str">
            <v>7-0-8-142</v>
          </cell>
          <cell r="K505">
            <v>1</v>
          </cell>
          <cell r="L505">
            <v>0</v>
          </cell>
          <cell r="M505">
            <v>0</v>
          </cell>
          <cell r="N505">
            <v>0</v>
          </cell>
        </row>
        <row r="506">
          <cell r="J506" t="str">
            <v>7-0-8-144</v>
          </cell>
          <cell r="K506">
            <v>1</v>
          </cell>
          <cell r="L506">
            <v>0</v>
          </cell>
          <cell r="M506">
            <v>0</v>
          </cell>
          <cell r="N506">
            <v>0</v>
          </cell>
        </row>
        <row r="507">
          <cell r="J507" t="str">
            <v>7-0-8-146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</row>
        <row r="508">
          <cell r="J508" t="str">
            <v>7-0-8-148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</row>
        <row r="509">
          <cell r="J509" t="str">
            <v>7-0-8-150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</row>
        <row r="521">
          <cell r="K521" t="str">
            <v>낙엽송</v>
          </cell>
          <cell r="L521" t="str">
            <v>x</v>
          </cell>
          <cell r="M521" t="str">
            <v>x</v>
          </cell>
          <cell r="N521" t="str">
            <v>x</v>
          </cell>
        </row>
        <row r="522">
          <cell r="J522" t="str">
            <v>7-0-8-18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</row>
        <row r="523">
          <cell r="J523" t="str">
            <v>7-0-8-110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</row>
        <row r="524">
          <cell r="J524" t="str">
            <v>7-0-8-112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</row>
        <row r="525">
          <cell r="J525" t="str">
            <v>7-0-8-114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</row>
        <row r="526">
          <cell r="J526" t="str">
            <v>7-0-8-116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J527" t="str">
            <v>7-0-8-118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</row>
        <row r="528">
          <cell r="J528" t="str">
            <v>7-0-8-120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</row>
        <row r="529">
          <cell r="J529" t="str">
            <v>7-0-8-122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</row>
        <row r="530">
          <cell r="J530" t="str">
            <v>7-0-8-124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</row>
        <row r="531">
          <cell r="J531" t="str">
            <v>7-0-8-126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2">
          <cell r="J532" t="str">
            <v>7-0-8-128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</row>
        <row r="533">
          <cell r="J533" t="str">
            <v>7-0-8-130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</row>
        <row r="534">
          <cell r="J534" t="str">
            <v>7-0-8-132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</row>
        <row r="535">
          <cell r="J535" t="str">
            <v>7-0-8-134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</row>
        <row r="536">
          <cell r="J536" t="str">
            <v>7-0-8-136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</row>
        <row r="537">
          <cell r="J537" t="str">
            <v>7-0-8-138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</row>
        <row r="538">
          <cell r="J538" t="str">
            <v>7-0-8-140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</row>
        <row r="539">
          <cell r="J539" t="str">
            <v>7-0-8-142</v>
          </cell>
          <cell r="K539">
            <v>1</v>
          </cell>
          <cell r="L539">
            <v>0</v>
          </cell>
          <cell r="M539">
            <v>0</v>
          </cell>
          <cell r="N539">
            <v>0</v>
          </cell>
        </row>
        <row r="540">
          <cell r="J540" t="str">
            <v>7-0-8-144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</row>
        <row r="541">
          <cell r="J541" t="str">
            <v>7-0-8-146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</row>
        <row r="542">
          <cell r="J542" t="str">
            <v>7-0-8-148</v>
          </cell>
          <cell r="K542">
            <v>1</v>
          </cell>
          <cell r="L542">
            <v>0</v>
          </cell>
          <cell r="M542">
            <v>0</v>
          </cell>
          <cell r="N542">
            <v>0</v>
          </cell>
        </row>
        <row r="543">
          <cell r="J543" t="str">
            <v>7-0-8-150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</row>
        <row r="555">
          <cell r="K555" t="str">
            <v>낙엽송</v>
          </cell>
          <cell r="L555" t="str">
            <v>신갈외</v>
          </cell>
          <cell r="M555" t="str">
            <v>x</v>
          </cell>
          <cell r="N555" t="str">
            <v>x</v>
          </cell>
        </row>
        <row r="556">
          <cell r="J556" t="str">
            <v>7-0-8-18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</row>
        <row r="557">
          <cell r="J557" t="str">
            <v>7-0-8-110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</row>
        <row r="558">
          <cell r="J558" t="str">
            <v>7-0-8-112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</row>
        <row r="559">
          <cell r="J559" t="str">
            <v>7-0-8-114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</row>
        <row r="560">
          <cell r="J560" t="str">
            <v>7-0-8-116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</row>
        <row r="561">
          <cell r="J561" t="str">
            <v>7-0-8-118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</row>
        <row r="562">
          <cell r="J562" t="str">
            <v>7-0-8-120</v>
          </cell>
          <cell r="K562">
            <v>0</v>
          </cell>
          <cell r="L562">
            <v>1</v>
          </cell>
          <cell r="M562">
            <v>0</v>
          </cell>
          <cell r="N562">
            <v>0</v>
          </cell>
        </row>
        <row r="563">
          <cell r="J563" t="str">
            <v>7-0-8-122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</row>
        <row r="564">
          <cell r="J564" t="str">
            <v>7-0-8-124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</row>
        <row r="565">
          <cell r="J565" t="str">
            <v>7-0-8-126</v>
          </cell>
          <cell r="K565">
            <v>1</v>
          </cell>
          <cell r="L565">
            <v>0</v>
          </cell>
          <cell r="M565">
            <v>0</v>
          </cell>
          <cell r="N565">
            <v>0</v>
          </cell>
        </row>
        <row r="566">
          <cell r="J566" t="str">
            <v>7-0-8-128</v>
          </cell>
          <cell r="K566">
            <v>1</v>
          </cell>
          <cell r="L566">
            <v>0</v>
          </cell>
          <cell r="M566">
            <v>0</v>
          </cell>
          <cell r="N566">
            <v>0</v>
          </cell>
        </row>
        <row r="567">
          <cell r="J567" t="str">
            <v>7-0-8-130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</row>
        <row r="568">
          <cell r="J568" t="str">
            <v>7-0-8-132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</row>
        <row r="569">
          <cell r="J569" t="str">
            <v>7-0-8-134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</row>
        <row r="570">
          <cell r="J570" t="str">
            <v>7-0-8-136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</row>
        <row r="571">
          <cell r="J571" t="str">
            <v>7-0-8-138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</row>
        <row r="572">
          <cell r="J572" t="str">
            <v>7-0-8-140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</row>
        <row r="573">
          <cell r="J573" t="str">
            <v>7-0-8-142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</row>
        <row r="574">
          <cell r="J574" t="str">
            <v>7-0-8-144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</row>
        <row r="575">
          <cell r="J575" t="str">
            <v>7-0-8-146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</row>
        <row r="576">
          <cell r="J576" t="str">
            <v>7-0-8-148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</row>
        <row r="577">
          <cell r="J577" t="str">
            <v>7-0-8-150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</row>
        <row r="589">
          <cell r="K589" t="str">
            <v>낙엽송</v>
          </cell>
          <cell r="L589" t="str">
            <v>x</v>
          </cell>
          <cell r="M589" t="str">
            <v>x</v>
          </cell>
          <cell r="N589" t="str">
            <v>x</v>
          </cell>
        </row>
        <row r="590">
          <cell r="J590" t="str">
            <v>7-0-8-18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</row>
        <row r="591">
          <cell r="J591" t="str">
            <v>7-0-8-110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</row>
        <row r="592">
          <cell r="J592" t="str">
            <v>7-0-8-112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</row>
        <row r="593">
          <cell r="J593" t="str">
            <v>7-0-8-114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  <row r="594">
          <cell r="J594" t="str">
            <v>7-0-8-116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</row>
        <row r="595">
          <cell r="J595" t="str">
            <v>7-0-8-118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</row>
        <row r="596">
          <cell r="J596" t="str">
            <v>7-0-8-120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</row>
        <row r="597">
          <cell r="J597" t="str">
            <v>7-0-8-122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</row>
        <row r="598">
          <cell r="J598" t="str">
            <v>7-0-8-124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</row>
        <row r="599">
          <cell r="J599" t="str">
            <v>7-0-8-126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</row>
        <row r="600">
          <cell r="J600" t="str">
            <v>7-0-8-128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</row>
        <row r="601">
          <cell r="J601" t="str">
            <v>7-0-8-130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</row>
        <row r="602">
          <cell r="J602" t="str">
            <v>7-0-8-132</v>
          </cell>
          <cell r="K602">
            <v>1</v>
          </cell>
          <cell r="L602">
            <v>0</v>
          </cell>
          <cell r="M602">
            <v>0</v>
          </cell>
          <cell r="N602">
            <v>0</v>
          </cell>
        </row>
        <row r="603">
          <cell r="J603" t="str">
            <v>7-0-8-134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</row>
        <row r="604">
          <cell r="J604" t="str">
            <v>7-0-8-136</v>
          </cell>
          <cell r="K604">
            <v>1</v>
          </cell>
          <cell r="L604">
            <v>0</v>
          </cell>
          <cell r="M604">
            <v>0</v>
          </cell>
          <cell r="N604">
            <v>0</v>
          </cell>
        </row>
        <row r="605">
          <cell r="J605" t="str">
            <v>7-0-8-138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</row>
        <row r="606">
          <cell r="J606" t="str">
            <v>7-0-8-140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</row>
        <row r="607">
          <cell r="J607" t="str">
            <v>7-0-8-142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</row>
        <row r="608">
          <cell r="J608" t="str">
            <v>7-0-8-144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</row>
        <row r="609">
          <cell r="J609" t="str">
            <v>7-0-8-146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</row>
        <row r="610">
          <cell r="J610" t="str">
            <v>7-0-8-148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</row>
        <row r="611">
          <cell r="J611" t="str">
            <v>7-0-8-150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</row>
        <row r="623">
          <cell r="K623" t="str">
            <v>낙엽송</v>
          </cell>
          <cell r="L623" t="str">
            <v>신갈외</v>
          </cell>
          <cell r="M623" t="str">
            <v>x</v>
          </cell>
          <cell r="N623" t="str">
            <v>x</v>
          </cell>
        </row>
        <row r="624">
          <cell r="J624" t="str">
            <v>7-0-8-18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</row>
        <row r="625">
          <cell r="J625" t="str">
            <v>7-0-8-110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</row>
        <row r="626">
          <cell r="J626" t="str">
            <v>7-0-8-112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</row>
        <row r="627">
          <cell r="J627" t="str">
            <v>7-0-8-114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</row>
        <row r="628">
          <cell r="J628" t="str">
            <v>7-0-8-116</v>
          </cell>
          <cell r="K628">
            <v>0</v>
          </cell>
          <cell r="L628">
            <v>1</v>
          </cell>
          <cell r="M628">
            <v>0</v>
          </cell>
          <cell r="N628">
            <v>0</v>
          </cell>
        </row>
        <row r="629">
          <cell r="J629" t="str">
            <v>7-0-8-118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</row>
        <row r="630">
          <cell r="J630" t="str">
            <v>7-0-8-120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</row>
        <row r="631">
          <cell r="J631" t="str">
            <v>7-0-8-122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</row>
        <row r="632">
          <cell r="J632" t="str">
            <v>7-0-8-124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</row>
        <row r="633">
          <cell r="J633" t="str">
            <v>7-0-8-126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</row>
        <row r="634">
          <cell r="J634" t="str">
            <v>7-0-8-128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</row>
        <row r="635">
          <cell r="J635" t="str">
            <v>7-0-8-130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</row>
        <row r="636">
          <cell r="J636" t="str">
            <v>7-0-8-132</v>
          </cell>
          <cell r="K636">
            <v>1</v>
          </cell>
          <cell r="L636">
            <v>0</v>
          </cell>
          <cell r="M636">
            <v>0</v>
          </cell>
          <cell r="N636">
            <v>0</v>
          </cell>
        </row>
        <row r="637">
          <cell r="J637" t="str">
            <v>7-0-8-134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</row>
        <row r="638">
          <cell r="J638" t="str">
            <v>7-0-8-136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</row>
        <row r="639">
          <cell r="J639" t="str">
            <v>7-0-8-138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</row>
        <row r="640">
          <cell r="J640" t="str">
            <v>7-0-8-140</v>
          </cell>
          <cell r="K640">
            <v>1</v>
          </cell>
          <cell r="L640">
            <v>0</v>
          </cell>
          <cell r="M640">
            <v>0</v>
          </cell>
          <cell r="N640">
            <v>0</v>
          </cell>
        </row>
        <row r="641">
          <cell r="J641" t="str">
            <v>7-0-8-142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</row>
        <row r="642">
          <cell r="J642" t="str">
            <v>7-0-8-144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</row>
        <row r="643">
          <cell r="J643" t="str">
            <v>7-0-8-146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</row>
        <row r="644">
          <cell r="J644" t="str">
            <v>7-0-8-148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</row>
        <row r="645">
          <cell r="J645" t="str">
            <v>7-0-8-150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</row>
        <row r="657">
          <cell r="K657" t="str">
            <v>낙엽송</v>
          </cell>
          <cell r="L657" t="str">
            <v>x</v>
          </cell>
          <cell r="M657" t="str">
            <v>x</v>
          </cell>
          <cell r="N657" t="str">
            <v>x</v>
          </cell>
        </row>
        <row r="658">
          <cell r="J658" t="str">
            <v>7-0-8-18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</row>
        <row r="659">
          <cell r="J659" t="str">
            <v>7-0-8-110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</row>
        <row r="660">
          <cell r="J660" t="str">
            <v>7-0-8-112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</row>
        <row r="661">
          <cell r="J661" t="str">
            <v>7-0-8-114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</row>
        <row r="662">
          <cell r="J662" t="str">
            <v>7-0-8-116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</row>
        <row r="663">
          <cell r="J663" t="str">
            <v>7-0-8-118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</row>
        <row r="664">
          <cell r="J664" t="str">
            <v>7-0-8-120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</row>
        <row r="665">
          <cell r="J665" t="str">
            <v>7-0-8-122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</row>
        <row r="666">
          <cell r="J666" t="str">
            <v>7-0-8-124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</row>
        <row r="667">
          <cell r="J667" t="str">
            <v>7-0-8-126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</row>
        <row r="668">
          <cell r="J668" t="str">
            <v>7-0-8-128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</row>
        <row r="669">
          <cell r="J669" t="str">
            <v>7-0-8-130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</row>
        <row r="670">
          <cell r="J670" t="str">
            <v>7-0-8-132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</row>
        <row r="671">
          <cell r="J671" t="str">
            <v>7-0-8-134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</row>
        <row r="672">
          <cell r="J672" t="str">
            <v>7-0-8-136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</row>
        <row r="673">
          <cell r="J673" t="str">
            <v>7-0-8-138</v>
          </cell>
          <cell r="K673">
            <v>1</v>
          </cell>
          <cell r="L673">
            <v>0</v>
          </cell>
          <cell r="M673">
            <v>0</v>
          </cell>
          <cell r="N673">
            <v>0</v>
          </cell>
        </row>
        <row r="674">
          <cell r="J674" t="str">
            <v>7-0-8-140</v>
          </cell>
          <cell r="K674">
            <v>1</v>
          </cell>
          <cell r="L674">
            <v>0</v>
          </cell>
          <cell r="M674">
            <v>0</v>
          </cell>
          <cell r="N674">
            <v>0</v>
          </cell>
        </row>
        <row r="675">
          <cell r="J675" t="str">
            <v>7-0-8-142</v>
          </cell>
          <cell r="K675">
            <v>1</v>
          </cell>
          <cell r="L675">
            <v>0</v>
          </cell>
          <cell r="M675">
            <v>0</v>
          </cell>
          <cell r="N675">
            <v>0</v>
          </cell>
        </row>
        <row r="676">
          <cell r="J676" t="str">
            <v>7-0-8-144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</row>
        <row r="677">
          <cell r="J677" t="str">
            <v>7-0-8-146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</row>
        <row r="678">
          <cell r="J678" t="str">
            <v>7-0-8-148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</row>
        <row r="679">
          <cell r="J679" t="str">
            <v>7-0-8-150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</row>
        <row r="691">
          <cell r="K691" t="str">
            <v>낙엽송</v>
          </cell>
          <cell r="L691" t="str">
            <v>신갈외</v>
          </cell>
          <cell r="M691" t="str">
            <v>x</v>
          </cell>
          <cell r="N691" t="str">
            <v>x</v>
          </cell>
        </row>
        <row r="692">
          <cell r="J692" t="str">
            <v>7-0-8-18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</row>
        <row r="693">
          <cell r="J693" t="str">
            <v>7-0-8-110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</row>
        <row r="694">
          <cell r="J694" t="str">
            <v>7-0-8-112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</row>
        <row r="695">
          <cell r="J695" t="str">
            <v>7-0-8-114</v>
          </cell>
          <cell r="K695">
            <v>0</v>
          </cell>
          <cell r="L695">
            <v>1</v>
          </cell>
          <cell r="M695">
            <v>0</v>
          </cell>
          <cell r="N695">
            <v>0</v>
          </cell>
        </row>
        <row r="696">
          <cell r="J696" t="str">
            <v>7-0-8-116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</row>
        <row r="697">
          <cell r="J697" t="str">
            <v>7-0-8-118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</row>
        <row r="698">
          <cell r="J698" t="str">
            <v>7-0-8-120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</row>
        <row r="699">
          <cell r="J699" t="str">
            <v>7-0-8-122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</row>
        <row r="700">
          <cell r="J700" t="str">
            <v>7-0-8-124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</row>
        <row r="701">
          <cell r="J701" t="str">
            <v>7-0-8-126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</row>
        <row r="702">
          <cell r="J702" t="str">
            <v>7-0-8-128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</row>
        <row r="703">
          <cell r="J703" t="str">
            <v>7-0-8-130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</row>
        <row r="704">
          <cell r="J704" t="str">
            <v>7-0-8-132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</row>
        <row r="705">
          <cell r="J705" t="str">
            <v>7-0-8-134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</row>
        <row r="706">
          <cell r="J706" t="str">
            <v>7-0-8-136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</row>
        <row r="707">
          <cell r="J707" t="str">
            <v>7-0-8-138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</row>
        <row r="708">
          <cell r="J708" t="str">
            <v>7-0-8-140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</row>
        <row r="709">
          <cell r="J709" t="str">
            <v>7-0-8-142</v>
          </cell>
          <cell r="K709">
            <v>1</v>
          </cell>
          <cell r="L709">
            <v>0</v>
          </cell>
          <cell r="M709">
            <v>0</v>
          </cell>
          <cell r="N709">
            <v>0</v>
          </cell>
        </row>
        <row r="710">
          <cell r="J710" t="str">
            <v>7-0-8-144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</row>
        <row r="711">
          <cell r="J711" t="str">
            <v>7-0-8-146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</row>
        <row r="712">
          <cell r="J712" t="str">
            <v>7-0-8-148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</row>
        <row r="713">
          <cell r="J713" t="str">
            <v>7-0-8-150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</row>
        <row r="725">
          <cell r="K725" t="str">
            <v>낙엽송</v>
          </cell>
          <cell r="L725" t="str">
            <v>x</v>
          </cell>
          <cell r="M725" t="str">
            <v>x</v>
          </cell>
          <cell r="N725" t="str">
            <v>x</v>
          </cell>
        </row>
        <row r="726">
          <cell r="J726" t="str">
            <v>7-0-8-18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</row>
        <row r="727">
          <cell r="J727" t="str">
            <v>7-0-8-110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</row>
        <row r="728">
          <cell r="J728" t="str">
            <v>7-0-8-112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</row>
        <row r="729">
          <cell r="J729" t="str">
            <v>7-0-8-114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</row>
        <row r="730">
          <cell r="J730" t="str">
            <v>7-0-8-116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</row>
        <row r="731">
          <cell r="J731" t="str">
            <v>7-0-8-118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</row>
        <row r="732">
          <cell r="J732" t="str">
            <v>7-0-8-120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</row>
        <row r="733">
          <cell r="J733" t="str">
            <v>7-0-8-122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</row>
        <row r="734">
          <cell r="J734" t="str">
            <v>7-0-8-124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</row>
        <row r="735">
          <cell r="J735" t="str">
            <v>7-0-8-126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</row>
        <row r="736">
          <cell r="J736" t="str">
            <v>7-0-8-128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</row>
        <row r="737">
          <cell r="J737" t="str">
            <v>7-0-8-130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</row>
        <row r="738">
          <cell r="J738" t="str">
            <v>7-0-8-132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</row>
        <row r="739">
          <cell r="J739" t="str">
            <v>7-0-8-134</v>
          </cell>
          <cell r="K739">
            <v>2</v>
          </cell>
          <cell r="L739">
            <v>0</v>
          </cell>
          <cell r="M739">
            <v>0</v>
          </cell>
          <cell r="N739">
            <v>0</v>
          </cell>
        </row>
        <row r="740">
          <cell r="J740" t="str">
            <v>7-0-8-136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</row>
        <row r="741">
          <cell r="J741" t="str">
            <v>7-0-8-138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</row>
        <row r="742">
          <cell r="J742" t="str">
            <v>7-0-8-140</v>
          </cell>
          <cell r="K742">
            <v>1</v>
          </cell>
          <cell r="L742">
            <v>0</v>
          </cell>
          <cell r="M742">
            <v>0</v>
          </cell>
          <cell r="N742">
            <v>0</v>
          </cell>
        </row>
        <row r="743">
          <cell r="J743" t="str">
            <v>7-0-8-142</v>
          </cell>
          <cell r="K743">
            <v>1</v>
          </cell>
          <cell r="L743">
            <v>0</v>
          </cell>
          <cell r="M743">
            <v>0</v>
          </cell>
          <cell r="N743">
            <v>0</v>
          </cell>
        </row>
        <row r="744">
          <cell r="J744" t="str">
            <v>7-0-8-144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</row>
        <row r="745">
          <cell r="J745" t="str">
            <v>7-0-8-146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</row>
        <row r="746">
          <cell r="J746" t="str">
            <v>7-0-8-148</v>
          </cell>
          <cell r="K746">
            <v>1</v>
          </cell>
          <cell r="L746">
            <v>0</v>
          </cell>
          <cell r="M746">
            <v>0</v>
          </cell>
          <cell r="N746">
            <v>0</v>
          </cell>
        </row>
        <row r="747">
          <cell r="J747" t="str">
            <v>7-0-8-150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</row>
        <row r="759">
          <cell r="K759" t="str">
            <v>굴참</v>
          </cell>
          <cell r="L759" t="str">
            <v>신갈외</v>
          </cell>
          <cell r="M759" t="str">
            <v>x</v>
          </cell>
          <cell r="N759" t="str">
            <v>x</v>
          </cell>
        </row>
        <row r="760">
          <cell r="J760" t="str">
            <v>8-0-10-08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</row>
        <row r="761">
          <cell r="J761" t="str">
            <v>8-0-10-010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</row>
        <row r="762">
          <cell r="J762" t="str">
            <v>8-0-10-012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</row>
        <row r="763">
          <cell r="J763" t="str">
            <v>8-0-10-014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</row>
        <row r="764">
          <cell r="J764" t="str">
            <v>8-0-10-016</v>
          </cell>
          <cell r="K764">
            <v>0</v>
          </cell>
          <cell r="L764">
            <v>2</v>
          </cell>
          <cell r="M764">
            <v>0</v>
          </cell>
          <cell r="N764">
            <v>0</v>
          </cell>
        </row>
        <row r="765">
          <cell r="J765" t="str">
            <v>8-0-10-018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</row>
        <row r="766">
          <cell r="J766" t="str">
            <v>8-0-10-020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</row>
        <row r="767">
          <cell r="J767" t="str">
            <v>8-0-10-022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</row>
        <row r="768">
          <cell r="J768" t="str">
            <v>8-0-10-024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</row>
        <row r="769">
          <cell r="J769" t="str">
            <v>8-0-10-026</v>
          </cell>
          <cell r="K769">
            <v>1</v>
          </cell>
          <cell r="L769">
            <v>0</v>
          </cell>
          <cell r="M769">
            <v>0</v>
          </cell>
          <cell r="N769">
            <v>0</v>
          </cell>
        </row>
        <row r="770">
          <cell r="J770" t="str">
            <v>8-0-10-028</v>
          </cell>
          <cell r="K770">
            <v>1</v>
          </cell>
          <cell r="L770">
            <v>0</v>
          </cell>
          <cell r="M770">
            <v>0</v>
          </cell>
          <cell r="N770">
            <v>0</v>
          </cell>
        </row>
        <row r="771">
          <cell r="J771" t="str">
            <v>8-0-10-030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</row>
        <row r="772">
          <cell r="J772" t="str">
            <v>8-0-10-032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</row>
        <row r="773">
          <cell r="J773" t="str">
            <v>8-0-10-034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</row>
        <row r="774">
          <cell r="J774" t="str">
            <v>8-0-10-036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</row>
        <row r="775">
          <cell r="J775" t="str">
            <v>8-0-10-038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</row>
        <row r="776">
          <cell r="J776" t="str">
            <v>8-0-10-040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</row>
        <row r="777">
          <cell r="J777" t="str">
            <v>8-0-10-042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</row>
        <row r="778">
          <cell r="J778" t="str">
            <v>8-0-10-044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</row>
        <row r="779">
          <cell r="J779" t="str">
            <v>8-0-10-046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</row>
        <row r="780">
          <cell r="J780" t="str">
            <v>8-0-10-048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</row>
        <row r="781">
          <cell r="J781" t="str">
            <v>8-0-10-050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</row>
        <row r="793">
          <cell r="K793" t="str">
            <v>소나무</v>
          </cell>
          <cell r="L793" t="str">
            <v>신갈외</v>
          </cell>
          <cell r="M793" t="str">
            <v>x</v>
          </cell>
          <cell r="N793" t="str">
            <v>x</v>
          </cell>
        </row>
        <row r="794">
          <cell r="J794" t="str">
            <v>8-0-10-08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</row>
        <row r="795">
          <cell r="J795" t="str">
            <v>8-0-10-010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</row>
        <row r="796">
          <cell r="J796" t="str">
            <v>8-0-10-012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</row>
        <row r="797">
          <cell r="J797" t="str">
            <v>8-0-10-014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</row>
        <row r="798">
          <cell r="J798" t="str">
            <v>8-0-10-016</v>
          </cell>
          <cell r="K798">
            <v>0</v>
          </cell>
          <cell r="L798">
            <v>1</v>
          </cell>
          <cell r="M798">
            <v>0</v>
          </cell>
          <cell r="N798">
            <v>0</v>
          </cell>
        </row>
        <row r="799">
          <cell r="J799" t="str">
            <v>8-0-10-018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</row>
        <row r="800">
          <cell r="J800" t="str">
            <v>8-0-10-020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</row>
        <row r="801">
          <cell r="J801" t="str">
            <v>8-0-10-022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</row>
        <row r="802">
          <cell r="J802" t="str">
            <v>8-0-10-024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</row>
        <row r="803">
          <cell r="J803" t="str">
            <v>8-0-10-026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</row>
        <row r="804">
          <cell r="J804" t="str">
            <v>8-0-10-028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</row>
        <row r="805">
          <cell r="J805" t="str">
            <v>8-0-10-030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</row>
        <row r="806">
          <cell r="J806" t="str">
            <v>8-0-10-032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</row>
        <row r="807">
          <cell r="J807" t="str">
            <v>8-0-10-034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</row>
        <row r="808">
          <cell r="J808" t="str">
            <v>8-0-10-036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</row>
        <row r="809">
          <cell r="J809" t="str">
            <v>8-0-10-038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</row>
        <row r="810">
          <cell r="J810" t="str">
            <v>8-0-10-040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</row>
        <row r="811">
          <cell r="J811" t="str">
            <v>8-0-10-042</v>
          </cell>
          <cell r="K811">
            <v>0</v>
          </cell>
          <cell r="L811">
            <v>0</v>
          </cell>
          <cell r="M811">
            <v>0</v>
          </cell>
          <cell r="N811">
            <v>0</v>
          </cell>
        </row>
        <row r="812">
          <cell r="J812" t="str">
            <v>8-0-10-044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</row>
        <row r="813">
          <cell r="J813" t="str">
            <v>8-0-10-046</v>
          </cell>
          <cell r="K813">
            <v>1</v>
          </cell>
          <cell r="L813">
            <v>0</v>
          </cell>
          <cell r="M813">
            <v>0</v>
          </cell>
          <cell r="N813">
            <v>0</v>
          </cell>
        </row>
        <row r="814">
          <cell r="J814" t="str">
            <v>8-0-10-048</v>
          </cell>
          <cell r="K814">
            <v>1</v>
          </cell>
          <cell r="L814">
            <v>0</v>
          </cell>
          <cell r="M814">
            <v>0</v>
          </cell>
          <cell r="N814">
            <v>0</v>
          </cell>
        </row>
        <row r="815">
          <cell r="J815" t="str">
            <v>8-0-10-050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</row>
        <row r="827">
          <cell r="K827" t="str">
            <v>낙엽송</v>
          </cell>
          <cell r="L827" t="str">
            <v>신갈외</v>
          </cell>
          <cell r="M827" t="str">
            <v>x</v>
          </cell>
          <cell r="N827" t="str">
            <v>x</v>
          </cell>
        </row>
        <row r="828">
          <cell r="J828" t="str">
            <v>8-0-10-08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</row>
        <row r="829">
          <cell r="J829" t="str">
            <v>8-0-10-010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</row>
        <row r="830">
          <cell r="J830" t="str">
            <v>8-0-10-012</v>
          </cell>
          <cell r="K830">
            <v>0</v>
          </cell>
          <cell r="L830">
            <v>1</v>
          </cell>
          <cell r="M830">
            <v>0</v>
          </cell>
          <cell r="N830">
            <v>0</v>
          </cell>
        </row>
        <row r="831">
          <cell r="J831" t="str">
            <v>8-0-10-014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</row>
        <row r="832">
          <cell r="J832" t="str">
            <v>8-0-10-016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</row>
        <row r="833">
          <cell r="J833" t="str">
            <v>8-0-10-018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</row>
        <row r="834">
          <cell r="J834" t="str">
            <v>8-0-10-020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</row>
        <row r="835">
          <cell r="J835" t="str">
            <v>8-0-10-022</v>
          </cell>
          <cell r="K835">
            <v>0</v>
          </cell>
          <cell r="L835">
            <v>0</v>
          </cell>
          <cell r="M835">
            <v>0</v>
          </cell>
          <cell r="N835">
            <v>0</v>
          </cell>
        </row>
        <row r="836">
          <cell r="J836" t="str">
            <v>8-0-10-024</v>
          </cell>
          <cell r="K836">
            <v>0</v>
          </cell>
          <cell r="L836">
            <v>0</v>
          </cell>
          <cell r="M836">
            <v>0</v>
          </cell>
          <cell r="N836">
            <v>0</v>
          </cell>
        </row>
        <row r="837">
          <cell r="J837" t="str">
            <v>8-0-10-026</v>
          </cell>
          <cell r="K837">
            <v>1</v>
          </cell>
          <cell r="L837">
            <v>0</v>
          </cell>
          <cell r="M837">
            <v>0</v>
          </cell>
          <cell r="N837">
            <v>0</v>
          </cell>
        </row>
        <row r="838">
          <cell r="J838" t="str">
            <v>8-0-10-028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</row>
        <row r="839">
          <cell r="J839" t="str">
            <v>8-0-10-030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</row>
        <row r="840">
          <cell r="J840" t="str">
            <v>8-0-10-032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</row>
        <row r="841">
          <cell r="J841" t="str">
            <v>8-0-10-034</v>
          </cell>
          <cell r="K841">
            <v>1</v>
          </cell>
          <cell r="L841">
            <v>0</v>
          </cell>
          <cell r="M841">
            <v>0</v>
          </cell>
          <cell r="N841">
            <v>0</v>
          </cell>
        </row>
        <row r="842">
          <cell r="J842" t="str">
            <v>8-0-10-036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</row>
        <row r="843">
          <cell r="J843" t="str">
            <v>8-0-10-038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</row>
        <row r="844">
          <cell r="J844" t="str">
            <v>8-0-10-040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</row>
        <row r="845">
          <cell r="J845" t="str">
            <v>8-0-10-042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</row>
        <row r="846">
          <cell r="J846" t="str">
            <v>8-0-10-044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</row>
        <row r="847">
          <cell r="J847" t="str">
            <v>8-0-10-046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</row>
        <row r="848">
          <cell r="J848" t="str">
            <v>8-0-10-048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</row>
        <row r="849">
          <cell r="J849" t="str">
            <v>8-0-10-050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</row>
        <row r="861">
          <cell r="K861" t="str">
            <v>낙엽송</v>
          </cell>
          <cell r="L861" t="str">
            <v>신갈외</v>
          </cell>
          <cell r="M861" t="str">
            <v>x</v>
          </cell>
          <cell r="N861" t="str">
            <v>x</v>
          </cell>
        </row>
        <row r="862">
          <cell r="J862" t="str">
            <v>8-0-10-08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</row>
        <row r="863">
          <cell r="J863" t="str">
            <v>8-0-10-010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</row>
        <row r="864">
          <cell r="J864" t="str">
            <v>8-0-10-012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</row>
        <row r="865">
          <cell r="J865" t="str">
            <v>8-0-10-014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</row>
        <row r="866">
          <cell r="J866" t="str">
            <v>8-0-10-016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</row>
        <row r="867">
          <cell r="J867" t="str">
            <v>8-0-10-018</v>
          </cell>
          <cell r="K867">
            <v>0</v>
          </cell>
          <cell r="L867">
            <v>1</v>
          </cell>
          <cell r="M867">
            <v>0</v>
          </cell>
          <cell r="N867">
            <v>0</v>
          </cell>
        </row>
        <row r="868">
          <cell r="J868" t="str">
            <v>8-0-10-020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</row>
        <row r="869">
          <cell r="J869" t="str">
            <v>8-0-10-022</v>
          </cell>
          <cell r="K869">
            <v>1</v>
          </cell>
          <cell r="L869">
            <v>0</v>
          </cell>
          <cell r="M869">
            <v>0</v>
          </cell>
          <cell r="N869">
            <v>0</v>
          </cell>
        </row>
        <row r="870">
          <cell r="J870" t="str">
            <v>8-0-10-024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</row>
        <row r="871">
          <cell r="J871" t="str">
            <v>8-0-10-026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</row>
        <row r="872">
          <cell r="J872" t="str">
            <v>8-0-10-028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</row>
        <row r="873">
          <cell r="J873" t="str">
            <v>8-0-10-030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</row>
        <row r="874">
          <cell r="J874" t="str">
            <v>8-0-10-032</v>
          </cell>
          <cell r="K874">
            <v>1</v>
          </cell>
          <cell r="L874">
            <v>0</v>
          </cell>
          <cell r="M874">
            <v>0</v>
          </cell>
          <cell r="N874">
            <v>0</v>
          </cell>
        </row>
        <row r="875">
          <cell r="J875" t="str">
            <v>8-0-10-034</v>
          </cell>
          <cell r="K875">
            <v>1</v>
          </cell>
          <cell r="L875">
            <v>0</v>
          </cell>
          <cell r="M875">
            <v>0</v>
          </cell>
          <cell r="N875">
            <v>0</v>
          </cell>
        </row>
        <row r="876">
          <cell r="J876" t="str">
            <v>8-0-10-036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</row>
        <row r="877">
          <cell r="J877" t="str">
            <v>8-0-10-038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</row>
        <row r="878">
          <cell r="J878" t="str">
            <v>8-0-10-040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</row>
        <row r="879">
          <cell r="J879" t="str">
            <v>8-0-10-042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</row>
        <row r="880">
          <cell r="J880" t="str">
            <v>8-0-10-044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</row>
        <row r="881">
          <cell r="J881" t="str">
            <v>8-0-10-046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</row>
        <row r="882">
          <cell r="J882" t="str">
            <v>8-0-10-048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</row>
        <row r="883">
          <cell r="J883" t="str">
            <v>8-0-10-050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</row>
        <row r="895">
          <cell r="K895" t="str">
            <v>낙엽송</v>
          </cell>
          <cell r="L895" t="str">
            <v>x</v>
          </cell>
          <cell r="M895" t="str">
            <v>x</v>
          </cell>
          <cell r="N895" t="str">
            <v>x</v>
          </cell>
        </row>
        <row r="896">
          <cell r="J896" t="str">
            <v>8-0-10-08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</row>
        <row r="897">
          <cell r="J897" t="str">
            <v>8-0-10-010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</row>
        <row r="898">
          <cell r="J898" t="str">
            <v>8-0-10-012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</row>
        <row r="899">
          <cell r="J899" t="str">
            <v>8-0-10-014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</row>
        <row r="900">
          <cell r="J900" t="str">
            <v>8-0-10-016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</row>
        <row r="901">
          <cell r="J901" t="str">
            <v>8-0-10-018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</row>
        <row r="902">
          <cell r="J902" t="str">
            <v>8-0-10-020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</row>
        <row r="903">
          <cell r="J903" t="str">
            <v>8-0-10-022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</row>
        <row r="904">
          <cell r="J904" t="str">
            <v>8-0-10-024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</row>
        <row r="905">
          <cell r="J905" t="str">
            <v>8-0-10-026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</row>
        <row r="906">
          <cell r="J906" t="str">
            <v>8-0-10-028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</row>
        <row r="907">
          <cell r="J907" t="str">
            <v>8-0-10-030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</row>
        <row r="908">
          <cell r="J908" t="str">
            <v>8-0-10-032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</row>
        <row r="909">
          <cell r="J909" t="str">
            <v>8-0-10-034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</row>
        <row r="910">
          <cell r="J910" t="str">
            <v>8-0-10-036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</row>
        <row r="911">
          <cell r="J911" t="str">
            <v>8-0-10-038</v>
          </cell>
          <cell r="K911">
            <v>1</v>
          </cell>
          <cell r="L911">
            <v>0</v>
          </cell>
          <cell r="M911">
            <v>0</v>
          </cell>
          <cell r="N911">
            <v>0</v>
          </cell>
        </row>
        <row r="912">
          <cell r="J912" t="str">
            <v>8-0-10-040</v>
          </cell>
          <cell r="K912">
            <v>1</v>
          </cell>
          <cell r="L912">
            <v>0</v>
          </cell>
          <cell r="M912">
            <v>0</v>
          </cell>
          <cell r="N912">
            <v>0</v>
          </cell>
        </row>
        <row r="913">
          <cell r="J913" t="str">
            <v>8-0-10-042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</row>
        <row r="914">
          <cell r="J914" t="str">
            <v>8-0-10-044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</row>
        <row r="915">
          <cell r="J915" t="str">
            <v>8-0-10-046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</row>
        <row r="916">
          <cell r="J916" t="str">
            <v>8-0-10-048</v>
          </cell>
          <cell r="K916">
            <v>1</v>
          </cell>
          <cell r="L916">
            <v>0</v>
          </cell>
          <cell r="M916">
            <v>0</v>
          </cell>
          <cell r="N916">
            <v>0</v>
          </cell>
        </row>
        <row r="917">
          <cell r="J917" t="str">
            <v>8-0-10-050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</row>
        <row r="929">
          <cell r="K929" t="str">
            <v>낙엽송</v>
          </cell>
          <cell r="L929" t="str">
            <v>소나무</v>
          </cell>
          <cell r="M929" t="str">
            <v>신갈외</v>
          </cell>
          <cell r="N929" t="str">
            <v>x</v>
          </cell>
        </row>
        <row r="930">
          <cell r="J930" t="str">
            <v>8-0-10-08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</row>
        <row r="931">
          <cell r="J931" t="str">
            <v>8-0-10-010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</row>
        <row r="932">
          <cell r="J932" t="str">
            <v>8-0-10-012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</row>
        <row r="933">
          <cell r="J933" t="str">
            <v>8-0-10-014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</row>
        <row r="934">
          <cell r="J934" t="str">
            <v>8-0-10-016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</row>
        <row r="935">
          <cell r="J935" t="str">
            <v>8-0-10-018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</row>
        <row r="936">
          <cell r="J936" t="str">
            <v>8-0-10-020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</row>
        <row r="937">
          <cell r="J937" t="str">
            <v>8-0-10-022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</row>
        <row r="938">
          <cell r="J938" t="str">
            <v>8-0-10-024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</row>
        <row r="939">
          <cell r="J939" t="str">
            <v>8-0-10-026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</row>
        <row r="940">
          <cell r="J940" t="str">
            <v>8-0-10-028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</row>
        <row r="941">
          <cell r="J941" t="str">
            <v>8-0-10-030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</row>
        <row r="942">
          <cell r="J942" t="str">
            <v>8-0-10-032</v>
          </cell>
          <cell r="K942">
            <v>0</v>
          </cell>
          <cell r="L942">
            <v>0</v>
          </cell>
          <cell r="M942">
            <v>1</v>
          </cell>
          <cell r="N942">
            <v>0</v>
          </cell>
        </row>
        <row r="943">
          <cell r="J943" t="str">
            <v>8-0-10-034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</row>
        <row r="944">
          <cell r="J944" t="str">
            <v>8-0-10-036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</row>
        <row r="945">
          <cell r="J945" t="str">
            <v>8-0-10-038</v>
          </cell>
          <cell r="K945">
            <v>0</v>
          </cell>
          <cell r="L945">
            <v>1</v>
          </cell>
          <cell r="M945">
            <v>0</v>
          </cell>
          <cell r="N945">
            <v>0</v>
          </cell>
        </row>
        <row r="946">
          <cell r="J946" t="str">
            <v>8-0-10-040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</row>
        <row r="947">
          <cell r="J947" t="str">
            <v>8-0-10-042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</row>
        <row r="948">
          <cell r="J948" t="str">
            <v>8-0-10-044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</row>
        <row r="949">
          <cell r="J949" t="str">
            <v>8-0-10-046</v>
          </cell>
          <cell r="K949">
            <v>1</v>
          </cell>
          <cell r="L949">
            <v>0</v>
          </cell>
          <cell r="M949">
            <v>0</v>
          </cell>
          <cell r="N949">
            <v>0</v>
          </cell>
        </row>
        <row r="950">
          <cell r="J950" t="str">
            <v>8-0-10-048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</row>
        <row r="951">
          <cell r="J951" t="str">
            <v>8-0-10-050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</row>
        <row r="963">
          <cell r="K963" t="str">
            <v>낙엽송</v>
          </cell>
          <cell r="L963" t="str">
            <v>신갈외</v>
          </cell>
          <cell r="M963" t="str">
            <v>x</v>
          </cell>
          <cell r="N963" t="str">
            <v>x</v>
          </cell>
        </row>
        <row r="964">
          <cell r="J964" t="str">
            <v>8-0-10-08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</row>
        <row r="965">
          <cell r="J965" t="str">
            <v>8-0-10-010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</row>
        <row r="966">
          <cell r="J966" t="str">
            <v>8-0-10-012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</row>
        <row r="967">
          <cell r="J967" t="str">
            <v>8-0-10-014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</row>
        <row r="968">
          <cell r="J968" t="str">
            <v>8-0-10-016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</row>
        <row r="969">
          <cell r="J969" t="str">
            <v>8-0-10-018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</row>
        <row r="970">
          <cell r="J970" t="str">
            <v>8-0-10-020</v>
          </cell>
          <cell r="K970">
            <v>0</v>
          </cell>
          <cell r="L970">
            <v>0</v>
          </cell>
          <cell r="M970">
            <v>0</v>
          </cell>
          <cell r="N970">
            <v>0</v>
          </cell>
        </row>
        <row r="971">
          <cell r="J971" t="str">
            <v>8-0-10-022</v>
          </cell>
          <cell r="K971">
            <v>0</v>
          </cell>
          <cell r="L971">
            <v>0</v>
          </cell>
          <cell r="M971">
            <v>0</v>
          </cell>
          <cell r="N971">
            <v>0</v>
          </cell>
        </row>
        <row r="972">
          <cell r="J972" t="str">
            <v>8-0-10-024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</row>
        <row r="973">
          <cell r="J973" t="str">
            <v>8-0-10-026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</row>
        <row r="974">
          <cell r="J974" t="str">
            <v>8-0-10-028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</row>
        <row r="975">
          <cell r="J975" t="str">
            <v>8-0-10-030</v>
          </cell>
          <cell r="K975">
            <v>0</v>
          </cell>
          <cell r="L975">
            <v>1</v>
          </cell>
          <cell r="M975">
            <v>0</v>
          </cell>
          <cell r="N975">
            <v>0</v>
          </cell>
        </row>
        <row r="976">
          <cell r="J976" t="str">
            <v>8-0-10-032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</row>
        <row r="977">
          <cell r="J977" t="str">
            <v>8-0-10-034</v>
          </cell>
          <cell r="K977">
            <v>0</v>
          </cell>
          <cell r="L977">
            <v>0</v>
          </cell>
          <cell r="M977">
            <v>0</v>
          </cell>
          <cell r="N977">
            <v>0</v>
          </cell>
        </row>
        <row r="978">
          <cell r="J978" t="str">
            <v>8-0-10-036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</row>
        <row r="979">
          <cell r="J979" t="str">
            <v>8-0-10-038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</row>
        <row r="980">
          <cell r="J980" t="str">
            <v>8-0-10-040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</row>
        <row r="981">
          <cell r="J981" t="str">
            <v>8-0-10-042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</row>
        <row r="982">
          <cell r="J982" t="str">
            <v>8-0-10-044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</row>
        <row r="983">
          <cell r="J983" t="str">
            <v>8-0-10-046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</row>
        <row r="984">
          <cell r="J984" t="str">
            <v>8-0-10-048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</row>
        <row r="985">
          <cell r="J985" t="str">
            <v>8-0-10-050</v>
          </cell>
          <cell r="K985">
            <v>1</v>
          </cell>
          <cell r="L985">
            <v>0</v>
          </cell>
          <cell r="M985">
            <v>0</v>
          </cell>
          <cell r="N985">
            <v>0</v>
          </cell>
        </row>
        <row r="997">
          <cell r="K997" t="str">
            <v>굴참</v>
          </cell>
          <cell r="L997" t="str">
            <v>신갈외</v>
          </cell>
          <cell r="M997" t="str">
            <v>x</v>
          </cell>
          <cell r="N997" t="str">
            <v>x</v>
          </cell>
        </row>
        <row r="998">
          <cell r="J998" t="str">
            <v>8-0-10-08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</row>
        <row r="999">
          <cell r="J999" t="str">
            <v>8-0-10-010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</row>
        <row r="1000">
          <cell r="J1000" t="str">
            <v>8-0-10-012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</row>
        <row r="1001">
          <cell r="J1001" t="str">
            <v>8-0-10-014</v>
          </cell>
          <cell r="K1001">
            <v>0</v>
          </cell>
          <cell r="L1001">
            <v>1</v>
          </cell>
          <cell r="M1001">
            <v>0</v>
          </cell>
          <cell r="N1001">
            <v>0</v>
          </cell>
        </row>
        <row r="1002">
          <cell r="J1002" t="str">
            <v>8-0-10-016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</row>
        <row r="1003">
          <cell r="J1003" t="str">
            <v>8-0-10-018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</row>
        <row r="1004">
          <cell r="J1004" t="str">
            <v>8-0-10-020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</row>
        <row r="1005">
          <cell r="J1005" t="str">
            <v>8-0-10-022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</row>
        <row r="1006">
          <cell r="J1006" t="str">
            <v>8-0-10-024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</row>
        <row r="1007">
          <cell r="J1007" t="str">
            <v>8-0-10-026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</row>
        <row r="1008">
          <cell r="J1008" t="str">
            <v>8-0-10-028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</row>
        <row r="1009">
          <cell r="J1009" t="str">
            <v>8-0-10-030</v>
          </cell>
          <cell r="K1009">
            <v>1</v>
          </cell>
          <cell r="L1009">
            <v>0</v>
          </cell>
          <cell r="M1009">
            <v>0</v>
          </cell>
          <cell r="N1009">
            <v>0</v>
          </cell>
        </row>
        <row r="1010">
          <cell r="J1010" t="str">
            <v>8-0-10-032</v>
          </cell>
          <cell r="K1010">
            <v>0</v>
          </cell>
          <cell r="L1010">
            <v>1</v>
          </cell>
          <cell r="M1010">
            <v>0</v>
          </cell>
          <cell r="N1010">
            <v>0</v>
          </cell>
        </row>
        <row r="1011">
          <cell r="J1011" t="str">
            <v>8-0-10-034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</row>
        <row r="1012">
          <cell r="J1012" t="str">
            <v>8-0-10-036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</row>
        <row r="1013">
          <cell r="J1013" t="str">
            <v>8-0-10-038</v>
          </cell>
          <cell r="K1013">
            <v>0</v>
          </cell>
          <cell r="L1013">
            <v>0</v>
          </cell>
          <cell r="M1013">
            <v>0</v>
          </cell>
          <cell r="N1013">
            <v>0</v>
          </cell>
        </row>
        <row r="1014">
          <cell r="J1014" t="str">
            <v>8-0-10-040</v>
          </cell>
          <cell r="K1014">
            <v>1</v>
          </cell>
          <cell r="L1014">
            <v>0</v>
          </cell>
          <cell r="M1014">
            <v>0</v>
          </cell>
          <cell r="N1014">
            <v>0</v>
          </cell>
        </row>
        <row r="1015">
          <cell r="J1015" t="str">
            <v>8-0-10-042</v>
          </cell>
          <cell r="K1015">
            <v>0</v>
          </cell>
          <cell r="L1015">
            <v>0</v>
          </cell>
          <cell r="M1015">
            <v>0</v>
          </cell>
          <cell r="N1015">
            <v>0</v>
          </cell>
        </row>
        <row r="1016">
          <cell r="J1016" t="str">
            <v>8-0-10-044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</row>
        <row r="1017">
          <cell r="J1017" t="str">
            <v>8-0-10-046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</row>
        <row r="1018">
          <cell r="J1018" t="str">
            <v>8-0-10-048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</row>
        <row r="1019">
          <cell r="J1019" t="str">
            <v>8-0-10-050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</row>
        <row r="1031">
          <cell r="K1031" t="str">
            <v>소나무</v>
          </cell>
          <cell r="L1031" t="str">
            <v>x</v>
          </cell>
          <cell r="M1031" t="str">
            <v>x</v>
          </cell>
          <cell r="N1031" t="str">
            <v>x</v>
          </cell>
        </row>
        <row r="1032">
          <cell r="J1032" t="str">
            <v>38-0-2-38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</row>
        <row r="1033">
          <cell r="J1033" t="str">
            <v>38-0-2-310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</row>
        <row r="1034">
          <cell r="J1034" t="str">
            <v>38-0-2-312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</row>
        <row r="1035">
          <cell r="J1035" t="str">
            <v>38-0-2-314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</row>
        <row r="1036">
          <cell r="J1036" t="str">
            <v>38-0-2-316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</row>
        <row r="1037">
          <cell r="J1037" t="str">
            <v>38-0-2-318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</row>
        <row r="1038">
          <cell r="J1038" t="str">
            <v>38-0-2-320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</row>
        <row r="1039">
          <cell r="J1039" t="str">
            <v>38-0-2-322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</row>
        <row r="1040">
          <cell r="J1040" t="str">
            <v>38-0-2-324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</row>
        <row r="1041">
          <cell r="J1041" t="str">
            <v>38-0-2-326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</row>
        <row r="1042">
          <cell r="J1042" t="str">
            <v>38-0-2-328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</row>
        <row r="1043">
          <cell r="J1043" t="str">
            <v>38-0-2-330</v>
          </cell>
          <cell r="K1043">
            <v>1</v>
          </cell>
          <cell r="L1043">
            <v>0</v>
          </cell>
          <cell r="M1043">
            <v>0</v>
          </cell>
          <cell r="N1043">
            <v>0</v>
          </cell>
        </row>
        <row r="1044">
          <cell r="J1044" t="str">
            <v>38-0-2-332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</row>
        <row r="1045">
          <cell r="J1045" t="str">
            <v>38-0-2-334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</row>
        <row r="1046">
          <cell r="J1046" t="str">
            <v>38-0-2-336</v>
          </cell>
          <cell r="K1046">
            <v>1</v>
          </cell>
          <cell r="L1046">
            <v>0</v>
          </cell>
          <cell r="M1046">
            <v>0</v>
          </cell>
          <cell r="N1046">
            <v>0</v>
          </cell>
        </row>
        <row r="1047">
          <cell r="J1047" t="str">
            <v>38-0-2-338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</row>
        <row r="1048">
          <cell r="J1048" t="str">
            <v>38-0-2-340</v>
          </cell>
          <cell r="K1048">
            <v>1</v>
          </cell>
          <cell r="L1048">
            <v>0</v>
          </cell>
          <cell r="M1048">
            <v>0</v>
          </cell>
          <cell r="N1048">
            <v>0</v>
          </cell>
        </row>
        <row r="1049">
          <cell r="J1049" t="str">
            <v>38-0-2-342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</row>
        <row r="1050">
          <cell r="J1050" t="str">
            <v>38-0-2-344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</row>
        <row r="1051">
          <cell r="J1051" t="str">
            <v>38-0-2-346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</row>
        <row r="1052">
          <cell r="J1052" t="str">
            <v>38-0-2-348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</row>
        <row r="1053">
          <cell r="J1053" t="str">
            <v>38-0-2-350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</row>
        <row r="1065">
          <cell r="K1065" t="str">
            <v>소나무</v>
          </cell>
          <cell r="L1065" t="str">
            <v>신갈외</v>
          </cell>
          <cell r="M1065" t="str">
            <v>x</v>
          </cell>
          <cell r="N1065" t="str">
            <v>x</v>
          </cell>
        </row>
        <row r="1066">
          <cell r="J1066" t="str">
            <v>38-0-2-38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</row>
        <row r="1067">
          <cell r="J1067" t="str">
            <v>38-0-2-310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</row>
        <row r="1068">
          <cell r="J1068" t="str">
            <v>38-0-2-312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</row>
        <row r="1069">
          <cell r="J1069" t="str">
            <v>38-0-2-314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</row>
        <row r="1070">
          <cell r="J1070" t="str">
            <v>38-0-2-316</v>
          </cell>
          <cell r="K1070">
            <v>0</v>
          </cell>
          <cell r="L1070">
            <v>1</v>
          </cell>
          <cell r="M1070">
            <v>0</v>
          </cell>
          <cell r="N1070">
            <v>0</v>
          </cell>
        </row>
        <row r="1071">
          <cell r="J1071" t="str">
            <v>38-0-2-318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</row>
        <row r="1072">
          <cell r="J1072" t="str">
            <v>38-0-2-320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</row>
        <row r="1073">
          <cell r="J1073" t="str">
            <v>38-0-2-322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</row>
        <row r="1074">
          <cell r="J1074" t="str">
            <v>38-0-2-324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</row>
        <row r="1075">
          <cell r="J1075" t="str">
            <v>38-0-2-326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</row>
        <row r="1076">
          <cell r="J1076" t="str">
            <v>38-0-2-328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</row>
        <row r="1077">
          <cell r="J1077" t="str">
            <v>38-0-2-330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</row>
        <row r="1078">
          <cell r="J1078" t="str">
            <v>38-0-2-332</v>
          </cell>
          <cell r="K1078">
            <v>0</v>
          </cell>
          <cell r="L1078">
            <v>1</v>
          </cell>
          <cell r="M1078">
            <v>0</v>
          </cell>
          <cell r="N1078">
            <v>0</v>
          </cell>
        </row>
        <row r="1079">
          <cell r="J1079" t="str">
            <v>38-0-2-334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</row>
        <row r="1080">
          <cell r="J1080" t="str">
            <v>38-0-2-336</v>
          </cell>
          <cell r="K1080">
            <v>0</v>
          </cell>
          <cell r="L1080">
            <v>0</v>
          </cell>
          <cell r="M1080">
            <v>0</v>
          </cell>
          <cell r="N1080">
            <v>0</v>
          </cell>
        </row>
        <row r="1081">
          <cell r="J1081" t="str">
            <v>38-0-2-338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</row>
        <row r="1082">
          <cell r="J1082" t="str">
            <v>38-0-2-340</v>
          </cell>
          <cell r="K1082">
            <v>0</v>
          </cell>
          <cell r="L1082">
            <v>1</v>
          </cell>
          <cell r="M1082">
            <v>0</v>
          </cell>
          <cell r="N1082">
            <v>0</v>
          </cell>
        </row>
        <row r="1083">
          <cell r="J1083" t="str">
            <v>38-0-2-342</v>
          </cell>
          <cell r="K1083">
            <v>1</v>
          </cell>
          <cell r="L1083">
            <v>0</v>
          </cell>
          <cell r="M1083">
            <v>0</v>
          </cell>
          <cell r="N1083">
            <v>0</v>
          </cell>
        </row>
        <row r="1084">
          <cell r="J1084" t="str">
            <v>38-0-2-344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</row>
        <row r="1085">
          <cell r="J1085" t="str">
            <v>38-0-2-346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</row>
        <row r="1086">
          <cell r="J1086" t="str">
            <v>38-0-2-348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</row>
        <row r="1087">
          <cell r="J1087" t="str">
            <v>38-0-2-350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</row>
        <row r="1099">
          <cell r="K1099" t="str">
            <v>소나무</v>
          </cell>
          <cell r="L1099" t="str">
            <v>신갈외</v>
          </cell>
          <cell r="M1099" t="str">
            <v>x</v>
          </cell>
          <cell r="N1099" t="str">
            <v>x</v>
          </cell>
        </row>
        <row r="1100">
          <cell r="J1100" t="str">
            <v>57-0-2-38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</row>
        <row r="1101">
          <cell r="J1101" t="str">
            <v>57-0-2-310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</row>
        <row r="1102">
          <cell r="J1102" t="str">
            <v>57-0-2-312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</row>
        <row r="1103">
          <cell r="J1103" t="str">
            <v>57-0-2-314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</row>
        <row r="1104">
          <cell r="J1104" t="str">
            <v>57-0-2-316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</row>
        <row r="1105">
          <cell r="J1105" t="str">
            <v>57-0-2-318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</row>
        <row r="1106">
          <cell r="J1106" t="str">
            <v>57-0-2-320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</row>
        <row r="1107">
          <cell r="J1107" t="str">
            <v>57-0-2-322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</row>
        <row r="1108">
          <cell r="J1108" t="str">
            <v>57-0-2-324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</row>
        <row r="1109">
          <cell r="J1109" t="str">
            <v>57-0-2-326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</row>
        <row r="1110">
          <cell r="J1110" t="str">
            <v>57-0-2-328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</row>
        <row r="1111">
          <cell r="J1111" t="str">
            <v>57-0-2-330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</row>
        <row r="1112">
          <cell r="J1112" t="str">
            <v>57-0-2-332</v>
          </cell>
          <cell r="K1112">
            <v>0</v>
          </cell>
          <cell r="L1112">
            <v>1</v>
          </cell>
          <cell r="M1112">
            <v>0</v>
          </cell>
          <cell r="N1112">
            <v>0</v>
          </cell>
        </row>
        <row r="1113">
          <cell r="J1113" t="str">
            <v>57-0-2-334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</row>
        <row r="1114">
          <cell r="J1114" t="str">
            <v>57-0-2-336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</row>
        <row r="1115">
          <cell r="J1115" t="str">
            <v>57-0-2-338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</row>
        <row r="1116">
          <cell r="J1116" t="str">
            <v>57-0-2-340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</row>
        <row r="1117">
          <cell r="J1117" t="str">
            <v>57-0-2-342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</row>
        <row r="1118">
          <cell r="J1118" t="str">
            <v>57-0-2-344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</row>
        <row r="1119">
          <cell r="J1119" t="str">
            <v>57-0-2-346</v>
          </cell>
          <cell r="K1119">
            <v>1</v>
          </cell>
          <cell r="L1119">
            <v>0</v>
          </cell>
          <cell r="M1119">
            <v>0</v>
          </cell>
          <cell r="N1119">
            <v>0</v>
          </cell>
        </row>
        <row r="1120">
          <cell r="J1120" t="str">
            <v>57-0-2-348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</row>
        <row r="1121">
          <cell r="J1121" t="str">
            <v>57-0-2-350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</row>
        <row r="1133">
          <cell r="K1133" t="str">
            <v>신갈외</v>
          </cell>
          <cell r="L1133" t="str">
            <v>x</v>
          </cell>
          <cell r="M1133" t="str">
            <v>x</v>
          </cell>
          <cell r="N1133" t="str">
            <v>x</v>
          </cell>
        </row>
        <row r="1134">
          <cell r="J1134" t="str">
            <v>57-0-2-38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</row>
        <row r="1135">
          <cell r="J1135" t="str">
            <v>57-0-2-310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</row>
        <row r="1136">
          <cell r="J1136" t="str">
            <v>57-0-2-312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</row>
        <row r="1137">
          <cell r="J1137" t="str">
            <v>57-0-2-314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</row>
        <row r="1138">
          <cell r="J1138" t="str">
            <v>57-0-2-316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</row>
        <row r="1139">
          <cell r="J1139" t="str">
            <v>57-0-2-318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</row>
        <row r="1140">
          <cell r="J1140" t="str">
            <v>57-0-2-320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</row>
        <row r="1141">
          <cell r="J1141" t="str">
            <v>57-0-2-322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</row>
        <row r="1142">
          <cell r="J1142" t="str">
            <v>57-0-2-324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</row>
        <row r="1143">
          <cell r="J1143" t="str">
            <v>57-0-2-326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</row>
        <row r="1144">
          <cell r="J1144" t="str">
            <v>57-0-2-328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</row>
        <row r="1145">
          <cell r="J1145" t="str">
            <v>57-0-2-330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</row>
        <row r="1146">
          <cell r="J1146" t="str">
            <v>57-0-2-332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</row>
        <row r="1147">
          <cell r="J1147" t="str">
            <v>57-0-2-334</v>
          </cell>
          <cell r="K1147">
            <v>1</v>
          </cell>
          <cell r="L1147">
            <v>0</v>
          </cell>
          <cell r="M1147">
            <v>0</v>
          </cell>
          <cell r="N1147">
            <v>0</v>
          </cell>
        </row>
        <row r="1148">
          <cell r="J1148" t="str">
            <v>57-0-2-336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</row>
        <row r="1149">
          <cell r="J1149" t="str">
            <v>57-0-2-338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</row>
        <row r="1150">
          <cell r="J1150" t="str">
            <v>57-0-2-340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</row>
        <row r="1151">
          <cell r="J1151" t="str">
            <v>57-0-2-342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</row>
        <row r="1152">
          <cell r="J1152" t="str">
            <v>57-0-2-344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</row>
        <row r="1153">
          <cell r="J1153" t="str">
            <v>57-0-2-346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</row>
        <row r="1154">
          <cell r="J1154" t="str">
            <v>57-0-2-348</v>
          </cell>
          <cell r="K1154">
            <v>1</v>
          </cell>
          <cell r="L1154">
            <v>0</v>
          </cell>
          <cell r="M1154">
            <v>0</v>
          </cell>
          <cell r="N1154">
            <v>0</v>
          </cell>
        </row>
        <row r="1155">
          <cell r="J1155" t="str">
            <v>57-0-2-350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</row>
        <row r="1167">
          <cell r="K1167" t="str">
            <v>소나무</v>
          </cell>
          <cell r="L1167" t="str">
            <v>x</v>
          </cell>
          <cell r="M1167" t="str">
            <v>x</v>
          </cell>
          <cell r="N1167" t="str">
            <v>x</v>
          </cell>
        </row>
        <row r="1168">
          <cell r="J1168" t="str">
            <v>57-0-2-38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</row>
        <row r="1169">
          <cell r="J1169" t="str">
            <v>57-0-2-310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</row>
        <row r="1170">
          <cell r="J1170" t="str">
            <v>57-0-2-312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</row>
        <row r="1171">
          <cell r="J1171" t="str">
            <v>57-0-2-314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</row>
        <row r="1172">
          <cell r="J1172" t="str">
            <v>57-0-2-316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</row>
        <row r="1173">
          <cell r="J1173" t="str">
            <v>57-0-2-318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</row>
        <row r="1174">
          <cell r="J1174" t="str">
            <v>57-0-2-320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</row>
        <row r="1175">
          <cell r="J1175" t="str">
            <v>57-0-2-322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</row>
        <row r="1176">
          <cell r="J1176" t="str">
            <v>57-0-2-324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</row>
        <row r="1177">
          <cell r="J1177" t="str">
            <v>57-0-2-326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</row>
        <row r="1178">
          <cell r="J1178" t="str">
            <v>57-0-2-328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</row>
        <row r="1179">
          <cell r="J1179" t="str">
            <v>57-0-2-330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</row>
        <row r="1180">
          <cell r="J1180" t="str">
            <v>57-0-2-332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</row>
        <row r="1181">
          <cell r="J1181" t="str">
            <v>57-0-2-334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</row>
        <row r="1182">
          <cell r="J1182" t="str">
            <v>57-0-2-336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</row>
        <row r="1183">
          <cell r="J1183" t="str">
            <v>57-0-2-338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</row>
        <row r="1184">
          <cell r="J1184" t="str">
            <v>57-0-2-340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</row>
        <row r="1185">
          <cell r="J1185" t="str">
            <v>57-0-2-342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</row>
        <row r="1186">
          <cell r="J1186" t="str">
            <v>57-0-2-344</v>
          </cell>
          <cell r="K1186">
            <v>1</v>
          </cell>
          <cell r="L1186">
            <v>0</v>
          </cell>
          <cell r="M1186">
            <v>0</v>
          </cell>
          <cell r="N1186">
            <v>0</v>
          </cell>
        </row>
        <row r="1187">
          <cell r="J1187" t="str">
            <v>57-0-2-346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</row>
        <row r="1188">
          <cell r="J1188" t="str">
            <v>57-0-2-348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</row>
        <row r="1189">
          <cell r="J1189" t="str">
            <v>57-0-2-350</v>
          </cell>
          <cell r="K1189">
            <v>1</v>
          </cell>
          <cell r="L1189">
            <v>0</v>
          </cell>
          <cell r="M1189">
            <v>0</v>
          </cell>
          <cell r="N1189">
            <v>0</v>
          </cell>
        </row>
        <row r="1201">
          <cell r="K1201" t="str">
            <v>굴참</v>
          </cell>
          <cell r="L1201" t="str">
            <v>x</v>
          </cell>
          <cell r="M1201" t="str">
            <v>x</v>
          </cell>
          <cell r="N1201" t="str">
            <v>x</v>
          </cell>
        </row>
        <row r="1202">
          <cell r="J1202" t="str">
            <v>57-0-2-38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</row>
        <row r="1203">
          <cell r="J1203" t="str">
            <v>57-0-2-310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</row>
        <row r="1204">
          <cell r="J1204" t="str">
            <v>57-0-2-312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</row>
        <row r="1205">
          <cell r="J1205" t="str">
            <v>57-0-2-314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</row>
        <row r="1206">
          <cell r="J1206" t="str">
            <v>57-0-2-316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</row>
        <row r="1207">
          <cell r="J1207" t="str">
            <v>57-0-2-318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</row>
        <row r="1208">
          <cell r="J1208" t="str">
            <v>57-0-2-320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</row>
        <row r="1209">
          <cell r="J1209" t="str">
            <v>57-0-2-322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</row>
        <row r="1210">
          <cell r="J1210" t="str">
            <v>57-0-2-324</v>
          </cell>
          <cell r="K1210">
            <v>1</v>
          </cell>
          <cell r="L1210">
            <v>0</v>
          </cell>
          <cell r="M1210">
            <v>0</v>
          </cell>
          <cell r="N1210">
            <v>0</v>
          </cell>
        </row>
        <row r="1211">
          <cell r="J1211" t="str">
            <v>57-0-2-326</v>
          </cell>
          <cell r="K1211">
            <v>2</v>
          </cell>
          <cell r="L1211">
            <v>0</v>
          </cell>
          <cell r="M1211">
            <v>0</v>
          </cell>
          <cell r="N1211">
            <v>0</v>
          </cell>
        </row>
        <row r="1212">
          <cell r="J1212" t="str">
            <v>57-0-2-328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</row>
        <row r="1213">
          <cell r="J1213" t="str">
            <v>57-0-2-330</v>
          </cell>
          <cell r="K1213">
            <v>1</v>
          </cell>
          <cell r="L1213">
            <v>0</v>
          </cell>
          <cell r="M1213">
            <v>0</v>
          </cell>
          <cell r="N1213">
            <v>0</v>
          </cell>
        </row>
        <row r="1214">
          <cell r="J1214" t="str">
            <v>57-0-2-332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</row>
        <row r="1215">
          <cell r="J1215" t="str">
            <v>57-0-2-334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</row>
        <row r="1216">
          <cell r="J1216" t="str">
            <v>57-0-2-336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</row>
        <row r="1217">
          <cell r="J1217" t="str">
            <v>57-0-2-338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</row>
        <row r="1218">
          <cell r="J1218" t="str">
            <v>57-0-2-340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</row>
        <row r="1219">
          <cell r="J1219" t="str">
            <v>57-0-2-342</v>
          </cell>
          <cell r="K1219">
            <v>0</v>
          </cell>
          <cell r="L1219">
            <v>0</v>
          </cell>
          <cell r="M1219">
            <v>0</v>
          </cell>
          <cell r="N1219">
            <v>0</v>
          </cell>
        </row>
        <row r="1220">
          <cell r="J1220" t="str">
            <v>57-0-2-344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</row>
        <row r="1221">
          <cell r="J1221" t="str">
            <v>57-0-2-346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</row>
        <row r="1222">
          <cell r="J1222" t="str">
            <v>57-0-2-348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</row>
        <row r="1223">
          <cell r="J1223" t="str">
            <v>57-0-2-350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</row>
        <row r="1235">
          <cell r="K1235" t="str">
            <v>소나무</v>
          </cell>
          <cell r="L1235" t="str">
            <v>x</v>
          </cell>
          <cell r="M1235" t="str">
            <v>x</v>
          </cell>
          <cell r="N1235" t="str">
            <v>x</v>
          </cell>
        </row>
        <row r="1236">
          <cell r="J1236" t="str">
            <v>57-0-2-38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</row>
        <row r="1237">
          <cell r="J1237" t="str">
            <v>57-0-2-310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</row>
        <row r="1238">
          <cell r="J1238" t="str">
            <v>57-0-2-312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</row>
        <row r="1239">
          <cell r="J1239" t="str">
            <v>57-0-2-314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</row>
        <row r="1240">
          <cell r="J1240" t="str">
            <v>57-0-2-316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</row>
        <row r="1241">
          <cell r="J1241" t="str">
            <v>57-0-2-318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</row>
        <row r="1242">
          <cell r="J1242" t="str">
            <v>57-0-2-320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</row>
        <row r="1243">
          <cell r="J1243" t="str">
            <v>57-0-2-322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</row>
        <row r="1244">
          <cell r="J1244" t="str">
            <v>57-0-2-324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</row>
        <row r="1245">
          <cell r="J1245" t="str">
            <v>57-0-2-326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</row>
        <row r="1246">
          <cell r="J1246" t="str">
            <v>57-0-2-328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</row>
        <row r="1247">
          <cell r="J1247" t="str">
            <v>57-0-2-330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</row>
        <row r="1248">
          <cell r="J1248" t="str">
            <v>57-0-2-332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</row>
        <row r="1249">
          <cell r="J1249" t="str">
            <v>57-0-2-334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</row>
        <row r="1250">
          <cell r="J1250" t="str">
            <v>57-0-2-336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</row>
        <row r="1251">
          <cell r="J1251" t="str">
            <v>57-0-2-338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</row>
        <row r="1252">
          <cell r="J1252" t="str">
            <v>57-0-2-340</v>
          </cell>
          <cell r="K1252">
            <v>2</v>
          </cell>
          <cell r="L1252">
            <v>0</v>
          </cell>
          <cell r="M1252">
            <v>0</v>
          </cell>
          <cell r="N1252">
            <v>0</v>
          </cell>
        </row>
        <row r="1253">
          <cell r="J1253" t="str">
            <v>57-0-2-342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</row>
        <row r="1254">
          <cell r="J1254" t="str">
            <v>57-0-2-344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</row>
        <row r="1255">
          <cell r="J1255" t="str">
            <v>57-0-2-346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</row>
        <row r="1256">
          <cell r="J1256" t="str">
            <v>57-0-2-348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</row>
        <row r="1257">
          <cell r="J1257" t="str">
            <v>57-0-2-350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</row>
        <row r="1269">
          <cell r="K1269" t="str">
            <v>x</v>
          </cell>
          <cell r="L1269" t="str">
            <v>x</v>
          </cell>
          <cell r="M1269" t="str">
            <v>x</v>
          </cell>
          <cell r="N1269" t="str">
            <v>x</v>
          </cell>
        </row>
        <row r="1270">
          <cell r="J1270" t="str">
            <v>08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</row>
        <row r="1271">
          <cell r="J1271" t="str">
            <v>010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</row>
        <row r="1272">
          <cell r="J1272" t="str">
            <v>012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</row>
        <row r="1273">
          <cell r="J1273" t="str">
            <v>014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</row>
        <row r="1274">
          <cell r="J1274" t="str">
            <v>016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</row>
        <row r="1275">
          <cell r="J1275" t="str">
            <v>018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</row>
        <row r="1276">
          <cell r="J1276" t="str">
            <v>020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</row>
        <row r="1277">
          <cell r="J1277" t="str">
            <v>022</v>
          </cell>
          <cell r="K1277">
            <v>0</v>
          </cell>
          <cell r="L1277">
            <v>0</v>
          </cell>
          <cell r="M1277">
            <v>0</v>
          </cell>
          <cell r="N1277">
            <v>0</v>
          </cell>
        </row>
        <row r="1278">
          <cell r="J1278" t="str">
            <v>024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</row>
        <row r="1279">
          <cell r="J1279" t="str">
            <v>026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</row>
        <row r="1280">
          <cell r="J1280" t="str">
            <v>028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</row>
        <row r="1281">
          <cell r="J1281" t="str">
            <v>030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</row>
        <row r="1282">
          <cell r="J1282" t="str">
            <v>032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</row>
        <row r="1283">
          <cell r="J1283" t="str">
            <v>034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</row>
        <row r="1284">
          <cell r="J1284" t="str">
            <v>036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</row>
        <row r="1285">
          <cell r="J1285" t="str">
            <v>038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</row>
        <row r="1286">
          <cell r="J1286" t="str">
            <v>040</v>
          </cell>
          <cell r="K1286">
            <v>0</v>
          </cell>
          <cell r="L1286">
            <v>0</v>
          </cell>
          <cell r="M1286">
            <v>0</v>
          </cell>
          <cell r="N1286">
            <v>0</v>
          </cell>
        </row>
        <row r="1287">
          <cell r="J1287" t="str">
            <v>042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</row>
        <row r="1288">
          <cell r="J1288" t="str">
            <v>044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</row>
        <row r="1289">
          <cell r="J1289" t="str">
            <v>046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</row>
        <row r="1290">
          <cell r="J1290" t="str">
            <v>048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</row>
        <row r="1291">
          <cell r="J1291" t="str">
            <v>050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</row>
        <row r="1303">
          <cell r="K1303" t="str">
            <v>x</v>
          </cell>
          <cell r="L1303" t="str">
            <v>x</v>
          </cell>
          <cell r="M1303" t="str">
            <v>x</v>
          </cell>
          <cell r="N1303" t="str">
            <v>x</v>
          </cell>
        </row>
        <row r="1304">
          <cell r="J1304" t="str">
            <v>08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</row>
        <row r="1305">
          <cell r="J1305" t="str">
            <v>010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</row>
        <row r="1306">
          <cell r="J1306" t="str">
            <v>012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</row>
        <row r="1307">
          <cell r="J1307" t="str">
            <v>014</v>
          </cell>
          <cell r="K1307">
            <v>0</v>
          </cell>
          <cell r="L1307">
            <v>0</v>
          </cell>
          <cell r="M1307">
            <v>0</v>
          </cell>
          <cell r="N1307">
            <v>0</v>
          </cell>
        </row>
        <row r="1308">
          <cell r="J1308" t="str">
            <v>016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</row>
        <row r="1309">
          <cell r="J1309" t="str">
            <v>018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</row>
        <row r="1310">
          <cell r="J1310" t="str">
            <v>020</v>
          </cell>
          <cell r="K1310">
            <v>0</v>
          </cell>
          <cell r="L1310">
            <v>0</v>
          </cell>
          <cell r="M1310">
            <v>0</v>
          </cell>
          <cell r="N1310">
            <v>0</v>
          </cell>
        </row>
        <row r="1311">
          <cell r="J1311" t="str">
            <v>022</v>
          </cell>
          <cell r="K1311">
            <v>0</v>
          </cell>
          <cell r="L1311">
            <v>0</v>
          </cell>
          <cell r="M1311">
            <v>0</v>
          </cell>
          <cell r="N1311">
            <v>0</v>
          </cell>
        </row>
        <row r="1312">
          <cell r="J1312" t="str">
            <v>024</v>
          </cell>
          <cell r="K1312">
            <v>0</v>
          </cell>
          <cell r="L1312">
            <v>0</v>
          </cell>
          <cell r="M1312">
            <v>0</v>
          </cell>
          <cell r="N1312">
            <v>0</v>
          </cell>
        </row>
        <row r="1313">
          <cell r="J1313" t="str">
            <v>026</v>
          </cell>
          <cell r="K1313">
            <v>0</v>
          </cell>
          <cell r="L1313">
            <v>0</v>
          </cell>
          <cell r="M1313">
            <v>0</v>
          </cell>
          <cell r="N1313">
            <v>0</v>
          </cell>
        </row>
        <row r="1314">
          <cell r="J1314" t="str">
            <v>028</v>
          </cell>
          <cell r="K1314">
            <v>0</v>
          </cell>
          <cell r="L1314">
            <v>0</v>
          </cell>
          <cell r="M1314">
            <v>0</v>
          </cell>
          <cell r="N1314">
            <v>0</v>
          </cell>
        </row>
        <row r="1315">
          <cell r="J1315" t="str">
            <v>030</v>
          </cell>
          <cell r="K1315">
            <v>0</v>
          </cell>
          <cell r="L1315">
            <v>0</v>
          </cell>
          <cell r="M1315">
            <v>0</v>
          </cell>
          <cell r="N1315">
            <v>0</v>
          </cell>
        </row>
        <row r="1316">
          <cell r="J1316" t="str">
            <v>032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</row>
        <row r="1317">
          <cell r="J1317" t="str">
            <v>034</v>
          </cell>
          <cell r="K1317">
            <v>0</v>
          </cell>
          <cell r="L1317">
            <v>0</v>
          </cell>
          <cell r="M1317">
            <v>0</v>
          </cell>
          <cell r="N1317">
            <v>0</v>
          </cell>
        </row>
        <row r="1318">
          <cell r="J1318" t="str">
            <v>036</v>
          </cell>
          <cell r="K1318">
            <v>0</v>
          </cell>
          <cell r="L1318">
            <v>0</v>
          </cell>
          <cell r="M1318">
            <v>0</v>
          </cell>
          <cell r="N1318">
            <v>0</v>
          </cell>
        </row>
        <row r="1319">
          <cell r="J1319" t="str">
            <v>038</v>
          </cell>
          <cell r="K1319">
            <v>0</v>
          </cell>
          <cell r="L1319">
            <v>0</v>
          </cell>
          <cell r="M1319">
            <v>0</v>
          </cell>
          <cell r="N1319">
            <v>0</v>
          </cell>
        </row>
        <row r="1320">
          <cell r="J1320" t="str">
            <v>040</v>
          </cell>
          <cell r="K1320">
            <v>0</v>
          </cell>
          <cell r="L1320">
            <v>0</v>
          </cell>
          <cell r="M1320">
            <v>0</v>
          </cell>
          <cell r="N1320">
            <v>0</v>
          </cell>
        </row>
        <row r="1321">
          <cell r="J1321" t="str">
            <v>042</v>
          </cell>
          <cell r="K1321">
            <v>0</v>
          </cell>
          <cell r="L1321">
            <v>0</v>
          </cell>
          <cell r="M1321">
            <v>0</v>
          </cell>
          <cell r="N1321">
            <v>0</v>
          </cell>
        </row>
        <row r="1322">
          <cell r="J1322" t="str">
            <v>044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</row>
        <row r="1323">
          <cell r="J1323" t="str">
            <v>046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</row>
        <row r="1324">
          <cell r="J1324" t="str">
            <v>048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</row>
        <row r="1325">
          <cell r="J1325" t="str">
            <v>050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</row>
        <row r="1337">
          <cell r="K1337" t="str">
            <v>x</v>
          </cell>
          <cell r="L1337" t="str">
            <v>x</v>
          </cell>
          <cell r="M1337" t="str">
            <v>x</v>
          </cell>
          <cell r="N1337" t="str">
            <v>x</v>
          </cell>
        </row>
        <row r="1338">
          <cell r="J1338" t="str">
            <v>08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</row>
        <row r="1339">
          <cell r="J1339" t="str">
            <v>010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</row>
        <row r="1340">
          <cell r="J1340" t="str">
            <v>012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</row>
        <row r="1341">
          <cell r="J1341" t="str">
            <v>014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</row>
        <row r="1342">
          <cell r="J1342" t="str">
            <v>016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</row>
        <row r="1343">
          <cell r="J1343" t="str">
            <v>018</v>
          </cell>
          <cell r="K1343">
            <v>0</v>
          </cell>
          <cell r="L1343">
            <v>0</v>
          </cell>
          <cell r="M1343">
            <v>0</v>
          </cell>
          <cell r="N1343">
            <v>0</v>
          </cell>
        </row>
        <row r="1344">
          <cell r="J1344" t="str">
            <v>020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</row>
        <row r="1345">
          <cell r="J1345" t="str">
            <v>022</v>
          </cell>
          <cell r="K1345">
            <v>0</v>
          </cell>
          <cell r="L1345">
            <v>0</v>
          </cell>
          <cell r="M1345">
            <v>0</v>
          </cell>
          <cell r="N1345">
            <v>0</v>
          </cell>
        </row>
        <row r="1346">
          <cell r="J1346" t="str">
            <v>024</v>
          </cell>
          <cell r="K1346">
            <v>0</v>
          </cell>
          <cell r="L1346">
            <v>0</v>
          </cell>
          <cell r="M1346">
            <v>0</v>
          </cell>
          <cell r="N1346">
            <v>0</v>
          </cell>
        </row>
        <row r="1347">
          <cell r="J1347" t="str">
            <v>026</v>
          </cell>
          <cell r="K1347">
            <v>0</v>
          </cell>
          <cell r="L1347">
            <v>0</v>
          </cell>
          <cell r="M1347">
            <v>0</v>
          </cell>
          <cell r="N1347">
            <v>0</v>
          </cell>
        </row>
        <row r="1348">
          <cell r="J1348" t="str">
            <v>028</v>
          </cell>
          <cell r="K1348">
            <v>0</v>
          </cell>
          <cell r="L1348">
            <v>0</v>
          </cell>
          <cell r="M1348">
            <v>0</v>
          </cell>
          <cell r="N1348">
            <v>0</v>
          </cell>
        </row>
        <row r="1349">
          <cell r="J1349" t="str">
            <v>030</v>
          </cell>
          <cell r="K1349">
            <v>0</v>
          </cell>
          <cell r="L1349">
            <v>0</v>
          </cell>
          <cell r="M1349">
            <v>0</v>
          </cell>
          <cell r="N1349">
            <v>0</v>
          </cell>
        </row>
        <row r="1350">
          <cell r="J1350" t="str">
            <v>032</v>
          </cell>
          <cell r="K1350">
            <v>0</v>
          </cell>
          <cell r="L1350">
            <v>0</v>
          </cell>
          <cell r="M1350">
            <v>0</v>
          </cell>
          <cell r="N1350">
            <v>0</v>
          </cell>
        </row>
        <row r="1351">
          <cell r="J1351" t="str">
            <v>034</v>
          </cell>
          <cell r="K1351">
            <v>0</v>
          </cell>
          <cell r="L1351">
            <v>0</v>
          </cell>
          <cell r="M1351">
            <v>0</v>
          </cell>
          <cell r="N1351">
            <v>0</v>
          </cell>
        </row>
        <row r="1352">
          <cell r="J1352" t="str">
            <v>036</v>
          </cell>
          <cell r="K1352">
            <v>0</v>
          </cell>
          <cell r="L1352">
            <v>0</v>
          </cell>
          <cell r="M1352">
            <v>0</v>
          </cell>
          <cell r="N1352">
            <v>0</v>
          </cell>
        </row>
        <row r="1353">
          <cell r="J1353" t="str">
            <v>038</v>
          </cell>
          <cell r="K1353">
            <v>0</v>
          </cell>
          <cell r="L1353">
            <v>0</v>
          </cell>
          <cell r="M1353">
            <v>0</v>
          </cell>
          <cell r="N1353">
            <v>0</v>
          </cell>
        </row>
        <row r="1354">
          <cell r="J1354" t="str">
            <v>040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</row>
        <row r="1355">
          <cell r="J1355" t="str">
            <v>042</v>
          </cell>
          <cell r="K1355">
            <v>0</v>
          </cell>
          <cell r="L1355">
            <v>0</v>
          </cell>
          <cell r="M1355">
            <v>0</v>
          </cell>
          <cell r="N1355">
            <v>0</v>
          </cell>
        </row>
        <row r="1356">
          <cell r="J1356" t="str">
            <v>044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</row>
        <row r="1357">
          <cell r="J1357" t="str">
            <v>046</v>
          </cell>
          <cell r="K1357">
            <v>0</v>
          </cell>
          <cell r="L1357">
            <v>0</v>
          </cell>
          <cell r="M1357">
            <v>0</v>
          </cell>
          <cell r="N1357">
            <v>0</v>
          </cell>
        </row>
        <row r="1358">
          <cell r="J1358" t="str">
            <v>048</v>
          </cell>
          <cell r="K1358">
            <v>0</v>
          </cell>
          <cell r="L1358">
            <v>0</v>
          </cell>
          <cell r="M1358">
            <v>0</v>
          </cell>
          <cell r="N1358">
            <v>0</v>
          </cell>
        </row>
        <row r="1359">
          <cell r="J1359" t="str">
            <v>050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</row>
      </sheetData>
      <sheetData sheetId="39" refreshError="1"/>
      <sheetData sheetId="40" refreshError="1"/>
      <sheetData sheetId="41">
        <row r="1">
          <cell r="B1" t="str">
            <v>소나무</v>
          </cell>
          <cell r="C1" t="str">
            <v>신갈외</v>
          </cell>
          <cell r="D1" t="str">
            <v>낙엽송</v>
          </cell>
          <cell r="E1" t="str">
            <v>잣나무</v>
          </cell>
          <cell r="F1" t="str">
            <v>굴참</v>
          </cell>
          <cell r="G1" t="str">
            <v>현사시</v>
          </cell>
          <cell r="H1" t="str">
            <v>자작</v>
          </cell>
          <cell r="K1">
            <v>0.10000000000000009</v>
          </cell>
          <cell r="L1" t="str">
            <v>100㎥/ha 이상</v>
          </cell>
        </row>
        <row r="2">
          <cell r="A2">
            <v>8</v>
          </cell>
          <cell r="B2">
            <v>6</v>
          </cell>
          <cell r="C2">
            <v>5</v>
          </cell>
          <cell r="D2">
            <v>10</v>
          </cell>
          <cell r="E2">
            <v>6</v>
          </cell>
          <cell r="F2">
            <v>7</v>
          </cell>
          <cell r="G2">
            <v>11</v>
          </cell>
          <cell r="H2">
            <v>7</v>
          </cell>
          <cell r="K2">
            <v>5.0000000000000044E-2</v>
          </cell>
          <cell r="L2" t="str">
            <v>50㎥/ha ∼ 100㎥/ha 미만</v>
          </cell>
        </row>
        <row r="3">
          <cell r="A3">
            <v>10</v>
          </cell>
          <cell r="B3">
            <v>7</v>
          </cell>
          <cell r="C3">
            <v>6</v>
          </cell>
          <cell r="D3">
            <v>11</v>
          </cell>
          <cell r="E3">
            <v>7</v>
          </cell>
          <cell r="F3">
            <v>8</v>
          </cell>
          <cell r="G3">
            <v>11</v>
          </cell>
          <cell r="H3">
            <v>8</v>
          </cell>
          <cell r="K3">
            <v>0</v>
          </cell>
          <cell r="L3" t="str">
            <v>50㎥/ha 미만</v>
          </cell>
        </row>
        <row r="4">
          <cell r="A4">
            <v>12</v>
          </cell>
          <cell r="B4">
            <v>7</v>
          </cell>
          <cell r="C4">
            <v>6</v>
          </cell>
          <cell r="D4">
            <v>11</v>
          </cell>
          <cell r="E4">
            <v>8</v>
          </cell>
          <cell r="F4">
            <v>9</v>
          </cell>
          <cell r="G4">
            <v>12</v>
          </cell>
          <cell r="H4">
            <v>9</v>
          </cell>
        </row>
        <row r="5">
          <cell r="A5">
            <v>14</v>
          </cell>
          <cell r="B5">
            <v>8</v>
          </cell>
          <cell r="C5">
            <v>7</v>
          </cell>
          <cell r="D5">
            <v>12</v>
          </cell>
          <cell r="E5">
            <v>9</v>
          </cell>
          <cell r="F5">
            <v>9</v>
          </cell>
          <cell r="G5">
            <v>13</v>
          </cell>
          <cell r="H5">
            <v>9</v>
          </cell>
        </row>
        <row r="6">
          <cell r="A6">
            <v>16</v>
          </cell>
          <cell r="B6">
            <v>9</v>
          </cell>
          <cell r="C6">
            <v>8</v>
          </cell>
          <cell r="D6">
            <v>13</v>
          </cell>
          <cell r="E6">
            <v>10</v>
          </cell>
          <cell r="F6">
            <v>10</v>
          </cell>
          <cell r="G6">
            <v>14</v>
          </cell>
          <cell r="H6">
            <v>10</v>
          </cell>
        </row>
        <row r="7">
          <cell r="A7">
            <v>18</v>
          </cell>
          <cell r="B7">
            <v>9</v>
          </cell>
          <cell r="C7">
            <v>8</v>
          </cell>
          <cell r="D7">
            <v>14</v>
          </cell>
          <cell r="E7">
            <v>10</v>
          </cell>
          <cell r="F7">
            <v>10</v>
          </cell>
          <cell r="G7">
            <v>15</v>
          </cell>
          <cell r="H7">
            <v>10</v>
          </cell>
        </row>
        <row r="8">
          <cell r="A8">
            <v>20</v>
          </cell>
          <cell r="B8">
            <v>10</v>
          </cell>
          <cell r="C8">
            <v>9</v>
          </cell>
          <cell r="D8">
            <v>15</v>
          </cell>
          <cell r="E8">
            <v>11</v>
          </cell>
          <cell r="F8">
            <v>11</v>
          </cell>
          <cell r="G8">
            <v>16</v>
          </cell>
          <cell r="H8">
            <v>11</v>
          </cell>
        </row>
        <row r="9">
          <cell r="A9">
            <v>22</v>
          </cell>
          <cell r="B9">
            <v>10</v>
          </cell>
          <cell r="C9">
            <v>10</v>
          </cell>
          <cell r="D9">
            <v>16</v>
          </cell>
          <cell r="E9">
            <v>12</v>
          </cell>
          <cell r="F9">
            <v>12</v>
          </cell>
          <cell r="G9">
            <v>16</v>
          </cell>
          <cell r="H9">
            <v>12</v>
          </cell>
        </row>
        <row r="10">
          <cell r="A10">
            <v>24</v>
          </cell>
          <cell r="B10">
            <v>11</v>
          </cell>
          <cell r="C10">
            <v>10</v>
          </cell>
          <cell r="D10">
            <v>16</v>
          </cell>
          <cell r="E10">
            <v>12</v>
          </cell>
          <cell r="F10">
            <v>13</v>
          </cell>
          <cell r="G10">
            <v>17</v>
          </cell>
          <cell r="H10">
            <v>13</v>
          </cell>
        </row>
        <row r="11">
          <cell r="A11">
            <v>26</v>
          </cell>
          <cell r="B11">
            <v>12</v>
          </cell>
          <cell r="C11">
            <v>11</v>
          </cell>
          <cell r="D11">
            <v>17</v>
          </cell>
          <cell r="E11">
            <v>13</v>
          </cell>
          <cell r="F11">
            <v>14</v>
          </cell>
          <cell r="G11">
            <v>18</v>
          </cell>
          <cell r="H11">
            <v>14</v>
          </cell>
        </row>
        <row r="12">
          <cell r="A12">
            <v>28</v>
          </cell>
          <cell r="B12">
            <v>13</v>
          </cell>
          <cell r="C12">
            <v>11</v>
          </cell>
          <cell r="D12">
            <v>18</v>
          </cell>
          <cell r="E12">
            <v>14</v>
          </cell>
          <cell r="F12">
            <v>14</v>
          </cell>
          <cell r="G12">
            <v>19</v>
          </cell>
          <cell r="H12">
            <v>14</v>
          </cell>
          <cell r="K12">
            <v>0.10000000000000009</v>
          </cell>
          <cell r="L12" t="str">
            <v>2.5㎞ 이상</v>
          </cell>
        </row>
        <row r="13">
          <cell r="A13">
            <v>30</v>
          </cell>
          <cell r="B13">
            <v>14</v>
          </cell>
          <cell r="C13">
            <v>12</v>
          </cell>
          <cell r="D13">
            <v>19</v>
          </cell>
          <cell r="E13">
            <v>15</v>
          </cell>
          <cell r="F13">
            <v>15</v>
          </cell>
          <cell r="G13">
            <v>19</v>
          </cell>
          <cell r="H13">
            <v>15</v>
          </cell>
          <cell r="K13">
            <v>5.0000000000000044E-2</v>
          </cell>
          <cell r="L13" t="str">
            <v>1.3㎞∼2.5㎞ 미만</v>
          </cell>
        </row>
        <row r="14">
          <cell r="A14">
            <v>32</v>
          </cell>
          <cell r="B14">
            <v>14</v>
          </cell>
          <cell r="C14">
            <v>12</v>
          </cell>
          <cell r="D14">
            <v>19</v>
          </cell>
          <cell r="E14">
            <v>15</v>
          </cell>
          <cell r="F14">
            <v>16</v>
          </cell>
          <cell r="G14">
            <v>20</v>
          </cell>
          <cell r="H14">
            <v>16</v>
          </cell>
          <cell r="K14">
            <v>0</v>
          </cell>
          <cell r="L14" t="str">
            <v>1.3㎞ 미만</v>
          </cell>
        </row>
        <row r="15">
          <cell r="A15">
            <v>34</v>
          </cell>
          <cell r="B15">
            <v>15</v>
          </cell>
          <cell r="C15">
            <v>13</v>
          </cell>
          <cell r="D15">
            <v>20</v>
          </cell>
          <cell r="E15">
            <v>15</v>
          </cell>
          <cell r="F15">
            <v>16</v>
          </cell>
          <cell r="G15">
            <v>21</v>
          </cell>
          <cell r="H15">
            <v>16</v>
          </cell>
          <cell r="K15">
            <v>0.10000000000000009</v>
          </cell>
          <cell r="L15" t="str">
            <v>개벌지 크기가 700㎡
(또는 벌채폭 30m) 이하</v>
          </cell>
        </row>
        <row r="16">
          <cell r="A16">
            <v>36</v>
          </cell>
          <cell r="B16">
            <v>16</v>
          </cell>
          <cell r="C16">
            <v>13</v>
          </cell>
          <cell r="D16">
            <v>21</v>
          </cell>
          <cell r="E16">
            <v>16</v>
          </cell>
          <cell r="F16">
            <v>16</v>
          </cell>
          <cell r="G16">
            <v>21</v>
          </cell>
          <cell r="H16">
            <v>16</v>
          </cell>
          <cell r="K16">
            <v>5.0000000000000044E-2</v>
          </cell>
          <cell r="L16" t="str">
            <v>개벌지 크기가 3,000㎡
(또는 벌채폭 60m) 이하</v>
          </cell>
        </row>
        <row r="17">
          <cell r="A17">
            <v>38</v>
          </cell>
          <cell r="B17">
            <v>16</v>
          </cell>
          <cell r="C17">
            <v>13</v>
          </cell>
          <cell r="D17">
            <v>21</v>
          </cell>
          <cell r="E17">
            <v>17</v>
          </cell>
          <cell r="F17">
            <v>17</v>
          </cell>
          <cell r="G17">
            <v>22</v>
          </cell>
          <cell r="H17">
            <v>17</v>
          </cell>
          <cell r="K17">
            <v>0</v>
          </cell>
          <cell r="L17" t="str">
            <v>개벌지 크기가 3,000㎡이상</v>
          </cell>
        </row>
        <row r="18">
          <cell r="A18">
            <v>40</v>
          </cell>
          <cell r="B18">
            <v>16</v>
          </cell>
          <cell r="C18">
            <v>14</v>
          </cell>
          <cell r="D18">
            <v>22</v>
          </cell>
          <cell r="E18">
            <v>17</v>
          </cell>
          <cell r="F18">
            <v>17</v>
          </cell>
          <cell r="G18">
            <v>22</v>
          </cell>
          <cell r="H18">
            <v>17</v>
          </cell>
        </row>
        <row r="19">
          <cell r="A19">
            <v>42</v>
          </cell>
          <cell r="B19">
            <v>17</v>
          </cell>
          <cell r="C19">
            <v>14</v>
          </cell>
          <cell r="D19">
            <v>22</v>
          </cell>
          <cell r="E19">
            <v>17</v>
          </cell>
          <cell r="F19">
            <v>17</v>
          </cell>
          <cell r="G19">
            <v>23</v>
          </cell>
          <cell r="H19">
            <v>17</v>
          </cell>
          <cell r="K19">
            <v>0.10000000000000009</v>
          </cell>
          <cell r="L19" t="str">
            <v>돌함량이 30% 이상이고, 나무
뿌리가 밀 하게 분포할 경우</v>
          </cell>
        </row>
        <row r="20">
          <cell r="A20">
            <v>44</v>
          </cell>
          <cell r="B20">
            <v>17</v>
          </cell>
          <cell r="C20">
            <v>14</v>
          </cell>
          <cell r="D20">
            <v>23</v>
          </cell>
          <cell r="E20">
            <v>18</v>
          </cell>
          <cell r="F20">
            <v>18</v>
          </cell>
          <cell r="G20">
            <v>23</v>
          </cell>
          <cell r="H20">
            <v>18</v>
          </cell>
          <cell r="K20">
            <v>5.0000000000000044E-2</v>
          </cell>
          <cell r="L20" t="str">
            <v>돌함량이 10~30% 이고, 나무
뿌리가 보통정도로 분포</v>
          </cell>
        </row>
        <row r="21">
          <cell r="A21">
            <v>46</v>
          </cell>
          <cell r="B21">
            <v>17</v>
          </cell>
          <cell r="C21">
            <v>15</v>
          </cell>
          <cell r="D21">
            <v>23</v>
          </cell>
          <cell r="E21">
            <v>18</v>
          </cell>
          <cell r="F21">
            <v>18</v>
          </cell>
          <cell r="G21">
            <v>24</v>
          </cell>
          <cell r="H21">
            <v>18</v>
          </cell>
          <cell r="K21">
            <v>0</v>
          </cell>
          <cell r="L21" t="str">
            <v>식혈시 장애물이 거의 없음</v>
          </cell>
        </row>
        <row r="22">
          <cell r="A22">
            <v>48</v>
          </cell>
          <cell r="B22">
            <v>18</v>
          </cell>
          <cell r="C22">
            <v>15</v>
          </cell>
          <cell r="D22">
            <v>24</v>
          </cell>
          <cell r="E22">
            <v>18</v>
          </cell>
          <cell r="F22">
            <v>18</v>
          </cell>
          <cell r="G22">
            <v>24</v>
          </cell>
          <cell r="H22">
            <v>18</v>
          </cell>
          <cell r="K22">
            <v>0.10000000000000009</v>
          </cell>
          <cell r="L22" t="str">
            <v>급경사(30º 초과)</v>
          </cell>
        </row>
        <row r="23">
          <cell r="A23">
            <v>50</v>
          </cell>
          <cell r="B23">
            <v>18</v>
          </cell>
          <cell r="C23">
            <v>16</v>
          </cell>
          <cell r="D23">
            <v>24</v>
          </cell>
          <cell r="E23">
            <v>18</v>
          </cell>
          <cell r="F23">
            <v>18</v>
          </cell>
          <cell r="G23">
            <v>25</v>
          </cell>
          <cell r="H23">
            <v>18</v>
          </cell>
          <cell r="K23">
            <v>5.0000000000000044E-2</v>
          </cell>
          <cell r="L23" t="str">
            <v>중경사(15~30º)</v>
          </cell>
        </row>
        <row r="24">
          <cell r="K24">
            <v>0</v>
          </cell>
          <cell r="L24" t="str">
            <v>완경사(15º 미만)</v>
          </cell>
        </row>
        <row r="28">
          <cell r="K28">
            <v>5.0000000000000044E-2</v>
          </cell>
          <cell r="L28" t="str">
            <v xml:space="preserve">산불피해목 벌채 및 정리 </v>
          </cell>
        </row>
        <row r="29">
          <cell r="K29">
            <v>0</v>
          </cell>
          <cell r="L29" t="str">
            <v>산불미피해지</v>
          </cell>
        </row>
      </sheetData>
      <sheetData sheetId="42">
        <row r="1">
          <cell r="Y1">
            <v>10</v>
          </cell>
          <cell r="Z1">
            <v>1</v>
          </cell>
        </row>
        <row r="2">
          <cell r="Y2">
            <v>20</v>
          </cell>
          <cell r="Z2">
            <v>2</v>
          </cell>
        </row>
        <row r="3">
          <cell r="Y3">
            <v>30</v>
          </cell>
          <cell r="Z3">
            <v>3</v>
          </cell>
        </row>
        <row r="4">
          <cell r="Y4">
            <v>40</v>
          </cell>
          <cell r="Z4">
            <v>4</v>
          </cell>
        </row>
        <row r="5">
          <cell r="Y5">
            <v>50</v>
          </cell>
          <cell r="Z5">
            <v>5</v>
          </cell>
        </row>
        <row r="6">
          <cell r="Y6">
            <v>60</v>
          </cell>
          <cell r="Z6">
            <v>6</v>
          </cell>
        </row>
        <row r="7">
          <cell r="Y7">
            <v>70</v>
          </cell>
          <cell r="Z7">
            <v>7</v>
          </cell>
        </row>
        <row r="8">
          <cell r="Y8">
            <v>80</v>
          </cell>
          <cell r="Z8">
            <v>8</v>
          </cell>
        </row>
        <row r="9">
          <cell r="Y9">
            <v>90</v>
          </cell>
          <cell r="Z9">
            <v>9</v>
          </cell>
        </row>
        <row r="10">
          <cell r="Y10">
            <v>100</v>
          </cell>
          <cell r="Z10">
            <v>10</v>
          </cell>
        </row>
        <row r="11">
          <cell r="Y11">
            <v>110</v>
          </cell>
          <cell r="Z11">
            <v>11</v>
          </cell>
        </row>
        <row r="12">
          <cell r="Y12">
            <v>120</v>
          </cell>
          <cell r="Z12">
            <v>12</v>
          </cell>
        </row>
        <row r="13">
          <cell r="Y13">
            <v>130</v>
          </cell>
          <cell r="Z13">
            <v>13</v>
          </cell>
        </row>
        <row r="14">
          <cell r="Y14">
            <v>140</v>
          </cell>
          <cell r="Z14">
            <v>14</v>
          </cell>
        </row>
        <row r="15">
          <cell r="Y15">
            <v>150</v>
          </cell>
          <cell r="Z15">
            <v>15</v>
          </cell>
        </row>
        <row r="16">
          <cell r="Y16">
            <v>160</v>
          </cell>
          <cell r="Z16">
            <v>16</v>
          </cell>
        </row>
        <row r="17">
          <cell r="Y17">
            <v>170</v>
          </cell>
          <cell r="Z17">
            <v>17</v>
          </cell>
        </row>
        <row r="18">
          <cell r="Y18">
            <v>180</v>
          </cell>
          <cell r="Z18">
            <v>18</v>
          </cell>
        </row>
        <row r="19">
          <cell r="Y19">
            <v>190</v>
          </cell>
          <cell r="Z19">
            <v>19</v>
          </cell>
        </row>
        <row r="20">
          <cell r="Y20">
            <v>200</v>
          </cell>
          <cell r="Z20">
            <v>20</v>
          </cell>
        </row>
        <row r="21">
          <cell r="Y21">
            <v>210</v>
          </cell>
          <cell r="Z21">
            <v>21</v>
          </cell>
        </row>
        <row r="22">
          <cell r="Y22">
            <v>220</v>
          </cell>
          <cell r="Z22">
            <v>22</v>
          </cell>
        </row>
        <row r="23">
          <cell r="Y23">
            <v>230</v>
          </cell>
          <cell r="Z23">
            <v>23</v>
          </cell>
        </row>
        <row r="24">
          <cell r="Y24">
            <v>240</v>
          </cell>
          <cell r="Z24">
            <v>24</v>
          </cell>
        </row>
        <row r="25">
          <cell r="Y25">
            <v>250</v>
          </cell>
          <cell r="Z25">
            <v>25</v>
          </cell>
        </row>
        <row r="26">
          <cell r="Y26">
            <v>260</v>
          </cell>
          <cell r="Z26">
            <v>26</v>
          </cell>
        </row>
        <row r="27">
          <cell r="Y27">
            <v>270</v>
          </cell>
          <cell r="Z27">
            <v>27</v>
          </cell>
        </row>
        <row r="28">
          <cell r="Y28">
            <v>280</v>
          </cell>
          <cell r="Z28">
            <v>28</v>
          </cell>
        </row>
        <row r="29">
          <cell r="Y29">
            <v>290</v>
          </cell>
          <cell r="Z29">
            <v>29</v>
          </cell>
        </row>
        <row r="30">
          <cell r="Y30">
            <v>300</v>
          </cell>
          <cell r="Z30">
            <v>30</v>
          </cell>
        </row>
        <row r="31">
          <cell r="Y31">
            <v>310</v>
          </cell>
          <cell r="Z31">
            <v>31</v>
          </cell>
        </row>
        <row r="32">
          <cell r="Y32">
            <v>320</v>
          </cell>
          <cell r="Z32">
            <v>32</v>
          </cell>
        </row>
        <row r="33">
          <cell r="Y33">
            <v>330</v>
          </cell>
          <cell r="Z33">
            <v>33</v>
          </cell>
        </row>
        <row r="34">
          <cell r="Y34">
            <v>340</v>
          </cell>
          <cell r="Z34">
            <v>34</v>
          </cell>
        </row>
        <row r="35">
          <cell r="Y35">
            <v>350</v>
          </cell>
          <cell r="Z35">
            <v>35</v>
          </cell>
        </row>
        <row r="36">
          <cell r="Y36">
            <v>360</v>
          </cell>
          <cell r="Z36">
            <v>36</v>
          </cell>
        </row>
        <row r="37">
          <cell r="Y37">
            <v>370</v>
          </cell>
          <cell r="Z37">
            <v>37</v>
          </cell>
        </row>
        <row r="38">
          <cell r="Y38">
            <v>380</v>
          </cell>
          <cell r="Z38">
            <v>38</v>
          </cell>
        </row>
        <row r="39">
          <cell r="Y39">
            <v>390</v>
          </cell>
          <cell r="Z39">
            <v>39</v>
          </cell>
        </row>
        <row r="40">
          <cell r="Y40">
            <v>400</v>
          </cell>
          <cell r="Z40">
            <v>40</v>
          </cell>
        </row>
        <row r="41">
          <cell r="Y41">
            <v>410</v>
          </cell>
          <cell r="Z41">
            <v>41</v>
          </cell>
        </row>
        <row r="42">
          <cell r="Y42">
            <v>420</v>
          </cell>
          <cell r="Z42">
            <v>42</v>
          </cell>
        </row>
        <row r="43">
          <cell r="Y43">
            <v>430</v>
          </cell>
          <cell r="Z43">
            <v>43</v>
          </cell>
        </row>
        <row r="44">
          <cell r="Y44">
            <v>440</v>
          </cell>
          <cell r="Z44">
            <v>44</v>
          </cell>
        </row>
        <row r="45">
          <cell r="Y45">
            <v>450</v>
          </cell>
          <cell r="Z45">
            <v>45</v>
          </cell>
        </row>
        <row r="46">
          <cell r="Y46">
            <v>460</v>
          </cell>
          <cell r="Z46">
            <v>46</v>
          </cell>
        </row>
        <row r="47">
          <cell r="Y47">
            <v>470</v>
          </cell>
          <cell r="Z47">
            <v>47</v>
          </cell>
        </row>
        <row r="48">
          <cell r="Y48">
            <v>480</v>
          </cell>
          <cell r="Z48">
            <v>48</v>
          </cell>
        </row>
        <row r="49">
          <cell r="Y49">
            <v>490</v>
          </cell>
          <cell r="Z49">
            <v>49</v>
          </cell>
        </row>
        <row r="50">
          <cell r="Y50">
            <v>500</v>
          </cell>
          <cell r="Z50">
            <v>50</v>
          </cell>
        </row>
        <row r="51">
          <cell r="Y51">
            <v>510</v>
          </cell>
          <cell r="Z51">
            <v>51</v>
          </cell>
        </row>
        <row r="52">
          <cell r="Y52">
            <v>2</v>
          </cell>
          <cell r="Z52">
            <v>1</v>
          </cell>
        </row>
        <row r="53">
          <cell r="Y53">
            <v>2.5</v>
          </cell>
          <cell r="Z53">
            <v>2</v>
          </cell>
        </row>
        <row r="54">
          <cell r="Y54">
            <v>3</v>
          </cell>
          <cell r="Z54">
            <v>3</v>
          </cell>
        </row>
        <row r="55">
          <cell r="Y55">
            <v>3.5</v>
          </cell>
          <cell r="Z55">
            <v>4</v>
          </cell>
        </row>
        <row r="56">
          <cell r="Y56">
            <v>4</v>
          </cell>
          <cell r="Z56">
            <v>5</v>
          </cell>
        </row>
        <row r="57">
          <cell r="Y57">
            <v>4.5</v>
          </cell>
          <cell r="Z57">
            <v>6</v>
          </cell>
        </row>
        <row r="58">
          <cell r="Y58">
            <v>5</v>
          </cell>
          <cell r="Z58">
            <v>7</v>
          </cell>
        </row>
        <row r="59">
          <cell r="Y59">
            <v>5.5</v>
          </cell>
          <cell r="Z59">
            <v>8</v>
          </cell>
        </row>
        <row r="60">
          <cell r="Y60">
            <v>6</v>
          </cell>
          <cell r="Z60">
            <v>9</v>
          </cell>
        </row>
        <row r="61">
          <cell r="Y61">
            <v>6.5</v>
          </cell>
          <cell r="Z61">
            <v>10</v>
          </cell>
        </row>
        <row r="62">
          <cell r="Y62">
            <v>7</v>
          </cell>
          <cell r="Z62">
            <v>11</v>
          </cell>
        </row>
        <row r="63">
          <cell r="Y63">
            <v>7.5</v>
          </cell>
          <cell r="Z63">
            <v>12</v>
          </cell>
        </row>
        <row r="64">
          <cell r="Y64">
            <v>8</v>
          </cell>
          <cell r="Z64">
            <v>13</v>
          </cell>
        </row>
        <row r="65">
          <cell r="Y65">
            <v>8.5</v>
          </cell>
          <cell r="Z65">
            <v>14</v>
          </cell>
        </row>
        <row r="66">
          <cell r="Y66">
            <v>9</v>
          </cell>
          <cell r="Z66">
            <v>15</v>
          </cell>
        </row>
        <row r="67">
          <cell r="Y67">
            <v>9.5</v>
          </cell>
          <cell r="Z67">
            <v>16</v>
          </cell>
        </row>
        <row r="68">
          <cell r="Y68">
            <v>10</v>
          </cell>
          <cell r="Z68">
            <v>17</v>
          </cell>
        </row>
        <row r="69">
          <cell r="Y69">
            <v>10.5</v>
          </cell>
          <cell r="Z69">
            <v>18</v>
          </cell>
        </row>
        <row r="70">
          <cell r="Y70">
            <v>11</v>
          </cell>
          <cell r="Z70">
            <v>19</v>
          </cell>
        </row>
        <row r="71">
          <cell r="Y71">
            <v>11.5</v>
          </cell>
          <cell r="Z71">
            <v>20</v>
          </cell>
        </row>
        <row r="72">
          <cell r="Y72">
            <v>12</v>
          </cell>
          <cell r="Z72">
            <v>21</v>
          </cell>
        </row>
      </sheetData>
      <sheetData sheetId="43" refreshError="1"/>
      <sheetData sheetId="44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특별시방서"/>
      <sheetName val="설계서갑지"/>
      <sheetName val="총괄서"/>
      <sheetName val="내역서"/>
      <sheetName val="관급자재대"/>
      <sheetName val="사급자재대"/>
      <sheetName val="강원소나무"/>
      <sheetName val="낙엽송"/>
      <sheetName val="상수리"/>
      <sheetName val="신갈"/>
      <sheetName val="잣나무"/>
      <sheetName val="99노임기준"/>
      <sheetName val="일위대가"/>
      <sheetName val="단가 "/>
      <sheetName val="노임"/>
      <sheetName val="화서초교주변노후관교체"/>
      <sheetName val="면간거리&amp;사거리"/>
      <sheetName val="단위수량산출"/>
      <sheetName val="수량산출"/>
      <sheetName val="데이타"/>
      <sheetName val="식재인부"/>
      <sheetName val="자재단가"/>
      <sheetName val="식재"/>
      <sheetName val="시설물"/>
      <sheetName val="식재출력용"/>
      <sheetName val="유지관리"/>
      <sheetName val="단가"/>
      <sheetName val="BID"/>
      <sheetName val="개비온집계"/>
      <sheetName val="개비온 단위"/>
      <sheetName val="인자기준_2007"/>
      <sheetName val="할인_할증률산정"/>
      <sheetName val="금액단가표"/>
      <sheetName val="자료기입"/>
      <sheetName val="예정공정표(장기간)"/>
      <sheetName val="수량"/>
      <sheetName val="식재수량표"/>
      <sheetName val="노임단가"/>
      <sheetName val="1공구"/>
      <sheetName val="토적표(1)"/>
      <sheetName val="수간보호"/>
      <sheetName val="별표집계"/>
      <sheetName val="수량산출(음암)"/>
      <sheetName val="개산공사비"/>
      <sheetName val="산출내역서집계표"/>
      <sheetName val="구체"/>
      <sheetName val="좌측날개벽"/>
      <sheetName val="우측날개벽"/>
      <sheetName val="입찰안"/>
      <sheetName val="1차증가원가계산"/>
      <sheetName val="가시설단위수량"/>
      <sheetName val="SORCE1"/>
      <sheetName val="단위수량"/>
      <sheetName val="말뚝지지력산정"/>
      <sheetName val="Y-WORK"/>
      <sheetName val="마산방향철근집계"/>
      <sheetName val="진주방향"/>
      <sheetName val="마산방향"/>
      <sheetName val="토공"/>
      <sheetName val="역T형교대(말뚝기초)"/>
      <sheetName val="내역"/>
      <sheetName val="H-PILE수량집계"/>
      <sheetName val="토적기초"/>
      <sheetName val="A-4"/>
      <sheetName val="산출내역서2"/>
      <sheetName val="산출내역서1"/>
      <sheetName val="00노임기준"/>
      <sheetName val="간지"/>
      <sheetName val="요율"/>
      <sheetName val="자재대"/>
      <sheetName val="토적표"/>
      <sheetName val="배수공수집"/>
      <sheetName val="지점별강우량"/>
      <sheetName val="산출1"/>
      <sheetName val="담장산출"/>
      <sheetName val="정공공사"/>
      <sheetName val="대창(함평)"/>
      <sheetName val="대창(장성)"/>
      <sheetName val="대창(함평)-창열"/>
      <sheetName val="제잡비계산"/>
      <sheetName val="data"/>
      <sheetName val="노무비"/>
      <sheetName val="예총"/>
      <sheetName val="7급줄떼"/>
      <sheetName val="본체"/>
      <sheetName val="1-1"/>
      <sheetName val="단가대비표"/>
      <sheetName val="용수량(생활용수)"/>
      <sheetName val="#REF"/>
      <sheetName val="내역서2안"/>
      <sheetName val="부대공수량산출"/>
      <sheetName val="장비종합부표"/>
      <sheetName val="집계표_식재"/>
      <sheetName val="부표"/>
      <sheetName val="구조물철거타공정이월"/>
      <sheetName val="세월교산출기초"/>
      <sheetName val="수량산출표"/>
      <sheetName val="날개벽"/>
      <sheetName val="일위총괄표"/>
      <sheetName val="A2"/>
      <sheetName val="총괄내역서"/>
      <sheetName val="Sheet3"/>
      <sheetName val="집계표"/>
      <sheetName val="거래처관리"/>
      <sheetName val="COVER"/>
      <sheetName val="댐구조도"/>
      <sheetName val="자재단가조사표-수목"/>
      <sheetName val="총괄표"/>
      <sheetName val="base"/>
      <sheetName val="계획금액"/>
      <sheetName val="분석대장"/>
      <sheetName val="깨기집계"/>
      <sheetName val="자재집계표"/>
      <sheetName val="토적"/>
      <sheetName val="DATA 입력란"/>
      <sheetName val="setup"/>
      <sheetName val="Sheet1"/>
      <sheetName val="T13(P68~72,78)"/>
      <sheetName val="강교(Sub)"/>
      <sheetName val="철콘견적"/>
      <sheetName val="일반토공견적"/>
      <sheetName val="DATE"/>
      <sheetName val="건축내역"/>
      <sheetName val="각형맨홀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내역서"/>
      <sheetName val="내역1"/>
      <sheetName val="1-1"/>
      <sheetName val="1-2"/>
      <sheetName val="내역2"/>
      <sheetName val="종합계획"/>
      <sheetName val="측량수량산출"/>
      <sheetName val="표석수량"/>
      <sheetName val="설계기준"/>
      <sheetName val="환경"/>
      <sheetName val="환경표지"/>
      <sheetName val="환경단가1"/>
      <sheetName val="환경단가2"/>
      <sheetName val="임금"/>
      <sheetName val="별표집계"/>
      <sheetName val="용수량(생활용수)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목차"/>
      <sheetName val="산출1"/>
      <sheetName val="산출2"/>
      <sheetName val="laroux"/>
      <sheetName val="관급자재대"/>
      <sheetName val="수량산출"/>
      <sheetName val="정공공사"/>
      <sheetName val="데이타"/>
      <sheetName val="식재인부"/>
      <sheetName val="1공구"/>
      <sheetName val="일위대가"/>
      <sheetName val="06 일위대가목록"/>
      <sheetName val="강원소나무"/>
      <sheetName val="낙엽송"/>
      <sheetName val="상수리"/>
      <sheetName val="신갈"/>
      <sheetName val="잣나무"/>
      <sheetName val="일위대가목록"/>
      <sheetName val="산출내역서2"/>
      <sheetName val="산출내역서1"/>
      <sheetName val="인자기준_2007"/>
      <sheetName val="할인_할증률산정"/>
      <sheetName val="금액단가표"/>
      <sheetName val="자료기입"/>
      <sheetName val="예정공정표(장기간)"/>
      <sheetName val="수량"/>
      <sheetName val="날개벽"/>
      <sheetName val="토목공사일반"/>
      <sheetName val="H-PILE수량집계"/>
      <sheetName val="지점별강우량"/>
      <sheetName val="거래처관리"/>
    </sheetNames>
    <sheetDataSet>
      <sheetData sheetId="0" refreshError="1"/>
      <sheetData sheetId="1">
        <row r="723">
          <cell r="A723">
            <v>17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요소"/>
      <sheetName val="수종1"/>
      <sheetName val="수간재적표"/>
      <sheetName val="수종"/>
      <sheetName val="0.겉표지"/>
      <sheetName val="표지목차"/>
      <sheetName val="1.위치"/>
      <sheetName val="2.사진"/>
      <sheetName val="원가"/>
      <sheetName val="총괄내역서"/>
      <sheetName val="소반별내역"/>
      <sheetName val="단1"/>
      <sheetName val="단2"/>
      <sheetName val="단3"/>
      <sheetName val="단4"/>
      <sheetName val="산1"/>
      <sheetName val="산3"/>
      <sheetName val="자료"/>
      <sheetName val="작업기간"/>
      <sheetName val="작업로내역"/>
      <sheetName val="작업로단가"/>
      <sheetName val="작업로기초"/>
      <sheetName val="단5"/>
      <sheetName val="단6"/>
      <sheetName val="단7"/>
      <sheetName val="단8"/>
      <sheetName val="단9"/>
      <sheetName val="단10"/>
      <sheetName val="단11"/>
      <sheetName val="작업로단가2"/>
      <sheetName val="작업로단가3"/>
      <sheetName val="4.예정공정표"/>
      <sheetName val="4-1.공정별소요인력"/>
      <sheetName val="대상지-제본용"/>
      <sheetName val="집1"/>
      <sheetName val="집2"/>
      <sheetName val="집3"/>
      <sheetName val="집4"/>
      <sheetName val="집5"/>
      <sheetName val="집6"/>
      <sheetName val="집7"/>
      <sheetName val="집8"/>
      <sheetName val="집9"/>
      <sheetName val="집10"/>
      <sheetName val="집11"/>
      <sheetName val="대상지"/>
      <sheetName val="설명서"/>
      <sheetName val="매1"/>
      <sheetName val="매2"/>
      <sheetName val="매3"/>
      <sheetName val="매4"/>
      <sheetName val="매5"/>
      <sheetName val="매6"/>
      <sheetName val="매7"/>
      <sheetName val="매8"/>
      <sheetName val="매9"/>
      <sheetName val="매10"/>
      <sheetName val="매11"/>
      <sheetName val="시1"/>
      <sheetName val="시2"/>
      <sheetName val="시3"/>
      <sheetName val="시4"/>
      <sheetName val="시5"/>
      <sheetName val="시6"/>
      <sheetName val="시7"/>
      <sheetName val="시8"/>
      <sheetName val="시9"/>
      <sheetName val="시10"/>
      <sheetName val="시11"/>
      <sheetName val="수량"/>
      <sheetName val="12.GPS"/>
      <sheetName val="재선충"/>
      <sheetName val="일반"/>
      <sheetName val="특별"/>
      <sheetName val="전문"/>
      <sheetName val="c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4">
          <cell r="B14">
            <v>148510</v>
          </cell>
        </row>
        <row r="15">
          <cell r="B15">
            <v>187435</v>
          </cell>
        </row>
        <row r="16">
          <cell r="B16">
            <v>229676</v>
          </cell>
        </row>
        <row r="17">
          <cell r="B17">
            <v>183146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요소"/>
      <sheetName val="수종1"/>
      <sheetName val="수간재적표"/>
      <sheetName val="수종"/>
      <sheetName val="0.겉표지"/>
      <sheetName val="표지목차"/>
      <sheetName val="1.위치"/>
      <sheetName val="2.사진"/>
      <sheetName val="2.사진 (2)"/>
      <sheetName val="3.설명서"/>
      <sheetName val="자료"/>
      <sheetName val="4.예정공정표"/>
      <sheetName val="작업기간"/>
      <sheetName val="4-1.공정별소요인력"/>
      <sheetName val="5.대상지"/>
      <sheetName val="6.원가"/>
      <sheetName val="7.총괄내역서"/>
      <sheetName val="소반별내역"/>
      <sheetName val="작업로내역"/>
      <sheetName val="단1"/>
      <sheetName val="단2"/>
      <sheetName val="단3"/>
      <sheetName val="단4"/>
      <sheetName val="단5"/>
      <sheetName val="단6"/>
      <sheetName val="단7"/>
      <sheetName val="산1"/>
      <sheetName val="산2"/>
      <sheetName val="산3"/>
      <sheetName val="산4"/>
      <sheetName val="산5"/>
      <sheetName val="산6"/>
      <sheetName val="산7"/>
      <sheetName val="작업로단가"/>
      <sheetName val="작업로단가1"/>
      <sheetName val="작업로기초"/>
      <sheetName val="일반"/>
      <sheetName val="특별"/>
      <sheetName val="전문"/>
      <sheetName val="안전보건관리"/>
      <sheetName val="MSDS1"/>
      <sheetName val="MSDS2"/>
      <sheetName val="시1"/>
      <sheetName val="시2"/>
      <sheetName val="시3"/>
      <sheetName val="시4"/>
      <sheetName val="시5"/>
      <sheetName val="시6"/>
      <sheetName val="시7"/>
      <sheetName val="11.수량"/>
      <sheetName val="12.GPS"/>
      <sheetName val="집1"/>
      <sheetName val="매1"/>
      <sheetName val="집2"/>
      <sheetName val="매2"/>
      <sheetName val="집3"/>
      <sheetName val="매3"/>
      <sheetName val="집4"/>
      <sheetName val="매4"/>
      <sheetName val="집5"/>
      <sheetName val="매5"/>
      <sheetName val="집6"/>
      <sheetName val="매6"/>
      <sheetName val="집7"/>
      <sheetName val="매7"/>
      <sheetName val="재선충"/>
      <sheetName val="c1"/>
    </sheetNames>
    <sheetDataSet>
      <sheetData sheetId="0">
        <row r="10">
          <cell r="D10" t="str">
            <v>합계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4">
          <cell r="B14">
            <v>153671</v>
          </cell>
        </row>
        <row r="15">
          <cell r="B15">
            <v>192375</v>
          </cell>
        </row>
        <row r="16">
          <cell r="B16">
            <v>230245</v>
          </cell>
        </row>
        <row r="17">
          <cell r="B17">
            <v>183146</v>
          </cell>
        </row>
        <row r="26">
          <cell r="B26">
            <v>1674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목록표"/>
      <sheetName val="설계요소"/>
      <sheetName val="표지"/>
      <sheetName val="0.겉"/>
      <sheetName val="표지목차"/>
      <sheetName val="1"/>
      <sheetName val="1.위치"/>
      <sheetName val="2"/>
      <sheetName val="사진"/>
      <sheetName val="3"/>
      <sheetName val="설명"/>
      <sheetName val="3-1.자료"/>
      <sheetName val="4"/>
      <sheetName val="4.공정표"/>
      <sheetName val="4-1.기간"/>
      <sheetName val="5"/>
      <sheetName val="필지별"/>
      <sheetName val="임소반"/>
      <sheetName val="5.필지"/>
      <sheetName val="5-1.소반"/>
      <sheetName val="6"/>
      <sheetName val="6.1"/>
      <sheetName val="일시"/>
      <sheetName val="6.2"/>
      <sheetName val="특시"/>
      <sheetName val="6.3"/>
      <sheetName val="전시"/>
      <sheetName val="6.4"/>
      <sheetName val="안시"/>
      <sheetName val="MSDS1"/>
      <sheetName val="MSDS2"/>
      <sheetName val="7"/>
      <sheetName val="시1"/>
      <sheetName val="시2"/>
      <sheetName val="시3"/>
      <sheetName val="시4"/>
      <sheetName val="시5"/>
      <sheetName val="8"/>
      <sheetName val="8.원가"/>
      <sheetName val="8.원가계산서 (수의계약)"/>
      <sheetName val="9"/>
      <sheetName val="9.총괄"/>
      <sheetName val="내역-덩굴"/>
      <sheetName val="내역서(천연림)"/>
      <sheetName val="내역서(솎아베기)"/>
      <sheetName val="내역서(어린나무)"/>
      <sheetName val="임내정리"/>
      <sheetName val="내역서(모두베기)"/>
      <sheetName val="내역서(산물수집)"/>
      <sheetName val="10"/>
      <sheetName val="단1"/>
      <sheetName val="단가산출서(1-2)"/>
      <sheetName val="단가산출서(1-3)"/>
      <sheetName val="단가산출서(1-4)"/>
      <sheetName val="단가산출서(1-5)"/>
      <sheetName val="단가산출서2-0"/>
      <sheetName val="단2"/>
      <sheetName val="단3"/>
      <sheetName val="단4"/>
      <sheetName val="단5"/>
      <sheetName val="11"/>
      <sheetName val="11.1수량"/>
      <sheetName val="11.1수량산출서 (산물수집)"/>
      <sheetName val="12"/>
      <sheetName val="12.GPS"/>
      <sheetName val="13"/>
      <sheetName val="13.1"/>
      <sheetName val="14."/>
      <sheetName val="표집1"/>
      <sheetName val="표준지2-0"/>
      <sheetName val="견적"/>
      <sheetName val="표집2"/>
      <sheetName val="표집3"/>
      <sheetName val="표집4"/>
      <sheetName val="표집5"/>
      <sheetName val="야1"/>
      <sheetName val="야2"/>
      <sheetName val="야3"/>
      <sheetName val="야4"/>
      <sheetName val="야5"/>
      <sheetName val="c1"/>
      <sheetName val="재선충(소,잣임지만적용)"/>
      <sheetName val="6.시방서간지"/>
      <sheetName val="14.설계도면간지(합본)"/>
      <sheetName val="6-가.일반시방서간지"/>
      <sheetName val="6-나.특별시방서간지"/>
      <sheetName val="6-다.전문시방서간지"/>
    </sheetNames>
    <sheetDataSet>
      <sheetData sheetId="0">
        <row r="1">
          <cell r="B1" t="str">
            <v>완(15도 이하)</v>
          </cell>
        </row>
        <row r="2">
          <cell r="B2" t="str">
            <v>중(15-30도이하)</v>
          </cell>
        </row>
        <row r="3">
          <cell r="B3" t="str">
            <v>급(30도 초과)</v>
          </cell>
        </row>
        <row r="4">
          <cell r="B4" t="str">
            <v>개소당 3ha 이상</v>
          </cell>
        </row>
        <row r="5">
          <cell r="B5" t="str">
            <v>개소당 평균면적이 1-3ha 미만</v>
          </cell>
        </row>
        <row r="6">
          <cell r="B6" t="str">
            <v>개소당 평균면적이 1ha 미만</v>
          </cell>
        </row>
        <row r="7">
          <cell r="B7" t="str">
            <v>1월-5월</v>
          </cell>
        </row>
        <row r="8">
          <cell r="B8" t="str">
            <v>10월-12월</v>
          </cell>
        </row>
        <row r="9">
          <cell r="B9" t="str">
            <v>6월-9월</v>
          </cell>
        </row>
        <row r="10">
          <cell r="B10" t="str">
            <v>과소(20% 이하만 피복)</v>
          </cell>
        </row>
        <row r="11">
          <cell r="B11" t="str">
            <v>소(20% 이하만 피복)</v>
          </cell>
        </row>
        <row r="12">
          <cell r="B12" t="str">
            <v>보통(41%-60% 피복)</v>
          </cell>
        </row>
        <row r="13">
          <cell r="B13" t="str">
            <v>밀(61%-80% 피복)</v>
          </cell>
        </row>
        <row r="14">
          <cell r="B14" t="str">
            <v>과밀(81% 초과 피복)</v>
          </cell>
        </row>
        <row r="15">
          <cell r="B15" t="str">
            <v>보행이 용이하다.</v>
          </cell>
        </row>
        <row r="16">
          <cell r="B16" t="str">
            <v>보행하는데 약간의 어려움이 있다.</v>
          </cell>
        </row>
        <row r="17">
          <cell r="B17" t="str">
            <v>식생을 제거하지 않고 보행이 곤란하다.</v>
          </cell>
        </row>
        <row r="18">
          <cell r="B18" t="str">
            <v>장애물이 거의 없음</v>
          </cell>
        </row>
        <row r="19">
          <cell r="B19" t="str">
            <v>돌 등 장애물 함량이 10%-30%인 지역</v>
          </cell>
        </row>
        <row r="20">
          <cell r="B20" t="str">
            <v>돌 등 장애물 함량이 30% 이상인 지역</v>
          </cell>
        </row>
      </sheetData>
      <sheetData sheetId="1">
        <row r="3">
          <cell r="B3" t="str">
            <v>-3임반</v>
          </cell>
        </row>
        <row r="4">
          <cell r="C4" t="str">
            <v>화천군산림조합</v>
          </cell>
        </row>
        <row r="5">
          <cell r="C5" t="str">
            <v>강원도 화천군 하남면 논미리 산203-1 외 14필지</v>
          </cell>
        </row>
        <row r="7">
          <cell r="C7" t="str">
            <v>산림경영기술고급  박영돈</v>
          </cell>
        </row>
        <row r="9">
          <cell r="C9">
            <v>44827</v>
          </cell>
          <cell r="D9">
            <v>37.299999999999997</v>
          </cell>
        </row>
        <row r="10">
          <cell r="B10" t="str">
            <v xml:space="preserve">3-0임반1-0소반 </v>
          </cell>
          <cell r="C10" t="str">
            <v>화천 하남 논미</v>
          </cell>
          <cell r="D10">
            <v>9.5</v>
          </cell>
          <cell r="E10" t="str">
            <v xml:space="preserve">비닐랩밀봉 </v>
          </cell>
          <cell r="F10" t="str">
            <v>중(15-30도이하)</v>
          </cell>
          <cell r="G10" t="str">
            <v>개소당 3ha 이상</v>
          </cell>
          <cell r="H10" t="str">
            <v>10월-12월</v>
          </cell>
          <cell r="J10" t="str">
            <v>보행이 용이하다.</v>
          </cell>
          <cell r="K10" t="str">
            <v>장애물이 거의 없음</v>
          </cell>
        </row>
        <row r="11">
          <cell r="B11" t="str">
            <v xml:space="preserve">3-0임반2-0소반 </v>
          </cell>
          <cell r="C11" t="str">
            <v>화천 하남 논미</v>
          </cell>
          <cell r="D11">
            <v>6.3</v>
          </cell>
          <cell r="E11" t="str">
            <v xml:space="preserve">비닐랩밀봉 </v>
          </cell>
          <cell r="F11" t="str">
            <v>중(15-30도이하)</v>
          </cell>
          <cell r="G11" t="str">
            <v>개소당 3ha 이상</v>
          </cell>
          <cell r="H11" t="str">
            <v>10월-12월</v>
          </cell>
          <cell r="J11" t="str">
            <v>보행이 용이하다.</v>
          </cell>
          <cell r="K11" t="str">
            <v>장애물이 거의 없음</v>
          </cell>
        </row>
        <row r="12">
          <cell r="B12" t="str">
            <v xml:space="preserve">3-0임반3-0소반 </v>
          </cell>
          <cell r="C12" t="str">
            <v>화천 하남 논미</v>
          </cell>
          <cell r="D12">
            <v>0.4</v>
          </cell>
          <cell r="E12" t="str">
            <v xml:space="preserve">비닐랩밀봉 </v>
          </cell>
          <cell r="F12" t="str">
            <v>중(15-30도이하)</v>
          </cell>
          <cell r="G12" t="str">
            <v>개소당 3ha 이상</v>
          </cell>
          <cell r="H12" t="str">
            <v>10월-12월</v>
          </cell>
          <cell r="J12" t="str">
            <v>보행이 용이하다.</v>
          </cell>
          <cell r="K12" t="str">
            <v>장애물이 거의 없음</v>
          </cell>
        </row>
        <row r="13">
          <cell r="B13" t="str">
            <v xml:space="preserve">3-0임반4-0소반 </v>
          </cell>
          <cell r="C13" t="str">
            <v>화천 하남 서오지</v>
          </cell>
          <cell r="D13">
            <v>15.1</v>
          </cell>
          <cell r="E13" t="str">
            <v xml:space="preserve">비닐랩밀봉 </v>
          </cell>
          <cell r="F13" t="str">
            <v>중(15-30도이하)</v>
          </cell>
          <cell r="G13" t="str">
            <v>개소당 3ha 이상</v>
          </cell>
          <cell r="H13" t="str">
            <v>10월-12월</v>
          </cell>
          <cell r="J13" t="str">
            <v>보행이 용이하다.</v>
          </cell>
          <cell r="K13" t="str">
            <v>장애물이 거의 없음</v>
          </cell>
        </row>
        <row r="14">
          <cell r="B14" t="str">
            <v xml:space="preserve">3-0임반5-0소반 </v>
          </cell>
          <cell r="C14" t="str">
            <v>화천 하남 원천</v>
          </cell>
          <cell r="D14">
            <v>6</v>
          </cell>
          <cell r="E14" t="str">
            <v xml:space="preserve">비닐랩밀봉 </v>
          </cell>
          <cell r="F14" t="str">
            <v>중(15-30도이하)</v>
          </cell>
          <cell r="G14" t="str">
            <v>개소당 3ha 이상</v>
          </cell>
          <cell r="H14" t="str">
            <v>10월-12월</v>
          </cell>
          <cell r="J14" t="str">
            <v>보행이 용이하다.</v>
          </cell>
          <cell r="K14" t="str">
            <v>장애물이 거의 없음</v>
          </cell>
        </row>
        <row r="15">
          <cell r="B15" t="str">
            <v xml:space="preserve">임반소반 </v>
          </cell>
          <cell r="C15" t="str">
            <v xml:space="preserve">  </v>
          </cell>
          <cell r="D15">
            <v>0</v>
          </cell>
          <cell r="E15" t="str">
            <v xml:space="preserve">비닐랩밀봉 </v>
          </cell>
          <cell r="F15" t="str">
            <v>중(15-30도이하)</v>
          </cell>
          <cell r="G15" t="str">
            <v>개소당 3ha 이상</v>
          </cell>
          <cell r="H15" t="str">
            <v>10월-12월</v>
          </cell>
          <cell r="J15" t="str">
            <v>보행이 용이하다.</v>
          </cell>
          <cell r="K15" t="str">
            <v>돌 등 장애물 함량이 10%-30%인 지역</v>
          </cell>
        </row>
        <row r="16">
          <cell r="B16" t="str">
            <v xml:space="preserve">임반소반 </v>
          </cell>
          <cell r="C16" t="str">
            <v xml:space="preserve">  </v>
          </cell>
          <cell r="D16">
            <v>0</v>
          </cell>
          <cell r="E16" t="str">
            <v xml:space="preserve">비닐랩밀봉 </v>
          </cell>
          <cell r="F16" t="str">
            <v>중(15-30도이하)</v>
          </cell>
          <cell r="G16" t="str">
            <v>개소당 3ha 이상</v>
          </cell>
          <cell r="H16" t="str">
            <v>10월-12월</v>
          </cell>
          <cell r="J16" t="str">
            <v>보행이 용이하다.</v>
          </cell>
          <cell r="K16" t="str">
            <v>돌 등 장애물 함량이 10%-30%인 지역</v>
          </cell>
        </row>
        <row r="17">
          <cell r="B17" t="str">
            <v xml:space="preserve">임반소반 </v>
          </cell>
          <cell r="C17" t="str">
            <v xml:space="preserve">  </v>
          </cell>
          <cell r="D17">
            <v>0</v>
          </cell>
          <cell r="E17" t="str">
            <v xml:space="preserve">비닐랩밀봉 </v>
          </cell>
          <cell r="F17" t="str">
            <v>중(15-30도이하)</v>
          </cell>
          <cell r="G17" t="str">
            <v>개소당 3ha 이상</v>
          </cell>
          <cell r="H17" t="str">
            <v>10월-12월</v>
          </cell>
          <cell r="J17" t="str">
            <v>보행이 용이하다.</v>
          </cell>
          <cell r="K17" t="str">
            <v>돌 등 장애물 함량이 10%-30%인 지역</v>
          </cell>
        </row>
        <row r="18">
          <cell r="B18" t="str">
            <v xml:space="preserve">임반소반 </v>
          </cell>
          <cell r="C18" t="str">
            <v xml:space="preserve">  </v>
          </cell>
          <cell r="D18">
            <v>0</v>
          </cell>
          <cell r="E18" t="str">
            <v xml:space="preserve">비닐랩밀봉 </v>
          </cell>
          <cell r="F18" t="str">
            <v>중(15-30도이하)</v>
          </cell>
          <cell r="G18" t="str">
            <v>개소당 3ha 이상</v>
          </cell>
          <cell r="H18" t="str">
            <v>10월-12월</v>
          </cell>
          <cell r="J18" t="str">
            <v>보행이 용이하다.</v>
          </cell>
          <cell r="K18" t="str">
            <v>돌 등 장애물 함량이 10%-30%인 지역</v>
          </cell>
        </row>
        <row r="21">
          <cell r="C21">
            <v>219920</v>
          </cell>
        </row>
        <row r="22">
          <cell r="C22">
            <v>230245</v>
          </cell>
        </row>
        <row r="29">
          <cell r="C29">
            <v>17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2">
          <cell r="V32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노임단가"/>
      <sheetName val="Sheet1"/>
      <sheetName val="overflow"/>
      <sheetName val="유수지 준설"/>
      <sheetName val="지원사업"/>
      <sheetName val="토적표"/>
      <sheetName val="소내준설"/>
      <sheetName val="준설공사"/>
      <sheetName val="물처리실"/>
      <sheetName val="유수지 돌쌓기"/>
      <sheetName val="사택포장"/>
      <sheetName val="펌프"/>
      <sheetName val="통신"/>
      <sheetName val="전용선로"/>
      <sheetName val="발전본관 주변 정비공사"/>
      <sheetName val="tea tank"/>
      <sheetName val="발전본관주변"/>
      <sheetName val="intake 방호옹벽"/>
      <sheetName val="군선교 pem관"/>
      <sheetName val="검사정 설치"/>
      <sheetName val="검사정 부표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7급줄떼"/>
      <sheetName val="4공철탑검토"/>
      <sheetName val="수목단가"/>
      <sheetName val="시설수량표"/>
      <sheetName val="식재수량표"/>
      <sheetName val="일위목록"/>
      <sheetName val="자재단가"/>
      <sheetName val="00상노임"/>
      <sheetName val="기별수량산출서"/>
      <sheetName val="재료비단가"/>
      <sheetName val="98설계"/>
      <sheetName val="면간거리&amp;사거리"/>
      <sheetName val="준공머리"/>
      <sheetName val="공사예산하조서(O.K)"/>
      <sheetName val="변경품셈"/>
      <sheetName val="총괄내역서"/>
      <sheetName val="증감대비"/>
      <sheetName val="별표집계"/>
      <sheetName val="설계기준"/>
      <sheetName val="내역1"/>
      <sheetName val="인부노임단가"/>
      <sheetName val="건설산출"/>
      <sheetName val="공종단가"/>
      <sheetName val="건축명"/>
      <sheetName val="기계명"/>
      <sheetName val="전기명"/>
      <sheetName val="토목명"/>
      <sheetName val="강원소나무"/>
      <sheetName val="낙엽송"/>
      <sheetName val="상수리"/>
      <sheetName val="신갈"/>
      <sheetName val="잣나무"/>
      <sheetName val="건설기계"/>
      <sheetName val="노임"/>
      <sheetName val="단가산출"/>
      <sheetName val="사급자재"/>
      <sheetName val="일위대가"/>
      <sheetName val="산출1"/>
      <sheetName val="수량산출"/>
      <sheetName val="입찰안"/>
      <sheetName val="공예을"/>
      <sheetName val="노임단가(직종번호 순)"/>
      <sheetName val="단가입력창"/>
      <sheetName val="산출명세"/>
      <sheetName val="수량산출표"/>
      <sheetName val="댐구조도"/>
      <sheetName val="세월교산출기초"/>
      <sheetName val="데이타"/>
      <sheetName val="식재인부"/>
      <sheetName val="노무비단가"/>
      <sheetName val="2-1. 경관조명 내역총괄표"/>
      <sheetName val="말뚝물량"/>
      <sheetName val="일위대가표"/>
      <sheetName val="단가"/>
      <sheetName val="수량집"/>
      <sheetName val="조명시설"/>
      <sheetName val="터파기및재료"/>
      <sheetName val="관급자재대"/>
      <sheetName val="노임자재단가"/>
      <sheetName val="기자재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세금계산서관리"/>
      <sheetName val="세금계산서(매출)"/>
      <sheetName val="세금계산서(매입)"/>
      <sheetName val="거래처자료등록"/>
      <sheetName val="사업자세금계산서(목록)"/>
      <sheetName val="사업자세금계산서(총액)"/>
      <sheetName val="개인세금계산서(목록)"/>
      <sheetName val="개인세금계산서(총액)"/>
      <sheetName val="계산서(비과세총액)"/>
      <sheetName val="입금표자동작성"/>
      <sheetName val="입금표직접작성"/>
      <sheetName val="거래명세서자동출력"/>
      <sheetName val="거래명세서입력하기"/>
      <sheetName val="라벨(사업장주소택배)"/>
      <sheetName val="라벨(기타주소택배)"/>
      <sheetName val="라벨(매입사업자번호)"/>
      <sheetName val="라벨(매출사업자번호)"/>
      <sheetName val="라벨(사업장주소우편)"/>
      <sheetName val="라벨(기타주소우편)"/>
      <sheetName val="우편봉투(인쇄용)"/>
      <sheetName val="우편봉투(일반용)"/>
      <sheetName val="존칭어목록등록"/>
      <sheetName val="회사기본자료"/>
      <sheetName val="세무서코드"/>
      <sheetName val="신고분기설정참고"/>
      <sheetName val="우편번호"/>
      <sheetName val="설명"/>
    </sheetNames>
    <sheetDataSet>
      <sheetData sheetId="0"/>
      <sheetData sheetId="1"/>
      <sheetData sheetId="2"/>
      <sheetData sheetId="3">
        <row r="6">
          <cell r="A6" t="str">
            <v>(유)무림건설</v>
          </cell>
        </row>
        <row r="7">
          <cell r="A7" t="str">
            <v>(주)대승디엔아이</v>
          </cell>
        </row>
        <row r="8">
          <cell r="A8" t="str">
            <v>상토</v>
          </cell>
        </row>
        <row r="9">
          <cell r="A9" t="str">
            <v>창명산업건설</v>
          </cell>
        </row>
        <row r="10">
          <cell r="A10" t="str">
            <v>강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2">
          <cell r="C2" t="str">
            <v>2000년 1기 예정</v>
          </cell>
          <cell r="D2" t="str">
            <v>영수</v>
          </cell>
          <cell r="E2" t="str">
            <v>건설</v>
          </cell>
          <cell r="F2" t="str">
            <v>가구</v>
          </cell>
          <cell r="G2" t="str">
            <v>강원은행</v>
          </cell>
          <cell r="I2" t="str">
            <v>건설공무</v>
          </cell>
          <cell r="J2" t="str">
            <v>일반</v>
          </cell>
        </row>
        <row r="3">
          <cell r="C3" t="str">
            <v>2000년 1기 예정</v>
          </cell>
          <cell r="D3" t="str">
            <v>청구</v>
          </cell>
          <cell r="E3" t="str">
            <v>서비스</v>
          </cell>
          <cell r="F3" t="str">
            <v>강구조물</v>
          </cell>
          <cell r="G3" t="str">
            <v>경기은행</v>
          </cell>
          <cell r="I3" t="str">
            <v>톱</v>
          </cell>
          <cell r="J3">
            <v>350</v>
          </cell>
        </row>
        <row r="4">
          <cell r="C4" t="str">
            <v>2000년 1기 확정</v>
          </cell>
          <cell r="F4" t="str">
            <v>건설자재</v>
          </cell>
          <cell r="G4" t="str">
            <v>경남은행</v>
          </cell>
          <cell r="I4" t="str">
            <v>망치</v>
          </cell>
          <cell r="J4">
            <v>400</v>
          </cell>
        </row>
        <row r="5">
          <cell r="C5" t="str">
            <v>2000년 1기 확정</v>
          </cell>
          <cell r="F5" t="str">
            <v>건축공사</v>
          </cell>
          <cell r="G5" t="str">
            <v>광주은행</v>
          </cell>
        </row>
        <row r="6">
          <cell r="C6" t="str">
            <v>2000년 2기 예정</v>
          </cell>
          <cell r="D6" t="str">
            <v>결제</v>
          </cell>
          <cell r="F6" t="str">
            <v>건축물조립</v>
          </cell>
          <cell r="G6" t="str">
            <v>국민은행</v>
          </cell>
        </row>
        <row r="7">
          <cell r="C7" t="str">
            <v>2000년 2기 예정</v>
          </cell>
          <cell r="D7" t="str">
            <v>미결</v>
          </cell>
          <cell r="F7" t="str">
            <v>건축자재</v>
          </cell>
          <cell r="G7" t="str">
            <v>기업은행</v>
          </cell>
        </row>
        <row r="8">
          <cell r="C8" t="str">
            <v>2000년 2기 확정</v>
          </cell>
          <cell r="F8" t="str">
            <v>건축자재판매</v>
          </cell>
          <cell r="G8" t="str">
            <v>농협</v>
          </cell>
        </row>
        <row r="9">
          <cell r="C9" t="str">
            <v>2000년 2기 확정</v>
          </cell>
          <cell r="F9" t="str">
            <v>구조보강</v>
          </cell>
          <cell r="G9" t="str">
            <v>대구은행</v>
          </cell>
        </row>
        <row r="10">
          <cell r="C10" t="str">
            <v>2001년 1기 예정</v>
          </cell>
          <cell r="D10" t="str">
            <v>송금</v>
          </cell>
          <cell r="F10" t="str">
            <v>기계설비공사</v>
          </cell>
          <cell r="G10" t="str">
            <v>보람은행</v>
          </cell>
        </row>
        <row r="11">
          <cell r="C11" t="str">
            <v>2001년 1기 예정</v>
          </cell>
          <cell r="D11" t="str">
            <v>현금</v>
          </cell>
          <cell r="F11" t="str">
            <v>난방</v>
          </cell>
          <cell r="G11" t="str">
            <v>부산은행</v>
          </cell>
        </row>
        <row r="12">
          <cell r="C12" t="str">
            <v>2001년 1기 확정</v>
          </cell>
          <cell r="D12" t="str">
            <v>기타</v>
          </cell>
          <cell r="F12" t="str">
            <v>내장공사</v>
          </cell>
          <cell r="G12" t="str">
            <v>산업은행</v>
          </cell>
        </row>
        <row r="13">
          <cell r="C13" t="str">
            <v>2001년 1기 확정</v>
          </cell>
          <cell r="F13" t="str">
            <v>도장</v>
          </cell>
          <cell r="G13" t="str">
            <v>서울은행</v>
          </cell>
        </row>
        <row r="14">
          <cell r="C14" t="str">
            <v>2001년 2기 예정</v>
          </cell>
          <cell r="F14" t="str">
            <v>미장방수</v>
          </cell>
          <cell r="G14" t="str">
            <v>수협</v>
          </cell>
        </row>
        <row r="15">
          <cell r="C15" t="str">
            <v>2001년 2기 예정</v>
          </cell>
          <cell r="F15" t="str">
            <v>배관</v>
          </cell>
          <cell r="G15" t="str">
            <v>시티은행</v>
          </cell>
        </row>
        <row r="16">
          <cell r="C16" t="str">
            <v>2001년 2기 확정</v>
          </cell>
          <cell r="F16" t="str">
            <v>보링</v>
          </cell>
          <cell r="G16" t="str">
            <v>신한은행</v>
          </cell>
        </row>
        <row r="17">
          <cell r="C17" t="str">
            <v>2001년 2기 확정</v>
          </cell>
          <cell r="F17" t="str">
            <v>비계</v>
          </cell>
          <cell r="G17" t="str">
            <v>외환은행</v>
          </cell>
        </row>
        <row r="18">
          <cell r="C18" t="str">
            <v>2002년 1기 예정</v>
          </cell>
          <cell r="F18" t="str">
            <v>비계구조물해체</v>
          </cell>
          <cell r="G18" t="str">
            <v>우체국</v>
          </cell>
        </row>
        <row r="19">
          <cell r="C19" t="str">
            <v>2002년 1기 예정</v>
          </cell>
          <cell r="F19" t="str">
            <v>사업경영및관리자문</v>
          </cell>
          <cell r="G19" t="str">
            <v>장기신용은행</v>
          </cell>
        </row>
        <row r="20">
          <cell r="C20" t="str">
            <v>2002년 1기 확정</v>
          </cell>
          <cell r="F20" t="str">
            <v>산업설비</v>
          </cell>
          <cell r="G20" t="str">
            <v>전북은행</v>
          </cell>
        </row>
        <row r="21">
          <cell r="C21" t="str">
            <v>2002년 1기 확정</v>
          </cell>
          <cell r="F21" t="str">
            <v>상하수도</v>
          </cell>
          <cell r="G21" t="str">
            <v>제일은행</v>
          </cell>
        </row>
        <row r="22">
          <cell r="C22" t="str">
            <v>2002년 2기 예정</v>
          </cell>
          <cell r="F22" t="str">
            <v>석공</v>
          </cell>
          <cell r="G22" t="str">
            <v>제주은행</v>
          </cell>
        </row>
        <row r="23">
          <cell r="C23" t="str">
            <v>2002년 2기 예정</v>
          </cell>
          <cell r="F23" t="str">
            <v>석재</v>
          </cell>
          <cell r="G23" t="str">
            <v>조흥은행</v>
          </cell>
        </row>
        <row r="24">
          <cell r="C24" t="str">
            <v>2002년 2기 확정</v>
          </cell>
          <cell r="F24" t="str">
            <v>설비공사</v>
          </cell>
          <cell r="G24" t="str">
            <v>주택은행</v>
          </cell>
        </row>
        <row r="25">
          <cell r="C25" t="str">
            <v>2002년 2기 확정</v>
          </cell>
          <cell r="F25" t="str">
            <v>소방설비공사</v>
          </cell>
          <cell r="G25" t="str">
            <v>축협</v>
          </cell>
        </row>
        <row r="26">
          <cell r="C26" t="str">
            <v>2003년 1기 예정</v>
          </cell>
          <cell r="F26" t="str">
            <v>수도공사</v>
          </cell>
          <cell r="G26" t="str">
            <v>평화은행</v>
          </cell>
        </row>
        <row r="27">
          <cell r="C27" t="str">
            <v>2003년 1기 예정</v>
          </cell>
          <cell r="F27" t="str">
            <v>수중</v>
          </cell>
          <cell r="G27" t="str">
            <v>한빛은행</v>
          </cell>
        </row>
        <row r="28">
          <cell r="C28" t="str">
            <v>2003년 1기 확정</v>
          </cell>
          <cell r="F28" t="str">
            <v>승강기</v>
          </cell>
        </row>
        <row r="29">
          <cell r="C29" t="str">
            <v>2003년 1기 확정</v>
          </cell>
          <cell r="F29" t="str">
            <v>시설물유지</v>
          </cell>
        </row>
        <row r="30">
          <cell r="C30" t="str">
            <v>2003년 2기 예정</v>
          </cell>
          <cell r="F30" t="str">
            <v>실내건축</v>
          </cell>
        </row>
        <row r="31">
          <cell r="C31" t="str">
            <v>2003년 2기 예정</v>
          </cell>
          <cell r="F31" t="str">
            <v>실내장식</v>
          </cell>
        </row>
        <row r="32">
          <cell r="C32" t="str">
            <v>2003년 2기 확정</v>
          </cell>
          <cell r="F32" t="str">
            <v>알미늄</v>
          </cell>
        </row>
        <row r="33">
          <cell r="C33" t="str">
            <v>2003년 2기 확정</v>
          </cell>
          <cell r="F33" t="str">
            <v>오폐수처리시설시공</v>
          </cell>
        </row>
        <row r="34">
          <cell r="C34" t="str">
            <v>2004년 1기 예정</v>
          </cell>
          <cell r="F34" t="str">
            <v>온실</v>
          </cell>
        </row>
        <row r="35">
          <cell r="C35" t="str">
            <v>2004년 1기 예정</v>
          </cell>
          <cell r="F35" t="str">
            <v>유리</v>
          </cell>
        </row>
        <row r="36">
          <cell r="C36" t="str">
            <v>2004년 1기 확정</v>
          </cell>
          <cell r="F36" t="str">
            <v>의장공사</v>
          </cell>
        </row>
        <row r="37">
          <cell r="C37" t="str">
            <v>2004년 1기 확정</v>
          </cell>
          <cell r="F37" t="str">
            <v>일반건축공사</v>
          </cell>
        </row>
        <row r="38">
          <cell r="C38" t="str">
            <v>2004년 2기 예정</v>
          </cell>
          <cell r="F38" t="str">
            <v>일반공사</v>
          </cell>
        </row>
        <row r="39">
          <cell r="C39" t="str">
            <v>2004년 2기 예정</v>
          </cell>
          <cell r="F39" t="str">
            <v>일반토목공사</v>
          </cell>
        </row>
        <row r="40">
          <cell r="C40" t="str">
            <v>2004년 2기 확정</v>
          </cell>
          <cell r="F40" t="str">
            <v>장비임대</v>
          </cell>
        </row>
        <row r="41">
          <cell r="C41" t="str">
            <v>2004년 2기 확정</v>
          </cell>
          <cell r="F41" t="str">
            <v>전기공사</v>
          </cell>
        </row>
        <row r="42">
          <cell r="C42" t="str">
            <v>2005년 1기 예정</v>
          </cell>
          <cell r="F42" t="str">
            <v>전기통신공사</v>
          </cell>
        </row>
        <row r="43">
          <cell r="C43" t="str">
            <v>2005년 1기 예정</v>
          </cell>
          <cell r="F43" t="str">
            <v>조경공사</v>
          </cell>
        </row>
        <row r="44">
          <cell r="C44" t="str">
            <v>2005년 1기 확정</v>
          </cell>
          <cell r="F44" t="str">
            <v>조경설계</v>
          </cell>
        </row>
        <row r="45">
          <cell r="C45" t="str">
            <v>2005년 1기 확정</v>
          </cell>
          <cell r="F45" t="str">
            <v>조경시설물</v>
          </cell>
        </row>
        <row r="46">
          <cell r="C46" t="str">
            <v>2005년 2기 예정</v>
          </cell>
          <cell r="F46" t="str">
            <v>조경식재</v>
          </cell>
        </row>
        <row r="47">
          <cell r="C47" t="str">
            <v>2005년 2기 예정</v>
          </cell>
          <cell r="F47" t="str">
            <v>조적</v>
          </cell>
        </row>
        <row r="48">
          <cell r="C48" t="str">
            <v>2005년 2기 확정</v>
          </cell>
          <cell r="F48" t="str">
            <v>주택</v>
          </cell>
        </row>
        <row r="49">
          <cell r="C49" t="str">
            <v>2005년 2기 확정</v>
          </cell>
          <cell r="F49" t="str">
            <v>주택사업</v>
          </cell>
        </row>
        <row r="50">
          <cell r="F50" t="str">
            <v>주택신축판매</v>
          </cell>
        </row>
        <row r="51">
          <cell r="F51" t="str">
            <v>준설</v>
          </cell>
        </row>
        <row r="52">
          <cell r="F52" t="str">
            <v>지붕</v>
          </cell>
        </row>
        <row r="53">
          <cell r="F53" t="str">
            <v>지하수설비공사</v>
          </cell>
        </row>
        <row r="54">
          <cell r="F54" t="str">
            <v>창호</v>
          </cell>
        </row>
        <row r="55">
          <cell r="F55" t="str">
            <v>철강재설치공사</v>
          </cell>
        </row>
        <row r="56">
          <cell r="F56" t="str">
            <v>철구조물</v>
          </cell>
        </row>
        <row r="57">
          <cell r="F57" t="str">
            <v>철도궤도</v>
          </cell>
        </row>
        <row r="58">
          <cell r="F58" t="str">
            <v>철물</v>
          </cell>
        </row>
        <row r="59">
          <cell r="F59" t="str">
            <v>철콘</v>
          </cell>
        </row>
        <row r="60">
          <cell r="F60" t="str">
            <v>테라조타일</v>
          </cell>
        </row>
        <row r="61">
          <cell r="F61" t="str">
            <v>토공</v>
          </cell>
        </row>
        <row r="62">
          <cell r="F62" t="str">
            <v>토목건축공사업</v>
          </cell>
        </row>
        <row r="63">
          <cell r="F63" t="str">
            <v>토목공사</v>
          </cell>
        </row>
        <row r="64">
          <cell r="F64" t="str">
            <v>토사석채취</v>
          </cell>
        </row>
        <row r="65">
          <cell r="F65" t="str">
            <v>특수방수</v>
          </cell>
        </row>
        <row r="66">
          <cell r="F66" t="str">
            <v>특수철강구조물</v>
          </cell>
        </row>
        <row r="67">
          <cell r="F67" t="str">
            <v>포장</v>
          </cell>
        </row>
      </sheetData>
      <sheetData sheetId="25"/>
      <sheetData sheetId="26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환경기계공정표 (3)"/>
      <sheetName val="공정표(군산자동차)"/>
      <sheetName val="골조시행"/>
      <sheetName val="건축집계합계"/>
      <sheetName val="당정동공통이수"/>
      <sheetName val="토사(PE)"/>
      <sheetName val="노임단가"/>
      <sheetName val="단가(자재)"/>
      <sheetName val="단가(노임)"/>
      <sheetName val="기초목록"/>
      <sheetName val="데이타"/>
      <sheetName val="식재인부"/>
      <sheetName val="날개벽수량표"/>
      <sheetName val="수량산출"/>
      <sheetName val="분전반계산서(석관)"/>
      <sheetName val="일위대가표"/>
      <sheetName val="단가"/>
      <sheetName val="일위대가목차"/>
      <sheetName val="횡배수관"/>
      <sheetName val="실행"/>
      <sheetName val="조명시설"/>
      <sheetName val="H-PILE수량집계"/>
      <sheetName val="해평견적"/>
      <sheetName val="원가"/>
      <sheetName val="6PILE  (돌출)"/>
      <sheetName val="세목전체"/>
      <sheetName val="총괄내역서"/>
      <sheetName val="가시설수량"/>
      <sheetName val="가시설단위수량"/>
      <sheetName val="SORCE1"/>
      <sheetName val="단위수량"/>
      <sheetName val="단가산출서"/>
      <sheetName val="전기"/>
      <sheetName val="노임단가 (2)"/>
      <sheetName val="토적집계(1,2공구)"/>
      <sheetName val="견적단가"/>
      <sheetName val="자재단가"/>
      <sheetName val="금액내역서"/>
      <sheetName val="산출내역서집계표"/>
      <sheetName val="기계"/>
      <sheetName val="거리톤화물"/>
      <sheetName val="이름표모음"/>
      <sheetName val="공종별소용인원산출내역서"/>
      <sheetName val="수정야장"/>
      <sheetName val="소운반단산-경운기참고용"/>
    </sheetNames>
    <sheetDataSet>
      <sheetData sheetId="0">
        <row r="1">
          <cell r="D1" t="str">
            <v xml:space="preserve">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금액내역서"/>
      <sheetName val="01"/>
      <sheetName val="6PILE  (돌출)"/>
      <sheetName val="수목표준대가"/>
      <sheetName val="현장관리비 산출내역"/>
      <sheetName val="총괄"/>
      <sheetName val="을"/>
      <sheetName val="원내역"/>
      <sheetName val="상 부"/>
      <sheetName val="내역서01"/>
      <sheetName val="입찰안"/>
      <sheetName val="시설일위"/>
      <sheetName val="설계개요"/>
      <sheetName val="집수정(600-700)"/>
      <sheetName val="일위대가(가설)"/>
      <sheetName val="노무"/>
      <sheetName val="토공사"/>
      <sheetName val="토공집계표"/>
      <sheetName val="PRICE"/>
      <sheetName val="DATA"/>
      <sheetName val="계정"/>
      <sheetName val="woo(mac)"/>
      <sheetName val="SG"/>
      <sheetName val="001"/>
      <sheetName val="1.설계조건"/>
      <sheetName val="수목데이타 "/>
      <sheetName val="교각계산"/>
      <sheetName val="IW-LIST"/>
      <sheetName val="연돌일위집계"/>
      <sheetName val="cable-data"/>
      <sheetName val="하수급견적대비"/>
      <sheetName val="현장관리비_산출내역"/>
      <sheetName val="상_부"/>
      <sheetName val="현장관리비_산출내역1"/>
      <sheetName val="상_부1"/>
      <sheetName val="S0"/>
      <sheetName val="0226"/>
      <sheetName val="결과조달"/>
      <sheetName val="충주"/>
      <sheetName val="노단"/>
      <sheetName val="Sheet1"/>
      <sheetName val="기기리스트"/>
      <sheetName val="간접비"/>
      <sheetName val="최적단면"/>
      <sheetName val="원형1호맨홀토공수량"/>
      <sheetName val="일위대가(계측기설치)"/>
      <sheetName val="GI-LIST"/>
      <sheetName val="일위대가목차"/>
      <sheetName val="ExcelObject"/>
      <sheetName val="1TL종점(1)"/>
      <sheetName val="부대공Ⅱ"/>
      <sheetName val="설계가"/>
      <sheetName val="EQ-R1"/>
      <sheetName val="이름표지정"/>
      <sheetName val="일위대가(여기까지)"/>
      <sheetName val="품셈"/>
      <sheetName val="1.경관조명산출"/>
      <sheetName val="1.경관조명산출집계"/>
      <sheetName val="조명시설"/>
      <sheetName val="2.대외공문"/>
      <sheetName val="목표세부명세"/>
      <sheetName val="Eq. Mobilization"/>
      <sheetName val="Pier 3"/>
      <sheetName val="#REF"/>
      <sheetName val="A-4"/>
      <sheetName val="입찰내역 발주처 양식"/>
      <sheetName val="토공실행"/>
      <sheetName val="노임단가"/>
      <sheetName val="실행대비"/>
      <sheetName val="인건비"/>
      <sheetName val="Sheet4"/>
      <sheetName val="계수시트"/>
      <sheetName val="원가계산서"/>
      <sheetName val="건축내역"/>
      <sheetName val="MAT_N048"/>
      <sheetName val="대전21토목내역서"/>
      <sheetName val="전차선로 물량표"/>
      <sheetName val="수로단위수량"/>
      <sheetName val="제출내역 (2)"/>
      <sheetName val="Sheet1 (2)"/>
      <sheetName val="제수변수량"/>
      <sheetName val="96노임기준"/>
      <sheetName val="내역"/>
      <sheetName val="공문"/>
      <sheetName val="낙찰표"/>
      <sheetName val="ⴭⴭⴭⴭⴭ"/>
      <sheetName val="총괄내역서"/>
      <sheetName val="list"/>
      <sheetName val="BID"/>
      <sheetName val="기계경비일람"/>
      <sheetName val="노임"/>
      <sheetName val="공사비증감"/>
      <sheetName val="집계표"/>
      <sheetName val="설계"/>
      <sheetName val="데이타"/>
      <sheetName val="일위대가"/>
      <sheetName val="●내역"/>
      <sheetName val="건축단가"/>
      <sheetName val="일위목록"/>
      <sheetName val="예가표"/>
      <sheetName val="갑지"/>
      <sheetName val="PAINT"/>
      <sheetName val="일위대가 (PM)"/>
      <sheetName val="배수내역(98년도분)"/>
      <sheetName val="P.M 별"/>
      <sheetName val="1ST"/>
      <sheetName val="타견적(을)"/>
      <sheetName val="건축2"/>
      <sheetName val="기성내역1"/>
      <sheetName val="CAL"/>
      <sheetName val="DATE"/>
      <sheetName val="투찰"/>
      <sheetName val="신규일위대가"/>
      <sheetName val="설계조건"/>
      <sheetName val="설계산출표지"/>
      <sheetName val="유림골조"/>
      <sheetName val="공통비(전체)"/>
      <sheetName val="토목공사"/>
      <sheetName val="새공통(96임금인상기준)"/>
      <sheetName val="비교1"/>
      <sheetName val="유림총괄"/>
      <sheetName val="단가표"/>
      <sheetName val="충돌 내용"/>
      <sheetName val="수량산출서LP-GA"/>
      <sheetName val="산출서집계LP-GA"/>
      <sheetName val="수량산출서LP-GB"/>
      <sheetName val="PAD TR보호대기초"/>
      <sheetName val="가로등기초"/>
      <sheetName val="HANDHOLE(2)"/>
      <sheetName val=" 내역"/>
      <sheetName val="골막이(야매)"/>
      <sheetName val="현장관리비"/>
      <sheetName val="TARGET"/>
      <sheetName val="무근깨기"/>
      <sheetName val="터파기및재료"/>
      <sheetName val="공종별자재"/>
      <sheetName val="가락화장을지"/>
      <sheetName val="Sheet9"/>
      <sheetName val="전기자료"/>
      <sheetName val="Sheet14"/>
      <sheetName val="Sheet10"/>
      <sheetName val="Sheet13"/>
      <sheetName val="방음벽기초"/>
      <sheetName val="내역서"/>
      <sheetName val="냉천부속동"/>
      <sheetName val="일위대가표"/>
      <sheetName val="지장물C"/>
      <sheetName val="예정(3)"/>
      <sheetName val="대로근거"/>
      <sheetName val="ABUT수량-A1"/>
      <sheetName val="공사비예산서(토목분)"/>
      <sheetName val="구조물철거타공정이월"/>
      <sheetName val="단면 (2)"/>
      <sheetName val="Total"/>
      <sheetName val="설계명세서"/>
      <sheetName val="예산명세서"/>
      <sheetName val="자료입력"/>
      <sheetName val="대비"/>
      <sheetName val="차액보증"/>
      <sheetName val="COVER"/>
      <sheetName val="경비실"/>
      <sheetName val="U-TYPE(1)"/>
      <sheetName val="조경"/>
      <sheetName val="건축"/>
      <sheetName val="예산변경사항"/>
      <sheetName val="5)수리분석내역 "/>
      <sheetName val="직접경비"/>
      <sheetName val="직접인건비"/>
      <sheetName val="FAB별"/>
      <sheetName val="EP0618"/>
      <sheetName val="일위(PN)"/>
      <sheetName val="견적990322"/>
      <sheetName val="기둥강재집계"/>
      <sheetName val="경산"/>
      <sheetName val="9GNG운반"/>
      <sheetName val="실행내역"/>
      <sheetName val="실행내역 "/>
      <sheetName val="1호맨홀토공"/>
      <sheetName val="견적의뢰"/>
      <sheetName val="가공비"/>
      <sheetName val="자재단가"/>
      <sheetName val="자재단가비교표"/>
      <sheetName val="Sheet2"/>
      <sheetName val="단면가정"/>
      <sheetName val="산출2-기기동력"/>
      <sheetName val="산출내역서"/>
      <sheetName val="맨홀수량산출"/>
      <sheetName val="실행철강하도"/>
      <sheetName val="HVAC"/>
      <sheetName val="날개벽"/>
      <sheetName val="품셈TABLE"/>
      <sheetName val="건축집계"/>
      <sheetName val="산출근거"/>
      <sheetName val="주공 갑지"/>
      <sheetName val="unitpric"/>
      <sheetName val="단위수량"/>
      <sheetName val="5월"/>
      <sheetName val="공종단가"/>
      <sheetName val="BOX"/>
      <sheetName val="중기산출근거"/>
      <sheetName val="일위대가_목록"/>
      <sheetName val="공통가설"/>
      <sheetName val="database"/>
      <sheetName val="현장경비"/>
      <sheetName val="방배동내역(리라)"/>
      <sheetName val="건축원가"/>
      <sheetName val="건축공사실행"/>
      <sheetName val="건축공사집계표"/>
      <sheetName val="방배동내역 (총괄)"/>
      <sheetName val="부대공사총괄"/>
      <sheetName val="가격조사서"/>
      <sheetName val="특수선일위대가"/>
      <sheetName val="O-단가조사서"/>
      <sheetName val="archi(본사)"/>
      <sheetName val="DATA-UPS"/>
      <sheetName val="Sheet1_(2)"/>
      <sheetName val="Eq__Mobilization"/>
      <sheetName val="1_설계조건"/>
      <sheetName val="수목데이타_"/>
      <sheetName val="정부노임단가"/>
      <sheetName val="소일위대가코드표"/>
      <sheetName val="단위단가"/>
      <sheetName val="식재인부"/>
      <sheetName val="빗물받이(910-510-410)"/>
      <sheetName val="실행내역(현대)"/>
      <sheetName val="아울렛박스"/>
      <sheetName val="토공수량"/>
      <sheetName val="교대"/>
      <sheetName val="역T형"/>
      <sheetName val="가도공"/>
      <sheetName val="인부노임"/>
      <sheetName val="수량산출"/>
      <sheetName val="바닥판"/>
      <sheetName val="직재"/>
      <sheetName val="적용노임"/>
      <sheetName val="단가산출목록"/>
      <sheetName val="공사비증감대비표"/>
      <sheetName val="식당동(010424)"/>
      <sheetName val="항목(1)"/>
      <sheetName val="BOOK4"/>
      <sheetName val="SLAB근거-1"/>
      <sheetName val="깨기"/>
      <sheetName val="코드표"/>
      <sheetName val="본선 토공 분배표"/>
      <sheetName val="시중노임(공사)"/>
      <sheetName val="손익현황"/>
      <sheetName val="현황CODE"/>
      <sheetName val="동원(3)"/>
      <sheetName val="말고개터널조명전압강하"/>
      <sheetName val="간접경상비"/>
      <sheetName val="대치판정"/>
      <sheetName val="변경집계표"/>
      <sheetName val="Requirement(Work Crew)"/>
      <sheetName val="지수"/>
      <sheetName val="_x0002__x0000__x0000__x0000__x0010_ü"/>
      <sheetName val="_x0000__x0000__x0000__x0001__x0000__x0000__x0008_¬©º(Ì_x000b__x0000__x0000_ExcelObject_x0008__x0000__x0001_1_x0000_"/>
      <sheetName val="노견단위수량"/>
      <sheetName val="설계내역"/>
      <sheetName val="단위중량"/>
      <sheetName val="evaluate"/>
      <sheetName val="EQT-ESTN"/>
      <sheetName val="견적조건"/>
      <sheetName val="바닥판(1)"/>
      <sheetName val="횡배수관토공수량"/>
      <sheetName val="기계경비(시간당)"/>
      <sheetName val="램머"/>
      <sheetName val="부하계산서"/>
      <sheetName val="J直材4"/>
      <sheetName val="금융비용"/>
      <sheetName val="D-3109"/>
      <sheetName val="교각1"/>
      <sheetName val="표지"/>
      <sheetName val="10월"/>
      <sheetName val="Config"/>
      <sheetName val="자판실행"/>
      <sheetName val="DHEQSUPT"/>
      <sheetName val="단중"/>
      <sheetName val="품셈표"/>
      <sheetName val="해전배수"/>
      <sheetName val="사업분석"/>
      <sheetName val="해평견적"/>
      <sheetName val="9월"/>
      <sheetName val="배수내역"/>
      <sheetName val="금융"/>
      <sheetName val="우수공"/>
      <sheetName val="BOX-1510"/>
      <sheetName val="AHU집계"/>
      <sheetName val="공조기휀"/>
      <sheetName val="공조기"/>
      <sheetName val="1층 (보온-2)"/>
      <sheetName val="1층(앵글)"/>
      <sheetName val="2층(앵글+EA) "/>
      <sheetName val="4층(앵글+EA) "/>
      <sheetName val="2층(앵글) "/>
      <sheetName val="1층 (비보온) "/>
      <sheetName val="ROOF층"/>
      <sheetName val="1층 ORG(sts) "/>
      <sheetName val="2층 ORG(sts)"/>
      <sheetName val="ROOF층 ORG(sts) "/>
      <sheetName val="4층 ORG(sts) "/>
      <sheetName val="사통"/>
      <sheetName val="주요공사"/>
      <sheetName val="부하(성남)"/>
      <sheetName val="참고자료"/>
      <sheetName val="COL"/>
      <sheetName val="견적서"/>
      <sheetName val="특별교실"/>
      <sheetName val="공사내역"/>
      <sheetName val="연결관산출조서"/>
      <sheetName val="말뚝지지력산정"/>
      <sheetName val="안산기계장치"/>
      <sheetName val="물가자료"/>
      <sheetName val="2공구산출내역"/>
      <sheetName val="금액총괄표"/>
      <sheetName val="NOMUBI"/>
      <sheetName val="단가 및 재료비"/>
      <sheetName val="중기사용료산출근거"/>
      <sheetName val="sw1"/>
      <sheetName val="기계총괄"/>
      <sheetName val="기계"/>
      <sheetName val="설비"/>
      <sheetName val="시운전비"/>
      <sheetName val="기자재"/>
      <sheetName val="기1"/>
      <sheetName val="기2"/>
      <sheetName val="기3"/>
      <sheetName val="기4"/>
      <sheetName val="기5"/>
      <sheetName val="기6"/>
      <sheetName val="기7"/>
      <sheetName val="기8"/>
      <sheetName val="기9"/>
      <sheetName val="기10"/>
      <sheetName val="기11"/>
      <sheetName val="기12"/>
      <sheetName val="기자재설치"/>
      <sheetName val="기설1"/>
      <sheetName val="기설2"/>
      <sheetName val="기설3"/>
      <sheetName val="기설4"/>
      <sheetName val="기설5"/>
      <sheetName val="기설6"/>
      <sheetName val="기설7"/>
      <sheetName val="기설8"/>
      <sheetName val="기설9"/>
      <sheetName val="기설10"/>
      <sheetName val="기설11"/>
      <sheetName val="기설12"/>
      <sheetName val="배관자재"/>
      <sheetName val="배관1"/>
      <sheetName val="배관2"/>
      <sheetName val="배관3"/>
      <sheetName val="배관4"/>
      <sheetName val="배관5"/>
      <sheetName val="배관6"/>
      <sheetName val="배관7"/>
      <sheetName val="배관8"/>
      <sheetName val="배관9"/>
      <sheetName val="배관10"/>
      <sheetName val="배관11"/>
      <sheetName val="배관12"/>
      <sheetName val="배관설치"/>
      <sheetName val="배설1"/>
      <sheetName val="배설2 "/>
      <sheetName val="배설3 "/>
      <sheetName val="배설4 "/>
      <sheetName val="배설5 "/>
      <sheetName val="배설6 "/>
      <sheetName val="배설7"/>
      <sheetName val="배설8 "/>
      <sheetName val="배설9"/>
      <sheetName val="배설10 "/>
      <sheetName val="배설11"/>
      <sheetName val="배설12"/>
      <sheetName val="철거배관"/>
      <sheetName val="배관단가"/>
      <sheetName val="기자재단가비교"/>
      <sheetName val="일위(1)"/>
      <sheetName val="일위(2)"/>
      <sheetName val="기기설치 (2)"/>
      <sheetName val="104동"/>
      <sheetName val="정렬"/>
      <sheetName val="misc"/>
      <sheetName val="본사업"/>
      <sheetName val="정SW(원)"/>
      <sheetName val="발신정보"/>
      <sheetName val="백암비스타내역"/>
      <sheetName val="laroux"/>
      <sheetName val="단가조사서"/>
      <sheetName val="장비단가비교표"/>
      <sheetName val="산출서"/>
      <sheetName val="SUPPORT산출서"/>
      <sheetName val="support집계"/>
      <sheetName val="WALKWAY 집계"/>
      <sheetName val="HOISTRAIL집계"/>
      <sheetName val="2공구관급"/>
      <sheetName val="2공구도급"/>
      <sheetName val="VXXXXXX"/>
      <sheetName val="기자재단가"/>
      <sheetName val="단가구분"/>
      <sheetName val="PCODE"/>
      <sheetName val="XXXXXX"/>
      <sheetName val="년차사용내역"/>
      <sheetName val="전기1과자료"/>
      <sheetName val="각서(교통사고)"/>
      <sheetName val="개별계획서"/>
      <sheetName val="공사내용"/>
      <sheetName val="증설CM보수"/>
      <sheetName val="용접기현황"/>
      <sheetName val="무전기"/>
      <sheetName val="경위서"/>
      <sheetName val="작업일지"/>
      <sheetName val="일지"/>
      <sheetName val="월간공정"/>
      <sheetName val="계측관리(가로)"/>
      <sheetName val="당직표"/>
      <sheetName val="안전관리과일지"/>
      <sheetName val="공사현황보고"/>
      <sheetName val="배관자재 단가조사서"/>
      <sheetName val="시운전비(계약직)"/>
      <sheetName val="000000"/>
      <sheetName val="VXXXX"/>
      <sheetName val="사급자재대"/>
      <sheetName val="단가비교"/>
      <sheetName val="4. 배관공사"/>
      <sheetName val="3.시운전비"/>
      <sheetName val="설치공사"/>
      <sheetName val="원가계산"/>
      <sheetName val="총괄내역"/>
      <sheetName val="수량산출서"/>
      <sheetName val="산출내역"/>
      <sheetName val="토목"/>
      <sheetName val="품질관리비"/>
      <sheetName val="기계 "/>
      <sheetName val="ELECTRIC"/>
      <sheetName val="CTEMCOST"/>
      <sheetName val="SCHEDULE"/>
      <sheetName val="침출배관"/>
      <sheetName val="WORK"/>
      <sheetName val="집계"/>
      <sheetName val="?????"/>
      <sheetName val="원가계산서 (학교별)"/>
      <sheetName val="M-MG1"/>
      <sheetName val="SILICATE"/>
      <sheetName val="성곽내역서"/>
      <sheetName val="화재 탐지 설비"/>
      <sheetName val="NO.4 Lowrise Office(lev6 to28)"/>
      <sheetName val="TK(일원)"/>
      <sheetName val="설산1.나"/>
      <sheetName val="본사S"/>
      <sheetName val="wall"/>
      <sheetName val="세원견적서"/>
      <sheetName val="국내"/>
      <sheetName val="현금"/>
      <sheetName val="본부별사업계획2차"/>
      <sheetName val="분양가표"/>
      <sheetName val="PROJECT BRIEF"/>
      <sheetName val="총누계"/>
      <sheetName val="일반"/>
      <sheetName val="서울지역"/>
      <sheetName val="동부지역"/>
      <sheetName val="서부지역"/>
      <sheetName val="중부지역"/>
      <sheetName val="영남지역"/>
      <sheetName val="남부지역"/>
      <sheetName val="할증 "/>
      <sheetName val="3.공통공사대비"/>
      <sheetName val="터널조도"/>
      <sheetName val="8.자재"/>
      <sheetName val="발전기"/>
      <sheetName val="간선"/>
      <sheetName val="건축내역서"/>
      <sheetName val="설비내역서"/>
      <sheetName val="전기내역서"/>
      <sheetName val="설계예산2"/>
      <sheetName val="상_부2"/>
      <sheetName val="현장관리비_산출내역2"/>
      <sheetName val="1_설계조건1"/>
      <sheetName val="수목데이타_1"/>
      <sheetName val="Pier_3"/>
      <sheetName val="2_대외공문"/>
      <sheetName val="Sheet1_(2)1"/>
      <sheetName val="입찰내역_발주처_양식"/>
      <sheetName val="6PILE__(돌출)"/>
      <sheetName val="일위대가_(PM)"/>
      <sheetName val="1_경관조명산출"/>
      <sheetName val="1_경관조명산출집계"/>
      <sheetName val="Eq__Mobilization1"/>
      <sheetName val="전차선로_물량표"/>
      <sheetName val="제출내역_(2)"/>
      <sheetName val="P_M_별"/>
      <sheetName val="충돌_내용"/>
      <sheetName val="PAD_TR보호대기초"/>
      <sheetName val="_내역"/>
      <sheetName val="실행내역_"/>
      <sheetName val="단면_(2)"/>
      <sheetName val="방배동내역_(총괄)"/>
      <sheetName val="주공_갑지"/>
      <sheetName val="Sheet3"/>
      <sheetName val="사방댐터파기"/>
      <sheetName val="방배동내역(한영)"/>
      <sheetName val="날개벽(시점좌측)"/>
      <sheetName val="안정계산"/>
      <sheetName val="단면검토"/>
      <sheetName val="input"/>
      <sheetName val="1호인버트수량"/>
      <sheetName val="석축설면"/>
      <sheetName val="법면단"/>
      <sheetName val="침사지재료단위"/>
      <sheetName val="관로수량집계표"/>
      <sheetName val="관로수량총괄집계표"/>
      <sheetName val="2.군관리계획-개요"/>
      <sheetName val="8.PILE  (돌출)"/>
      <sheetName val="중로근거"/>
      <sheetName val="경상직원"/>
      <sheetName val="가시설흙막이"/>
      <sheetName val="일위"/>
      <sheetName val="CIVIL4"/>
      <sheetName val="내 역 서(총괄)"/>
      <sheetName val="LOPCALC"/>
      <sheetName val="주beam"/>
      <sheetName val="부속동"/>
      <sheetName val="토목주소"/>
      <sheetName val="프랜트면허"/>
      <sheetName val="밸브설치"/>
      <sheetName val="지수결과표-3"/>
      <sheetName val="2000년1차"/>
      <sheetName val="¿ø°¡°è»ê¼­"/>
      <sheetName val="±Ý¾×ÃÑ°ýÇ¥"/>
      <sheetName val="±Ý¾×³»¿ª¼­"/>
      <sheetName val="´Ü°¡Á¶»ç¼­"/>
      <sheetName val="Àåºñ´Ü°¡ºñ±³Ç¥"/>
      <sheetName val="ÀÏÀ§´ë°¡¸ñÂ÷"/>
      <sheetName val="ÀÏÀ§´ë°¡"/>
      <sheetName val="»êÃâ¼­"/>
      <sheetName val="Áý°èÇ¥"/>
      <sheetName val="SUPPORT»êÃâ¼­"/>
      <sheetName val="supportÁý°è"/>
      <sheetName val="WALKWAY Áý°è"/>
      <sheetName val="HOISTRAILÁý°è"/>
      <sheetName val="2°ø±¸°ü±Þ"/>
      <sheetName val="2°ø±¸µµ±Þ"/>
      <sheetName val="³»¿ª¼­"/>
      <sheetName val="±âÀÚÀç´Ü°¡"/>
      <sheetName val="¹è°ü´Ü°¡"/>
      <sheetName val="ÀÏÀ§´ë°¡Ç¥"/>
      <sheetName val="´Ü°¡Ç¥"/>
      <sheetName val="´Ü°¡±¸ºÐ"/>
      <sheetName val="³âÂ÷»ç¿ë³»¿ª"/>
      <sheetName val="Àü±â1°úÀÚ·á"/>
      <sheetName val="°¢¼­(±³Åë»ç°í)"/>
      <sheetName val="°³º°°èÈ¹¼­"/>
      <sheetName val="°ø»ç³»¿ë"/>
      <sheetName val="Áõ¼³CMº¸¼ö"/>
      <sheetName val="¿ëÁ¢±âÇöÈ²"/>
      <sheetName val="¹«Àü±â"/>
      <sheetName val="°æÀ§¼­"/>
      <sheetName val="ÀÛ¾÷ÀÏÁö"/>
      <sheetName val="ÀÏÁö"/>
      <sheetName val="¿ù°£°øÁ¤"/>
      <sheetName val="°èÃø°ü¸®(°¡·Î)"/>
      <sheetName val="´çÁ÷Ç¥"/>
      <sheetName val="¾ÈÀü°ü¸®°úÀÏÁö"/>
      <sheetName val="°ø»çÇöÈ²º¸°í"/>
      <sheetName val="ÀÎ°Çºñ"/>
      <sheetName val="¹è°üÀÚÀç ´Ü°¡Á¶»ç¼­"/>
      <sheetName val="¼ö·®»êÃâ¼­"/>
      <sheetName val="»êÃâ³»¿ª"/>
      <sheetName val="Åä¸ñ"/>
      <sheetName val="Ç°Áú°ü¸®ºñ"/>
      <sheetName val="°ÇÃà"/>
      <sheetName val="±â°è "/>
      <sheetName val="¼³Ä¡°ø»ç"/>
      <sheetName val="»ç±ÞÀÚÀç´ë"/>
      <sheetName val="´Ü°¡ºñ±³"/>
      <sheetName val="4. ¹è°ü°ø»ç"/>
      <sheetName val="3.½Ã¿îÀüºñ"/>
      <sheetName val="¿ø°¡°è»ê"/>
      <sheetName val="ÃÑ°ý³»¿ª"/>
      <sheetName val="½Ã¿îÀüºñ(°è¾àÁ÷)"/>
      <sheetName val="Ä§Ãâ¹è°ü"/>
      <sheetName val="°á°úÁ¶´Þ"/>
      <sheetName val="½ÇÇàÃ¶°­ÇÏµµ"/>
      <sheetName val="¼³°è"/>
      <sheetName val="°ßÀû¼­"/>
      <sheetName val="¿¬µ¹ÀÏÀ§Áý°è"/>
      <sheetName val="IMP(MAIN)"/>
      <sheetName val="IMP (REACTOR)"/>
      <sheetName val="전기공사"/>
      <sheetName val="실행"/>
      <sheetName val="중기일위대가"/>
      <sheetName val="단가비교표"/>
      <sheetName val="버스운행안내"/>
      <sheetName val="예방접종계획"/>
      <sheetName val="근태계획서"/>
      <sheetName val="노무비목록표"/>
      <sheetName val="자재단가대비표"/>
      <sheetName val="중기목록표"/>
      <sheetName val="기계경비"/>
      <sheetName val="단가산출근거목록표"/>
      <sheetName val="내역산근"/>
      <sheetName val="총괄내역서 (2)"/>
      <sheetName val="내역서 (2)"/>
      <sheetName val="일위대가목록표"/>
      <sheetName val="일위대가 (2)"/>
      <sheetName val="내역산근 (2)"/>
      <sheetName val="공사비명세서"/>
      <sheetName val="변경실행"/>
      <sheetName val="철골공사"/>
      <sheetName val="구성비"/>
      <sheetName val="공사비집계"/>
      <sheetName val="노무비"/>
      <sheetName val="모래운반"/>
      <sheetName val="단가산출2"/>
      <sheetName val="고창방향"/>
      <sheetName val="기초일위"/>
      <sheetName val="조명일위"/>
      <sheetName val="장비경비"/>
      <sheetName val="형민조경 (2)"/>
    </sheetNames>
    <sheetDataSet>
      <sheetData sheetId="0" refreshError="1">
        <row r="4">
          <cell r="D4" t="str">
            <v>대</v>
          </cell>
        </row>
        <row r="5">
          <cell r="D5" t="str">
            <v>대</v>
          </cell>
        </row>
        <row r="6">
          <cell r="D6" t="str">
            <v>대</v>
          </cell>
        </row>
        <row r="7">
          <cell r="D7" t="str">
            <v>대</v>
          </cell>
        </row>
        <row r="8">
          <cell r="D8" t="str">
            <v>대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/>
      <sheetData sheetId="212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/>
      <sheetData sheetId="416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/>
      <sheetData sheetId="433"/>
      <sheetData sheetId="434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요소"/>
      <sheetName val="수종1"/>
      <sheetName val="수간재적표"/>
      <sheetName val="수종"/>
      <sheetName val="0.겉표지"/>
      <sheetName val="표지목차"/>
      <sheetName val="1.위치"/>
      <sheetName val="2.사진"/>
      <sheetName val="2.사진 (2)"/>
      <sheetName val="3.설명서"/>
      <sheetName val="자료"/>
      <sheetName val="4.예정공정표"/>
      <sheetName val="작업기간"/>
      <sheetName val="4-1.공정별소요인력"/>
      <sheetName val="5.대상지"/>
      <sheetName val="6.원가"/>
      <sheetName val="7.총괄내역서"/>
      <sheetName val="소반별내역"/>
      <sheetName val="작업로내역"/>
      <sheetName val="단1"/>
      <sheetName val="단2"/>
      <sheetName val="단3"/>
      <sheetName val="단4"/>
      <sheetName val="단5"/>
      <sheetName val="단6"/>
      <sheetName val="단7"/>
      <sheetName val="산1"/>
      <sheetName val="산2"/>
      <sheetName val="산3"/>
      <sheetName val="산4"/>
      <sheetName val="산5"/>
      <sheetName val="산6"/>
      <sheetName val="산7"/>
      <sheetName val="작업로단가"/>
      <sheetName val="작업로단가1"/>
      <sheetName val="작업로기초"/>
      <sheetName val="일반"/>
      <sheetName val="특별"/>
      <sheetName val="전문"/>
      <sheetName val="안전보건관리"/>
      <sheetName val="MSDS1"/>
      <sheetName val="MSDS2"/>
      <sheetName val="시1"/>
      <sheetName val="시2"/>
      <sheetName val="시3"/>
      <sheetName val="시4"/>
      <sheetName val="시5"/>
      <sheetName val="시6"/>
      <sheetName val="시7"/>
      <sheetName val="11.수량"/>
      <sheetName val="12.GPS"/>
      <sheetName val="집1"/>
      <sheetName val="매1"/>
      <sheetName val="집2"/>
      <sheetName val="매2"/>
      <sheetName val="집3"/>
      <sheetName val="매3"/>
      <sheetName val="집4"/>
      <sheetName val="매4"/>
      <sheetName val="집5"/>
      <sheetName val="매5"/>
      <sheetName val="집6"/>
      <sheetName val="매6"/>
      <sheetName val="집7"/>
      <sheetName val="매7"/>
      <sheetName val="재선충"/>
      <sheetName val="c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4">
          <cell r="B14">
            <v>157068</v>
          </cell>
        </row>
        <row r="17">
          <cell r="B17">
            <v>202067</v>
          </cell>
        </row>
        <row r="26">
          <cell r="B26">
            <v>1653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속지"/>
      <sheetName val="목차"/>
      <sheetName val="1.사업설명서"/>
      <sheetName val="위치도"/>
      <sheetName val="현장사진"/>
      <sheetName val="설계설명서"/>
      <sheetName val="적용기준"/>
      <sheetName val="예정공정표"/>
      <sheetName val="예정공정인원산출"/>
      <sheetName val="2.시방서"/>
      <sheetName val="일반,특별시방서"/>
      <sheetName val="특별시방서(덩굴)"/>
      <sheetName val="소반별시방서"/>
      <sheetName val="3.임소반"/>
      <sheetName val="임소반내역서"/>
      <sheetName val="4.사업비"/>
      <sheetName val="원가계산"/>
      <sheetName val="설계내역서(2회차)"/>
      <sheetName val="설계내역서"/>
      <sheetName val="5.단가산출서"/>
      <sheetName val="단가산출서(덩굴제거)"/>
      <sheetName val="단가산출서(잡목제거)"/>
      <sheetName val="단가산출서(풀베기)"/>
      <sheetName val="6.표준지조사"/>
      <sheetName val="표준지조사집계표"/>
      <sheetName val="덩굴제거설계표준지"/>
      <sheetName val="7.제경비적용"/>
      <sheetName val="제경비"/>
      <sheetName val="노임,자재단가"/>
      <sheetName val="8.설계도면"/>
      <sheetName val="간지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5">
          <cell r="B5">
            <v>166063</v>
          </cell>
        </row>
        <row r="17">
          <cell r="E17">
            <v>4000</v>
          </cell>
        </row>
        <row r="18">
          <cell r="E18">
            <v>2545</v>
          </cell>
        </row>
        <row r="20">
          <cell r="E20">
            <v>500000</v>
          </cell>
        </row>
      </sheetData>
      <sheetData sheetId="30"/>
      <sheetData sheetId="3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일위대가"/>
      <sheetName val="설명서"/>
      <sheetName val="설명서 (2)"/>
      <sheetName val="변경설명서"/>
      <sheetName val="설계서갑지"/>
      <sheetName val="설계서변경갑지"/>
      <sheetName val="예산서"/>
      <sheetName val="예산서 (2)"/>
      <sheetName val="예산서변경"/>
      <sheetName val="예산서변경 (2)"/>
      <sheetName val="공사원가"/>
      <sheetName val="예정공정"/>
      <sheetName val="예정공정 (2)"/>
      <sheetName val="특별시방서"/>
      <sheetName val="일반시방서"/>
      <sheetName val="Sheet10"/>
      <sheetName val="Sheet1"/>
      <sheetName val="자재단가"/>
      <sheetName val="위치도"/>
      <sheetName val="⾐Ǆ⾐ㄨぶ㞄⾀L⾐ㄨぶ_x0008__x0000__x0008__x0000_က_x0000__x0000_՚_x0000_ઋ_x0005__x0000__x0008__x0000__x0006__x0000__x0004__x0000_ু"/>
      <sheetName val="매목조사"/>
      <sheetName val="관급자재대"/>
      <sheetName val="관접합및부설"/>
      <sheetName val="단가"/>
      <sheetName val="노무"/>
      <sheetName val="용역비내역-진짜"/>
      <sheetName val="상호참고자료"/>
      <sheetName val="공사기본내용입력"/>
      <sheetName val="발주처자료입력"/>
      <sheetName val="회사기본자료"/>
      <sheetName val="하자보증자료"/>
      <sheetName val="기술자자료입력"/>
      <sheetName val="2003상반기노임기준"/>
      <sheetName val="tings\PC\My Documents_x0000_=K:=K:\화천"/>
      <sheetName val="산출1"/>
      <sheetName val="한강운반비"/>
      <sheetName val="⾐Ǆ⾐ㄨぶ㞄⾀L⾐ㄨぶ_x0008_"/>
      <sheetName val="가지치기(14경급이상)"/>
      <sheetName val="_x0000_E_x0000_E"/>
      <sheetName val=""/>
      <sheetName val="일위대가표"/>
      <sheetName val="단위단가"/>
      <sheetName val="노임단가"/>
      <sheetName val="산물수집1-0-2"/>
      <sheetName val="장비집계"/>
      <sheetName val="일위대가목록"/>
      <sheetName val="설계내역"/>
      <sheetName val="dddd, dd&quot; de &quot;mmmm&quot; de &quot;yyyy_x0000_&quot;["/>
      <sheetName val="전차선로 물량표"/>
      <sheetName val="#REF"/>
      <sheetName val="자재"/>
      <sheetName val="소운반단가산출서"/>
      <sheetName val="노임자재단가"/>
      <sheetName val="맹아제거 및 백합순따기"/>
      <sheetName val="환경기계공정표 (3)"/>
      <sheetName val="_x0000_C_x0000_c_x0000__x0000_£_x0000_Ã_x0000_ã_x0000_ă_x0000_ģ_x0000_Ń_x0000_ţ_x0000_ƃ_x0000_ƣ_x0000_ǃ_x0000_ǣ_x0000_ȃ_x0000_"/>
      <sheetName val="노단"/>
      <sheetName val="단산"/>
      <sheetName val="명세"/>
      <sheetName val="일대"/>
      <sheetName val="dddd, dd&quot; de &quot;mmmm&quot; de &quot;yyyy"/>
      <sheetName val="53"/>
      <sheetName val="_x0005__x0004_䁀봀࢑뵀࢑뷀"/>
      <sheetName val="토사(PE)"/>
      <sheetName val="내역"/>
      <sheetName val="【Ǆ【ㄨヶ㞄　L【ㄨヶ_x0008__x0000__x0008__x0000_က_x0000__x0000_஖_x0000_ச_xffff__xffff__x0004__x0000__x0003__x0000__x0004__x0000_ «"/>
      <sheetName val="_x0017_ᗩ_x0000_쌀邐f_im.dll_x0000_"/>
      <sheetName val="중사"/>
      <sheetName val="기본단가표"/>
      <sheetName val="조명시설"/>
      <sheetName val="사진"/>
      <sheetName val="data"/>
      <sheetName val="직접경비"/>
      <sheetName val="직접인건비"/>
      <sheetName val="소반시방간지 (2)"/>
      <sheetName val="설계서!!.xls"/>
      <sheetName val="단목"/>
      <sheetName val="내역서"/>
      <sheetName val="표지"/>
      <sheetName val="소구역모두베기"/>
      <sheetName val="원가계산서"/>
      <sheetName val="단가 및 재료비"/>
      <sheetName val="단가산출2"/>
      <sheetName val="단가산출1"/>
      <sheetName val="단가대비표"/>
      <sheetName val="99노임기준"/>
      <sheetName val="우수받이"/>
      <sheetName val="설계서"/>
      <sheetName val="일위산출"/>
      <sheetName val="_______L______________________2"/>
      <sheetName val="tings\PC\My Documents"/>
      <sheetName val="_x0017_ᗩ"/>
      <sheetName val="【Ǆ【ㄨヶ㞄　L【ㄨヶ_x0008_"/>
      <sheetName val="입찰안"/>
      <sheetName val="시중노임단가"/>
      <sheetName val="목차 "/>
      <sheetName val="_x0001__x0004_ࠀ_x0002_"/>
      <sheetName val="용산3(영광)"/>
      <sheetName val="맨홀수량집계"/>
      <sheetName val="설계기준"/>
      <sheetName val="내역1"/>
      <sheetName val="대총괄"/>
      <sheetName val="중기사용료산출근거"/>
      <sheetName val="단가산출"/>
      <sheetName val="데이타"/>
      <sheetName val="5.설계명세서"/>
      <sheetName val="【Ǆ【ㄨヶ㞄　L【ㄨヶ_x0008__x0000__x0008__x0000_က_x0000__x0000__x0000__x0000_࿚_x0006__x0000__x0008__x0000__x0006__x0000__x0004__x0000_︀ഢ"/>
      <sheetName val="【Ǆ【ㄨヶ㞄　L【ㄨヶ_x0008__x0000__x0008__x0000_က_x0000__x0000__x0000__x0000_࿚_x0004__x0000__x0008__x0000__x0006__x0000__x0004__x0000_︀ഢ"/>
      <sheetName val="건설기계"/>
      <sheetName val="사급자재"/>
      <sheetName val="기초단가"/>
      <sheetName val="총괄"/>
      <sheetName val="교통영향-2"/>
      <sheetName val="업무량"/>
      <sheetName val="노임단가 (2)"/>
      <sheetName val="전기"/>
      <sheetName val="자료"/>
      <sheetName val="고시단가"/>
      <sheetName val="Sheet1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XXX"/>
      <sheetName val="설계내역"/>
      <sheetName val="표지(갑)"/>
      <sheetName val="표지(을)"/>
      <sheetName val="원가계산서"/>
      <sheetName val="총괄내역"/>
      <sheetName val="신정1.2지구내역"/>
      <sheetName val="Sheet1"/>
      <sheetName val="단위수량"/>
      <sheetName val="일위대가목록"/>
      <sheetName val="단재적표"/>
      <sheetName val="일위대가"/>
      <sheetName val="집계"/>
      <sheetName val="기자재수량"/>
      <sheetName val="대창(장성)"/>
      <sheetName val="공통가설"/>
      <sheetName val="데리네이타현황"/>
      <sheetName val="단가산출"/>
      <sheetName val="덕전리"/>
      <sheetName val="일위대가표"/>
      <sheetName val="Sheet1 (2)"/>
      <sheetName val="토공"/>
      <sheetName val="노임단가"/>
      <sheetName val="노임"/>
      <sheetName val="관급자재"/>
      <sheetName val="1"/>
      <sheetName val="data"/>
      <sheetName val="9GNG운반"/>
      <sheetName val="내부마감"/>
      <sheetName val="빗물받이(910-510-410)"/>
      <sheetName val="마산방향"/>
      <sheetName val="진주방향"/>
      <sheetName val="변경내역"/>
      <sheetName val="맨홀수량"/>
      <sheetName val="집계표"/>
      <sheetName val="N賃率-職"/>
      <sheetName val="#REF"/>
      <sheetName val="수량산출"/>
      <sheetName val="골막이(야매)"/>
      <sheetName val="총괄"/>
      <sheetName val="총괄내역서"/>
      <sheetName val="송전재료비"/>
      <sheetName val="구조물토적"/>
      <sheetName val="본부장"/>
      <sheetName val="내역서"/>
      <sheetName val="수자재단위당"/>
      <sheetName val="2공구산출내역"/>
      <sheetName val="7급줄떼"/>
      <sheetName val="사정표"/>
      <sheetName val="총집계표"/>
      <sheetName val="자재단가"/>
      <sheetName val="날개벽수량표"/>
      <sheetName val="입력"/>
      <sheetName val="자재비"/>
      <sheetName val="먼저기록"/>
      <sheetName val="인자기준"/>
      <sheetName val="4.나.고사목 전수조사서"/>
      <sheetName val="수리보고서비"/>
      <sheetName val="토공총괄표"/>
      <sheetName val="물량산출서"/>
      <sheetName val="근로자자료입력"/>
      <sheetName val="참고자료"/>
      <sheetName val="설계요소"/>
      <sheetName val="별표집계"/>
      <sheetName val="수정일위대가"/>
      <sheetName val="예가 (2)"/>
      <sheetName val="일반수량총괄집계"/>
      <sheetName val="간지"/>
      <sheetName val="공예을"/>
      <sheetName val="토목주소"/>
      <sheetName val="인건-측정"/>
      <sheetName val="●수량(침구보관창고-21평)"/>
      <sheetName val="규준틀설치현황"/>
      <sheetName val="70%"/>
      <sheetName val="업무코드(보호해제-0000)"/>
      <sheetName val="수량집계표"/>
      <sheetName val="설계설명서"/>
      <sheetName val="소요인원산출서"/>
      <sheetName val="DATE"/>
      <sheetName val="자가"/>
      <sheetName val="신규식재수량"/>
      <sheetName val="unitpric"/>
      <sheetName val="2003상반기노임기준"/>
      <sheetName val="소분류목록"/>
      <sheetName val="터파기및재료"/>
      <sheetName val="단가 및 재료비"/>
      <sheetName val="시점교대"/>
      <sheetName val="조명시설"/>
      <sheetName val="배수관토공"/>
      <sheetName val="상촌2교-일반수량집계"/>
      <sheetName val="공사개요"/>
      <sheetName val="BID"/>
      <sheetName val="수량산출서-2"/>
      <sheetName val="1차네트공정"/>
      <sheetName val="상하차비용(기계상차)"/>
      <sheetName val="수간보호"/>
      <sheetName val="운반비"/>
      <sheetName val="내역서 (2)"/>
      <sheetName val="2공구자재집"/>
      <sheetName val="3-1.자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총괄표"/>
      <sheetName val="원가계산서"/>
      <sheetName val="설계서용지"/>
      <sheetName val="외과수술산출내역"/>
      <sheetName val="일위대가목록"/>
      <sheetName val="일위대가표"/>
      <sheetName val=" 자재내역"/>
      <sheetName val="자재조서"/>
      <sheetName val="데이타"/>
      <sheetName val="경산"/>
      <sheetName val="내역서적용수량"/>
      <sheetName val="2공구산출내역"/>
      <sheetName val="설계내역서"/>
      <sheetName val="일위대가"/>
      <sheetName val="DATE"/>
      <sheetName val="총괄설계내역서"/>
      <sheetName val="직접재료비 사용내역"/>
      <sheetName val="실행내역서"/>
      <sheetName val="단위수량"/>
      <sheetName val="골막이(야매)"/>
      <sheetName val="06 일위대가목록"/>
      <sheetName val="콘크리트댐수량산출"/>
      <sheetName val="예가평정서표지"/>
      <sheetName val="단가산출"/>
      <sheetName val="공사비"/>
      <sheetName val="단가집계"/>
      <sheetName val="목차"/>
      <sheetName val="기초자료입력"/>
      <sheetName val="단재적표"/>
      <sheetName val="총괄내역"/>
      <sheetName val="내역서"/>
      <sheetName val="원가계산서 "/>
      <sheetName val="산출1"/>
      <sheetName val="08-공사비총괄표"/>
      <sheetName val="17-횡단측량야장"/>
      <sheetName val="동원인원"/>
      <sheetName val="기초일위"/>
      <sheetName val="시설일위"/>
      <sheetName val="조명일위"/>
      <sheetName val="날개벽수량표"/>
      <sheetName val="잡비근거"/>
      <sheetName val="계산서(곡선부)"/>
      <sheetName val="포장재료집계표"/>
      <sheetName val="유림골조"/>
      <sheetName val="Sheet1 (2)"/>
      <sheetName val="TOTAL_BOQ"/>
      <sheetName val="동력부하계산"/>
    </sheetNames>
    <sheetDataSet>
      <sheetData sheetId="0" refreshError="1"/>
      <sheetData sheetId="1"/>
      <sheetData sheetId="2"/>
      <sheetData sheetId="3">
        <row r="1">
          <cell r="A1" t="str">
            <v>연 번</v>
          </cell>
        </row>
      </sheetData>
      <sheetData sheetId="4">
        <row r="1">
          <cell r="A1" t="str">
            <v>연 번</v>
          </cell>
          <cell r="B1" t="str">
            <v>공  종</v>
          </cell>
          <cell r="C1" t="str">
            <v>규 격</v>
          </cell>
          <cell r="D1" t="str">
            <v>단위</v>
          </cell>
          <cell r="E1" t="str">
            <v>재 료 비</v>
          </cell>
          <cell r="G1" t="str">
            <v>노 무 비</v>
          </cell>
          <cell r="I1" t="str">
            <v>경    비</v>
          </cell>
          <cell r="K1" t="str">
            <v>총    액</v>
          </cell>
          <cell r="M1" t="str">
            <v>비고</v>
          </cell>
        </row>
        <row r="2">
          <cell r="E2" t="str">
            <v>단가</v>
          </cell>
          <cell r="F2" t="str">
            <v>금 액</v>
          </cell>
          <cell r="G2" t="str">
            <v>단가</v>
          </cell>
          <cell r="H2" t="str">
            <v>금 액</v>
          </cell>
          <cell r="I2" t="str">
            <v>단가</v>
          </cell>
          <cell r="J2" t="str">
            <v>금 액</v>
          </cell>
          <cell r="K2" t="str">
            <v>단가</v>
          </cell>
          <cell r="L2" t="str">
            <v>금 액</v>
          </cell>
        </row>
      </sheetData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증감대비"/>
      <sheetName val="XXXXXX"/>
      <sheetName val="laroux"/>
      <sheetName val="공종단가"/>
      <sheetName val="재료비"/>
      <sheetName val="운반비단가"/>
      <sheetName val="가공송전산출서"/>
      <sheetName val="토목분야산출서"/>
      <sheetName val="직종별노임"/>
      <sheetName val="노임변동률"/>
      <sheetName val="제목"/>
      <sheetName val="일위대가목록"/>
      <sheetName val="경산"/>
      <sheetName val="말뚝물량"/>
      <sheetName val="노임단가"/>
      <sheetName val="기계경비(시간당)"/>
      <sheetName val="램머"/>
      <sheetName val="데이타"/>
      <sheetName val="기초자료입력"/>
      <sheetName val="평가데이터"/>
      <sheetName val="설계내역서"/>
      <sheetName val="일위대가"/>
      <sheetName val="건설산출"/>
      <sheetName val="2-1. 경관조명 내역총괄표"/>
      <sheetName val="별표집계"/>
      <sheetName val="건설기계"/>
      <sheetName val="사급자재"/>
      <sheetName val="실행내역서"/>
      <sheetName val="계수시트"/>
      <sheetName val="원가계산서"/>
      <sheetName val="일위대가표"/>
    </sheetNames>
    <sheetDataSet>
      <sheetData sheetId="0" refreshError="1">
        <row r="1">
          <cell r="A1" t="str">
            <v xml:space="preserve">  ( 총괄분 : 설치 + 제각 )</v>
          </cell>
        </row>
        <row r="2">
          <cell r="A2" t="str">
            <v xml:space="preserve">   구                분</v>
          </cell>
          <cell r="D2" t="str">
            <v>원 예 산</v>
          </cell>
          <cell r="E2" t="str">
            <v>변경예산</v>
          </cell>
          <cell r="F2" t="str">
            <v>증  감</v>
          </cell>
        </row>
        <row r="3">
          <cell r="A3" t="str">
            <v>공</v>
          </cell>
          <cell r="B3" t="str">
            <v xml:space="preserve">  회     사     분</v>
          </cell>
          <cell r="D3">
            <v>129075685</v>
          </cell>
          <cell r="E3">
            <v>129075685</v>
          </cell>
          <cell r="F3">
            <v>0</v>
          </cell>
        </row>
        <row r="4">
          <cell r="A4" t="str">
            <v>사</v>
          </cell>
          <cell r="B4" t="str">
            <v xml:space="preserve">  도     급     분</v>
          </cell>
          <cell r="D4">
            <v>303542220</v>
          </cell>
          <cell r="E4">
            <v>320381868</v>
          </cell>
          <cell r="F4">
            <v>16839648</v>
          </cell>
        </row>
        <row r="5">
          <cell r="A5" t="str">
            <v>비</v>
          </cell>
          <cell r="B5" t="str">
            <v xml:space="preserve">         계</v>
          </cell>
          <cell r="D5">
            <v>432617905</v>
          </cell>
          <cell r="E5">
            <v>449457553</v>
          </cell>
          <cell r="F5">
            <v>16839648</v>
          </cell>
        </row>
        <row r="6">
          <cell r="A6" t="str">
            <v>재</v>
          </cell>
          <cell r="B6" t="str">
            <v xml:space="preserve"> 사  급  재  료  비</v>
          </cell>
          <cell r="D6">
            <v>129075685</v>
          </cell>
          <cell r="E6">
            <v>129075685</v>
          </cell>
          <cell r="F6">
            <v>0</v>
          </cell>
        </row>
        <row r="7">
          <cell r="B7" t="str">
            <v>도</v>
          </cell>
          <cell r="C7" t="str">
            <v>직 접 재 료 비</v>
          </cell>
          <cell r="D7">
            <v>13636220</v>
          </cell>
          <cell r="E7">
            <v>13636220</v>
          </cell>
          <cell r="F7">
            <v>0</v>
          </cell>
        </row>
        <row r="8">
          <cell r="A8" t="str">
            <v>료</v>
          </cell>
          <cell r="B8" t="str">
            <v>급</v>
          </cell>
          <cell r="C8" t="str">
            <v>간 접 재 료 비</v>
          </cell>
          <cell r="D8">
            <v>453233</v>
          </cell>
          <cell r="E8">
            <v>453233</v>
          </cell>
          <cell r="F8">
            <v>0</v>
          </cell>
        </row>
        <row r="9">
          <cell r="B9" t="str">
            <v>재</v>
          </cell>
          <cell r="C9" t="str">
            <v>작 업 부 산 물</v>
          </cell>
          <cell r="D9">
            <v>-12000</v>
          </cell>
          <cell r="E9">
            <v>-12000</v>
          </cell>
          <cell r="F9">
            <v>0</v>
          </cell>
        </row>
        <row r="10">
          <cell r="A10" t="str">
            <v>비</v>
          </cell>
          <cell r="B10" t="str">
            <v>료</v>
          </cell>
          <cell r="C10" t="str">
            <v>계</v>
          </cell>
          <cell r="D10">
            <v>14077453</v>
          </cell>
          <cell r="E10">
            <v>14077453</v>
          </cell>
          <cell r="F10">
            <v>0</v>
          </cell>
        </row>
        <row r="11">
          <cell r="A11" t="str">
            <v>노</v>
          </cell>
          <cell r="B11" t="str">
            <v xml:space="preserve"> 직  접  노  무  비</v>
          </cell>
          <cell r="D11">
            <v>195208255</v>
          </cell>
          <cell r="E11">
            <v>207809168</v>
          </cell>
          <cell r="F11">
            <v>12600913</v>
          </cell>
        </row>
        <row r="12">
          <cell r="A12" t="str">
            <v>무</v>
          </cell>
          <cell r="B12" t="str">
            <v xml:space="preserve"> 간  접  노  무  비</v>
          </cell>
          <cell r="D12">
            <v>27329155</v>
          </cell>
          <cell r="E12">
            <v>29093282</v>
          </cell>
          <cell r="F12">
            <v>1764127</v>
          </cell>
        </row>
        <row r="13">
          <cell r="A13" t="str">
            <v>비</v>
          </cell>
          <cell r="B13" t="str">
            <v xml:space="preserve">         계</v>
          </cell>
          <cell r="D13">
            <v>222537410</v>
          </cell>
          <cell r="E13">
            <v>236902450</v>
          </cell>
          <cell r="F13">
            <v>14365040</v>
          </cell>
        </row>
        <row r="14">
          <cell r="A14" t="str">
            <v xml:space="preserve">    회  사  분  경  비</v>
          </cell>
          <cell r="D14">
            <v>0</v>
          </cell>
          <cell r="E14">
            <v>0</v>
          </cell>
          <cell r="F14">
            <v>0</v>
          </cell>
        </row>
        <row r="15">
          <cell r="B15" t="str">
            <v xml:space="preserve">  기  계    경  비</v>
          </cell>
          <cell r="D15">
            <v>8380223</v>
          </cell>
          <cell r="E15">
            <v>8731134</v>
          </cell>
          <cell r="F15">
            <v>350911</v>
          </cell>
        </row>
        <row r="16">
          <cell r="B16" t="str">
            <v xml:space="preserve">  운     반     비</v>
          </cell>
          <cell r="D16">
            <v>7612330</v>
          </cell>
          <cell r="E16">
            <v>7915712</v>
          </cell>
          <cell r="F16">
            <v>303382</v>
          </cell>
        </row>
        <row r="17">
          <cell r="A17" t="str">
            <v>도</v>
          </cell>
          <cell r="B17" t="str">
            <v xml:space="preserve">  가     설     비</v>
          </cell>
          <cell r="D17">
            <v>417100</v>
          </cell>
          <cell r="E17">
            <v>417100</v>
          </cell>
          <cell r="F17">
            <v>0</v>
          </cell>
        </row>
        <row r="18">
          <cell r="B18" t="str">
            <v xml:space="preserve"> 산  재  보  험  료</v>
          </cell>
          <cell r="D18">
            <v>6231046</v>
          </cell>
          <cell r="E18">
            <v>6633268</v>
          </cell>
          <cell r="F18">
            <v>402222</v>
          </cell>
        </row>
        <row r="19">
          <cell r="A19" t="str">
            <v>급</v>
          </cell>
          <cell r="B19" t="str">
            <v xml:space="preserve"> 안  전  관  리  비</v>
          </cell>
          <cell r="D19">
            <v>3114170</v>
          </cell>
          <cell r="E19">
            <v>3717016</v>
          </cell>
          <cell r="F19">
            <v>602846</v>
          </cell>
        </row>
        <row r="20">
          <cell r="B20" t="str">
            <v xml:space="preserve"> 복  리  후  생  비</v>
          </cell>
          <cell r="D20">
            <v>5671657</v>
          </cell>
          <cell r="E20">
            <v>6015988</v>
          </cell>
          <cell r="F20">
            <v>344331</v>
          </cell>
        </row>
        <row r="21">
          <cell r="A21" t="str">
            <v>경</v>
          </cell>
          <cell r="B21" t="str">
            <v xml:space="preserve"> 소   모   품   비</v>
          </cell>
          <cell r="D21">
            <v>3499533</v>
          </cell>
          <cell r="E21">
            <v>3711991</v>
          </cell>
          <cell r="F21">
            <v>212458</v>
          </cell>
        </row>
        <row r="22">
          <cell r="B22" t="str">
            <v xml:space="preserve"> 여 비,교 통,통 신</v>
          </cell>
          <cell r="D22">
            <v>989050</v>
          </cell>
          <cell r="E22">
            <v>1049095</v>
          </cell>
          <cell r="F22">
            <v>60045</v>
          </cell>
        </row>
        <row r="23">
          <cell r="A23" t="str">
            <v>비</v>
          </cell>
          <cell r="B23" t="str">
            <v xml:space="preserve"> 세  금  과  공  과</v>
          </cell>
          <cell r="D23">
            <v>307599</v>
          </cell>
          <cell r="E23">
            <v>326273</v>
          </cell>
          <cell r="F23">
            <v>18674</v>
          </cell>
        </row>
        <row r="24">
          <cell r="B24" t="str">
            <v xml:space="preserve">  잡     경     비</v>
          </cell>
          <cell r="D24">
            <v>1152803</v>
          </cell>
          <cell r="E24">
            <v>1152803</v>
          </cell>
          <cell r="F24">
            <v>0</v>
          </cell>
        </row>
        <row r="25">
          <cell r="B25" t="str">
            <v xml:space="preserve">         계</v>
          </cell>
          <cell r="D25">
            <v>37375511</v>
          </cell>
          <cell r="E25">
            <v>39670380</v>
          </cell>
          <cell r="F25">
            <v>2294869</v>
          </cell>
        </row>
        <row r="26">
          <cell r="A26" t="str">
            <v xml:space="preserve">  일   반   관   리   비</v>
          </cell>
          <cell r="D26">
            <v>0</v>
          </cell>
          <cell r="E26">
            <v>0</v>
          </cell>
          <cell r="F26">
            <v>0</v>
          </cell>
        </row>
        <row r="27">
          <cell r="A27" t="str">
            <v xml:space="preserve">  이                  윤</v>
          </cell>
          <cell r="D27">
            <v>1957099</v>
          </cell>
          <cell r="E27">
            <v>458303</v>
          </cell>
          <cell r="F27">
            <v>-1498796</v>
          </cell>
        </row>
        <row r="28">
          <cell r="A28" t="str">
            <v xml:space="preserve">  부        가        세</v>
          </cell>
          <cell r="D28">
            <v>27594747</v>
          </cell>
          <cell r="E28">
            <v>29273282</v>
          </cell>
          <cell r="F28">
            <v>1678535</v>
          </cell>
        </row>
        <row r="30">
          <cell r="A30" t="str">
            <v xml:space="preserve">   구                분</v>
          </cell>
          <cell r="D30" t="str">
            <v>원 예 산</v>
          </cell>
          <cell r="E30" t="str">
            <v>변경예산</v>
          </cell>
          <cell r="F30" t="str">
            <v>증  감</v>
          </cell>
        </row>
        <row r="31">
          <cell r="A31" t="str">
            <v>공</v>
          </cell>
          <cell r="B31" t="str">
            <v xml:space="preserve">  회     사     분</v>
          </cell>
          <cell r="D31">
            <v>129075685</v>
          </cell>
          <cell r="E31">
            <v>129075685</v>
          </cell>
          <cell r="F31">
            <v>0</v>
          </cell>
        </row>
        <row r="32">
          <cell r="A32" t="str">
            <v>사</v>
          </cell>
          <cell r="B32" t="str">
            <v xml:space="preserve">  도     급     분</v>
          </cell>
          <cell r="D32">
            <v>34193982</v>
          </cell>
          <cell r="E32">
            <v>29185723</v>
          </cell>
          <cell r="F32">
            <v>-5008259</v>
          </cell>
        </row>
        <row r="33">
          <cell r="A33" t="str">
            <v>비</v>
          </cell>
          <cell r="B33" t="str">
            <v xml:space="preserve">         계</v>
          </cell>
          <cell r="D33">
            <v>163269667</v>
          </cell>
          <cell r="E33">
            <v>158261408</v>
          </cell>
          <cell r="F33">
            <v>-5008259</v>
          </cell>
        </row>
        <row r="34">
          <cell r="A34" t="str">
            <v>재</v>
          </cell>
          <cell r="B34" t="str">
            <v xml:space="preserve"> 사  급  재  료  비</v>
          </cell>
          <cell r="D34">
            <v>129075685</v>
          </cell>
          <cell r="E34">
            <v>129075685</v>
          </cell>
          <cell r="F34">
            <v>0</v>
          </cell>
        </row>
        <row r="35">
          <cell r="B35" t="str">
            <v>도</v>
          </cell>
          <cell r="C35" t="str">
            <v>직 접 재 료 비</v>
          </cell>
          <cell r="D35">
            <v>14082285</v>
          </cell>
          <cell r="E35">
            <v>14082285</v>
          </cell>
          <cell r="F35">
            <v>0</v>
          </cell>
        </row>
        <row r="36">
          <cell r="A36" t="str">
            <v>료</v>
          </cell>
          <cell r="B36" t="str">
            <v>급</v>
          </cell>
          <cell r="C36" t="str">
            <v>간 접 재 료 비</v>
          </cell>
          <cell r="D36">
            <v>446065</v>
          </cell>
          <cell r="E36">
            <v>446065</v>
          </cell>
          <cell r="F36">
            <v>0</v>
          </cell>
        </row>
        <row r="37">
          <cell r="B37" t="str">
            <v>재</v>
          </cell>
          <cell r="C37" t="str">
            <v>작 업 부 산 물</v>
          </cell>
          <cell r="D37">
            <v>-12000</v>
          </cell>
          <cell r="E37">
            <v>-12000</v>
          </cell>
          <cell r="F37">
            <v>0</v>
          </cell>
        </row>
        <row r="38">
          <cell r="A38" t="str">
            <v>비</v>
          </cell>
          <cell r="B38" t="str">
            <v>료</v>
          </cell>
          <cell r="C38" t="str">
            <v>계</v>
          </cell>
          <cell r="D38">
            <v>14516350</v>
          </cell>
          <cell r="E38">
            <v>14516350</v>
          </cell>
          <cell r="F38">
            <v>0</v>
          </cell>
        </row>
        <row r="39">
          <cell r="A39" t="str">
            <v>노</v>
          </cell>
          <cell r="B39" t="str">
            <v xml:space="preserve"> 직  접  노  무  비</v>
          </cell>
          <cell r="D39">
            <v>8431307</v>
          </cell>
          <cell r="E39">
            <v>8431307</v>
          </cell>
          <cell r="F39">
            <v>0</v>
          </cell>
        </row>
        <row r="40">
          <cell r="A40" t="str">
            <v>무</v>
          </cell>
          <cell r="B40" t="str">
            <v xml:space="preserve"> 간  접  노  무  비</v>
          </cell>
          <cell r="D40">
            <v>1180382</v>
          </cell>
          <cell r="E40">
            <v>1180382</v>
          </cell>
          <cell r="F40">
            <v>0</v>
          </cell>
        </row>
        <row r="41">
          <cell r="A41" t="str">
            <v>비</v>
          </cell>
          <cell r="B41" t="str">
            <v xml:space="preserve">         계</v>
          </cell>
          <cell r="D41">
            <v>9611689</v>
          </cell>
          <cell r="E41">
            <v>9611689</v>
          </cell>
          <cell r="F41">
            <v>0</v>
          </cell>
        </row>
        <row r="42">
          <cell r="A42" t="str">
            <v xml:space="preserve">    회  사  분  경  비</v>
          </cell>
          <cell r="D42">
            <v>0</v>
          </cell>
          <cell r="E42">
            <v>0</v>
          </cell>
          <cell r="F42">
            <v>0</v>
          </cell>
        </row>
        <row r="43">
          <cell r="B43" t="str">
            <v xml:space="preserve">  기  계    경  비</v>
          </cell>
          <cell r="D43">
            <v>134069</v>
          </cell>
          <cell r="E43">
            <v>134069</v>
          </cell>
          <cell r="F43">
            <v>0</v>
          </cell>
        </row>
        <row r="44">
          <cell r="B44" t="str">
            <v xml:space="preserve">  운     반     비</v>
          </cell>
          <cell r="D44">
            <v>2854892</v>
          </cell>
          <cell r="E44">
            <v>2854758</v>
          </cell>
          <cell r="F44">
            <v>-134</v>
          </cell>
        </row>
        <row r="45">
          <cell r="A45" t="str">
            <v>도</v>
          </cell>
          <cell r="B45" t="str">
            <v xml:space="preserve">  가     설     비</v>
          </cell>
          <cell r="D45">
            <v>324892</v>
          </cell>
          <cell r="E45">
            <v>0</v>
          </cell>
          <cell r="F45">
            <v>-324892</v>
          </cell>
        </row>
        <row r="46">
          <cell r="B46" t="str">
            <v xml:space="preserve"> 산  재  보  험  료</v>
          </cell>
          <cell r="D46">
            <v>269127</v>
          </cell>
          <cell r="E46">
            <v>269127</v>
          </cell>
          <cell r="F46">
            <v>0</v>
          </cell>
        </row>
        <row r="47">
          <cell r="A47" t="str">
            <v>급</v>
          </cell>
          <cell r="B47" t="str">
            <v xml:space="preserve"> 안  전  관  리  비</v>
          </cell>
          <cell r="D47">
            <v>330467</v>
          </cell>
          <cell r="E47">
            <v>330467</v>
          </cell>
          <cell r="F47">
            <v>0</v>
          </cell>
        </row>
        <row r="48">
          <cell r="B48" t="str">
            <v xml:space="preserve"> 복  리  후  생  비</v>
          </cell>
          <cell r="D48">
            <v>97767</v>
          </cell>
          <cell r="E48">
            <v>560640</v>
          </cell>
          <cell r="F48">
            <v>462873</v>
          </cell>
        </row>
        <row r="49">
          <cell r="A49" t="str">
            <v>경</v>
          </cell>
          <cell r="B49" t="str">
            <v xml:space="preserve"> 소   모   품   비</v>
          </cell>
          <cell r="D49">
            <v>2801737</v>
          </cell>
          <cell r="E49">
            <v>345926</v>
          </cell>
          <cell r="F49">
            <v>-2455811</v>
          </cell>
        </row>
        <row r="50">
          <cell r="B50" t="str">
            <v xml:space="preserve"> 여 비,교 통,통 신</v>
          </cell>
          <cell r="D50">
            <v>782315</v>
          </cell>
          <cell r="E50">
            <v>97767</v>
          </cell>
          <cell r="F50">
            <v>-684548</v>
          </cell>
        </row>
        <row r="51">
          <cell r="A51" t="str">
            <v>비</v>
          </cell>
          <cell r="B51" t="str">
            <v xml:space="preserve"> 세  금  과  공  과</v>
          </cell>
          <cell r="D51">
            <v>243303</v>
          </cell>
          <cell r="E51">
            <v>30406</v>
          </cell>
          <cell r="F51">
            <v>-212897</v>
          </cell>
        </row>
        <row r="52">
          <cell r="B52" t="str">
            <v xml:space="preserve">  잡     경     비</v>
          </cell>
          <cell r="D52">
            <v>1104116</v>
          </cell>
          <cell r="E52">
            <v>324892</v>
          </cell>
          <cell r="F52">
            <v>-779224</v>
          </cell>
        </row>
        <row r="53">
          <cell r="B53" t="str">
            <v xml:space="preserve">         계</v>
          </cell>
          <cell r="D53">
            <v>8942685</v>
          </cell>
          <cell r="E53">
            <v>4948052</v>
          </cell>
          <cell r="F53">
            <v>-3994633</v>
          </cell>
        </row>
        <row r="54">
          <cell r="A54" t="str">
            <v xml:space="preserve">  일   반   관   리   비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 xml:space="preserve">  이                  윤</v>
          </cell>
          <cell r="D55">
            <v>1123258</v>
          </cell>
          <cell r="E55">
            <v>109632</v>
          </cell>
          <cell r="F55">
            <v>-1013626</v>
          </cell>
        </row>
        <row r="57">
          <cell r="A57" t="str">
            <v xml:space="preserve">  ( 제각분 )</v>
          </cell>
        </row>
        <row r="58">
          <cell r="A58" t="str">
            <v xml:space="preserve">   구                분</v>
          </cell>
          <cell r="D58" t="str">
            <v>원 예 산</v>
          </cell>
          <cell r="E58" t="str">
            <v>변경예산</v>
          </cell>
          <cell r="F58" t="str">
            <v>증  감</v>
          </cell>
        </row>
        <row r="59">
          <cell r="A59" t="str">
            <v>공</v>
          </cell>
          <cell r="B59" t="str">
            <v xml:space="preserve">  회     사     분</v>
          </cell>
          <cell r="D59">
            <v>0</v>
          </cell>
          <cell r="E59">
            <v>0</v>
          </cell>
          <cell r="F59">
            <v>0</v>
          </cell>
        </row>
        <row r="60">
          <cell r="A60" t="str">
            <v>사</v>
          </cell>
          <cell r="B60" t="str">
            <v xml:space="preserve">  도     급     분</v>
          </cell>
          <cell r="D60">
            <v>57791810</v>
          </cell>
          <cell r="E60">
            <v>262368928</v>
          </cell>
          <cell r="F60">
            <v>204577118</v>
          </cell>
        </row>
        <row r="61">
          <cell r="A61" t="str">
            <v>비</v>
          </cell>
          <cell r="B61" t="str">
            <v xml:space="preserve">         계</v>
          </cell>
          <cell r="D61">
            <v>57791810</v>
          </cell>
          <cell r="E61">
            <v>262368928</v>
          </cell>
          <cell r="F61">
            <v>204577118</v>
          </cell>
        </row>
        <row r="62">
          <cell r="A62" t="str">
            <v>재</v>
          </cell>
          <cell r="B62" t="str">
            <v xml:space="preserve"> 사  급  재  료  비</v>
          </cell>
          <cell r="D62">
            <v>0</v>
          </cell>
          <cell r="E62">
            <v>0</v>
          </cell>
          <cell r="F62">
            <v>0</v>
          </cell>
        </row>
        <row r="63">
          <cell r="B63" t="str">
            <v>도</v>
          </cell>
          <cell r="C63" t="str">
            <v>직 접 재 료 비</v>
          </cell>
          <cell r="D63">
            <v>0</v>
          </cell>
          <cell r="E63">
            <v>0</v>
          </cell>
          <cell r="F63">
            <v>0</v>
          </cell>
        </row>
        <row r="64">
          <cell r="A64" t="str">
            <v>료</v>
          </cell>
          <cell r="B64" t="str">
            <v>급</v>
          </cell>
          <cell r="C64" t="str">
            <v>간 접 재 료 비</v>
          </cell>
          <cell r="D64">
            <v>7168</v>
          </cell>
          <cell r="E64">
            <v>7168</v>
          </cell>
          <cell r="F64">
            <v>0</v>
          </cell>
        </row>
        <row r="65">
          <cell r="B65" t="str">
            <v>재</v>
          </cell>
          <cell r="C65" t="str">
            <v>작 업 부 산 물</v>
          </cell>
          <cell r="D65">
            <v>0</v>
          </cell>
          <cell r="E65">
            <v>0</v>
          </cell>
          <cell r="F65">
            <v>0</v>
          </cell>
        </row>
        <row r="66">
          <cell r="A66" t="str">
            <v>비</v>
          </cell>
          <cell r="B66" t="str">
            <v>료</v>
          </cell>
          <cell r="C66" t="str">
            <v>계</v>
          </cell>
          <cell r="D66">
            <v>7168</v>
          </cell>
          <cell r="E66">
            <v>7168</v>
          </cell>
          <cell r="F66">
            <v>0</v>
          </cell>
        </row>
        <row r="67">
          <cell r="A67" t="str">
            <v>노</v>
          </cell>
          <cell r="B67" t="str">
            <v xml:space="preserve"> 직  접  노  무  비</v>
          </cell>
          <cell r="D67">
            <v>43769223</v>
          </cell>
          <cell r="E67">
            <v>199377861</v>
          </cell>
          <cell r="F67">
            <v>155608638</v>
          </cell>
        </row>
        <row r="68">
          <cell r="A68" t="str">
            <v>무</v>
          </cell>
          <cell r="B68" t="str">
            <v xml:space="preserve"> 간  접  노  무  비</v>
          </cell>
          <cell r="D68">
            <v>6127691</v>
          </cell>
          <cell r="E68">
            <v>27912900</v>
          </cell>
          <cell r="F68">
            <v>21785209</v>
          </cell>
        </row>
        <row r="69">
          <cell r="A69" t="str">
            <v>비</v>
          </cell>
          <cell r="B69" t="str">
            <v xml:space="preserve">         계</v>
          </cell>
          <cell r="D69">
            <v>49896914</v>
          </cell>
          <cell r="E69">
            <v>227290761</v>
          </cell>
          <cell r="F69">
            <v>177393847</v>
          </cell>
        </row>
        <row r="70">
          <cell r="A70" t="str">
            <v xml:space="preserve">    회  사  분  경  비</v>
          </cell>
          <cell r="D70">
            <v>0</v>
          </cell>
          <cell r="E70">
            <v>0</v>
          </cell>
          <cell r="F70">
            <v>0</v>
          </cell>
        </row>
        <row r="71">
          <cell r="B71" t="str">
            <v xml:space="preserve">  기  계    경  비</v>
          </cell>
          <cell r="D71">
            <v>1307921</v>
          </cell>
          <cell r="E71">
            <v>8597065</v>
          </cell>
          <cell r="F71">
            <v>7289144</v>
          </cell>
        </row>
        <row r="72">
          <cell r="B72" t="str">
            <v xml:space="preserve">  운     반     비</v>
          </cell>
          <cell r="D72">
            <v>1947141</v>
          </cell>
          <cell r="E72">
            <v>5060954</v>
          </cell>
          <cell r="F72">
            <v>3113813</v>
          </cell>
        </row>
        <row r="73">
          <cell r="A73" t="str">
            <v>도</v>
          </cell>
          <cell r="B73" t="str">
            <v xml:space="preserve">  가     설     비</v>
          </cell>
          <cell r="D73">
            <v>0</v>
          </cell>
          <cell r="E73">
            <v>417100</v>
          </cell>
          <cell r="F73">
            <v>417100</v>
          </cell>
        </row>
        <row r="74">
          <cell r="B74" t="str">
            <v xml:space="preserve"> 산  재  보  험  료</v>
          </cell>
          <cell r="D74">
            <v>1397113</v>
          </cell>
          <cell r="E74">
            <v>6364141</v>
          </cell>
          <cell r="F74">
            <v>4967028</v>
          </cell>
        </row>
        <row r="75">
          <cell r="A75" t="str">
            <v>급</v>
          </cell>
          <cell r="B75" t="str">
            <v xml:space="preserve"> 안  전  관  리  비</v>
          </cell>
          <cell r="D75">
            <v>651392</v>
          </cell>
          <cell r="E75">
            <v>3386549</v>
          </cell>
          <cell r="F75">
            <v>2735157</v>
          </cell>
        </row>
        <row r="76">
          <cell r="B76" t="str">
            <v xml:space="preserve"> 복  리  후  생  비</v>
          </cell>
          <cell r="D76">
            <v>1196200</v>
          </cell>
          <cell r="E76">
            <v>5455348</v>
          </cell>
          <cell r="F76">
            <v>4259148</v>
          </cell>
        </row>
        <row r="77">
          <cell r="A77" t="str">
            <v>경</v>
          </cell>
          <cell r="B77" t="str">
            <v xml:space="preserve"> 소   모   품   비</v>
          </cell>
          <cell r="D77">
            <v>747064</v>
          </cell>
          <cell r="E77">
            <v>3366065</v>
          </cell>
          <cell r="F77">
            <v>2619001</v>
          </cell>
        </row>
        <row r="78">
          <cell r="B78" t="str">
            <v xml:space="preserve"> 여 비,교 통,통 신</v>
          </cell>
          <cell r="D78">
            <v>208599</v>
          </cell>
          <cell r="E78">
            <v>951328</v>
          </cell>
          <cell r="F78">
            <v>742729</v>
          </cell>
        </row>
        <row r="79">
          <cell r="A79" t="str">
            <v>비</v>
          </cell>
          <cell r="B79" t="str">
            <v xml:space="preserve"> 세  금  과  공  과</v>
          </cell>
          <cell r="D79">
            <v>64875</v>
          </cell>
          <cell r="E79">
            <v>295867</v>
          </cell>
          <cell r="F79">
            <v>230992</v>
          </cell>
        </row>
        <row r="80">
          <cell r="B80" t="str">
            <v xml:space="preserve">  잡     경     비</v>
          </cell>
          <cell r="D80">
            <v>48688</v>
          </cell>
          <cell r="E80">
            <v>827911</v>
          </cell>
          <cell r="F80">
            <v>779223</v>
          </cell>
        </row>
        <row r="81">
          <cell r="B81" t="str">
            <v xml:space="preserve">         계</v>
          </cell>
          <cell r="D81">
            <v>7568993</v>
          </cell>
          <cell r="E81">
            <v>34722328</v>
          </cell>
          <cell r="F81">
            <v>27153335</v>
          </cell>
        </row>
        <row r="82">
          <cell r="A82" t="str">
            <v xml:space="preserve">  일   반   관   리   비</v>
          </cell>
          <cell r="D82">
            <v>0</v>
          </cell>
          <cell r="E82">
            <v>0</v>
          </cell>
          <cell r="F82">
            <v>0</v>
          </cell>
        </row>
        <row r="83">
          <cell r="A83" t="str">
            <v xml:space="preserve">  이                  윤</v>
          </cell>
          <cell r="D83">
            <v>318735</v>
          </cell>
          <cell r="E83">
            <v>348671</v>
          </cell>
          <cell r="F83">
            <v>29936</v>
          </cell>
        </row>
      </sheetData>
      <sheetData sheetId="1" refreshError="1"/>
      <sheetData sheetId="2" refreshError="1"/>
      <sheetData sheetId="3">
        <row r="2">
          <cell r="C2" t="str">
            <v xml:space="preserve"> </v>
          </cell>
        </row>
        <row r="4">
          <cell r="A4" t="str">
            <v xml:space="preserve">○ '99년 상반기 공종단가  </v>
          </cell>
        </row>
        <row r="5">
          <cell r="A5" t="str">
            <v>번호</v>
          </cell>
          <cell r="B5" t="str">
            <v>단   위   공   종</v>
          </cell>
          <cell r="E5" t="str">
            <v>단위</v>
          </cell>
          <cell r="F5" t="str">
            <v>지세</v>
          </cell>
        </row>
        <row r="6">
          <cell r="B6" t="str">
            <v>대분류</v>
          </cell>
          <cell r="C6" t="str">
            <v>중분류</v>
          </cell>
          <cell r="D6" t="str">
            <v>소분류</v>
          </cell>
        </row>
        <row r="8">
          <cell r="A8">
            <v>1</v>
          </cell>
          <cell r="B8" t="str">
            <v>기초공사</v>
          </cell>
        </row>
        <row r="9">
          <cell r="B9" t="str">
            <v xml:space="preserve">    ­01</v>
          </cell>
          <cell r="C9" t="str">
            <v>시공측량</v>
          </cell>
        </row>
        <row r="10">
          <cell r="B10" t="str">
            <v xml:space="preserve"> </v>
          </cell>
          <cell r="C10" t="str">
            <v xml:space="preserve">   ­001</v>
          </cell>
          <cell r="D10" t="str">
            <v>345kV T/L</v>
          </cell>
          <cell r="E10" t="str">
            <v>km</v>
          </cell>
          <cell r="F10" t="str">
            <v>평탄지</v>
          </cell>
        </row>
        <row r="11">
          <cell r="F11" t="str">
            <v>야산지</v>
          </cell>
        </row>
        <row r="12">
          <cell r="F12" t="str">
            <v>산악지</v>
          </cell>
        </row>
        <row r="13">
          <cell r="C13" t="str">
            <v xml:space="preserve">   ­002</v>
          </cell>
          <cell r="D13" t="str">
            <v>154kV T/L</v>
          </cell>
          <cell r="E13" t="str">
            <v>km</v>
          </cell>
          <cell r="F13" t="str">
            <v>평탄지</v>
          </cell>
        </row>
        <row r="14">
          <cell r="F14" t="str">
            <v>야산지</v>
          </cell>
        </row>
        <row r="15">
          <cell r="F15" t="str">
            <v>산악지</v>
          </cell>
        </row>
        <row r="16">
          <cell r="B16" t="str">
            <v xml:space="preserve">    ­02</v>
          </cell>
          <cell r="C16" t="str">
            <v>운    반</v>
          </cell>
        </row>
        <row r="17">
          <cell r="C17" t="str">
            <v xml:space="preserve">   ­001</v>
          </cell>
          <cell r="D17" t="str">
            <v>모래,자갈</v>
          </cell>
          <cell r="E17" t="str">
            <v>m³</v>
          </cell>
        </row>
        <row r="18">
          <cell r="C18" t="str">
            <v xml:space="preserve">   ­002</v>
          </cell>
          <cell r="D18" t="str">
            <v>시 멘 트</v>
          </cell>
          <cell r="E18" t="str">
            <v>포</v>
          </cell>
        </row>
        <row r="19">
          <cell r="C19" t="str">
            <v xml:space="preserve">   ­003</v>
          </cell>
          <cell r="D19" t="str">
            <v>철근잡자재</v>
          </cell>
          <cell r="E19" t="str">
            <v>톤</v>
          </cell>
        </row>
        <row r="20">
          <cell r="C20" t="str">
            <v xml:space="preserve">   ­004</v>
          </cell>
          <cell r="D20" t="str">
            <v>중기,345kV</v>
          </cell>
          <cell r="E20" t="str">
            <v>km</v>
          </cell>
        </row>
        <row r="21">
          <cell r="C21" t="str">
            <v xml:space="preserve">   ­005</v>
          </cell>
          <cell r="D21" t="str">
            <v>중기,154kV</v>
          </cell>
          <cell r="E21" t="str">
            <v>km</v>
          </cell>
        </row>
        <row r="22">
          <cell r="B22" t="str">
            <v xml:space="preserve">    ­03</v>
          </cell>
          <cell r="C22" t="str">
            <v>터 파 기</v>
          </cell>
        </row>
        <row r="23">
          <cell r="C23" t="str">
            <v xml:space="preserve">   ­001</v>
          </cell>
          <cell r="D23" t="str">
            <v>토 사(07)</v>
          </cell>
          <cell r="E23" t="str">
            <v>m³</v>
          </cell>
          <cell r="F23" t="str">
            <v>평탄지</v>
          </cell>
        </row>
        <row r="24">
          <cell r="C24" t="str">
            <v xml:space="preserve">   ­002</v>
          </cell>
          <cell r="D24" t="str">
            <v>토 사(02)</v>
          </cell>
          <cell r="E24" t="str">
            <v>m³</v>
          </cell>
          <cell r="F24" t="str">
            <v>야산지</v>
          </cell>
        </row>
        <row r="25">
          <cell r="C25" t="str">
            <v xml:space="preserve"> </v>
          </cell>
          <cell r="F25" t="str">
            <v>산악지</v>
          </cell>
        </row>
        <row r="26">
          <cell r="C26" t="str">
            <v xml:space="preserve">   ­003</v>
          </cell>
          <cell r="D26" t="str">
            <v>암 발 파</v>
          </cell>
          <cell r="E26" t="str">
            <v>m³</v>
          </cell>
          <cell r="F26" t="str">
            <v>평탄지</v>
          </cell>
        </row>
        <row r="27">
          <cell r="F27" t="str">
            <v>야산지</v>
          </cell>
        </row>
        <row r="28">
          <cell r="F28" t="str">
            <v>산악지</v>
          </cell>
        </row>
        <row r="29">
          <cell r="C29" t="str">
            <v xml:space="preserve">   ­004</v>
          </cell>
          <cell r="D29" t="str">
            <v>암제거(07)</v>
          </cell>
          <cell r="E29" t="str">
            <v>m³</v>
          </cell>
          <cell r="F29" t="str">
            <v>평탄지</v>
          </cell>
        </row>
        <row r="30">
          <cell r="C30" t="str">
            <v xml:space="preserve">   ­005</v>
          </cell>
          <cell r="D30" t="str">
            <v>암제거(02)</v>
          </cell>
          <cell r="E30" t="str">
            <v>m³</v>
          </cell>
          <cell r="F30" t="str">
            <v>야산지</v>
          </cell>
        </row>
        <row r="31">
          <cell r="F31" t="str">
            <v>산악지</v>
          </cell>
        </row>
        <row r="32">
          <cell r="B32" t="str">
            <v xml:space="preserve">    ­04</v>
          </cell>
          <cell r="C32" t="str">
            <v>잔토처리</v>
          </cell>
        </row>
        <row r="33">
          <cell r="C33" t="str">
            <v xml:space="preserve">   ­001</v>
          </cell>
          <cell r="D33" t="str">
            <v>부지내처리</v>
          </cell>
          <cell r="E33" t="str">
            <v>m³</v>
          </cell>
          <cell r="F33" t="str">
            <v>평탄지</v>
          </cell>
        </row>
        <row r="34">
          <cell r="F34" t="str">
            <v>야산지</v>
          </cell>
        </row>
        <row r="35">
          <cell r="F35" t="str">
            <v>산악지</v>
          </cell>
        </row>
        <row r="36">
          <cell r="D36" t="str">
            <v>외부운반</v>
          </cell>
          <cell r="E36" t="str">
            <v>m³</v>
          </cell>
          <cell r="F36" t="str">
            <v xml:space="preserve">   논</v>
          </cell>
        </row>
        <row r="37">
          <cell r="B37" t="str">
            <v xml:space="preserve">    ­05</v>
          </cell>
          <cell r="C37" t="str">
            <v>되메우기</v>
          </cell>
        </row>
        <row r="38">
          <cell r="C38" t="str">
            <v xml:space="preserve">   ­001</v>
          </cell>
          <cell r="D38" t="str">
            <v>B/H 0.7m³</v>
          </cell>
          <cell r="E38" t="str">
            <v>m³</v>
          </cell>
          <cell r="F38" t="str">
            <v>평탄지</v>
          </cell>
        </row>
        <row r="39">
          <cell r="C39" t="str">
            <v xml:space="preserve">   ­002</v>
          </cell>
          <cell r="D39" t="str">
            <v>B/H 0.2m³</v>
          </cell>
          <cell r="E39" t="str">
            <v>m³</v>
          </cell>
          <cell r="F39" t="str">
            <v>야산지</v>
          </cell>
        </row>
        <row r="40">
          <cell r="F40" t="str">
            <v>산악지</v>
          </cell>
        </row>
        <row r="41">
          <cell r="B41" t="str">
            <v xml:space="preserve">    ­06</v>
          </cell>
          <cell r="C41" t="str">
            <v>콘크리트 타설</v>
          </cell>
        </row>
        <row r="42">
          <cell r="C42" t="str">
            <v xml:space="preserve">   ­001</v>
          </cell>
          <cell r="D42" t="str">
            <v>레 미 콘</v>
          </cell>
          <cell r="E42" t="str">
            <v>m³</v>
          </cell>
          <cell r="F42" t="str">
            <v>평탄지</v>
          </cell>
        </row>
        <row r="44">
          <cell r="C44" t="str">
            <v xml:space="preserve">   ­002</v>
          </cell>
          <cell r="D44" t="str">
            <v>Con,c믹서</v>
          </cell>
          <cell r="E44" t="str">
            <v>m³</v>
          </cell>
          <cell r="F44" t="str">
            <v>평탄지</v>
          </cell>
        </row>
        <row r="45">
          <cell r="F45" t="str">
            <v>야산지</v>
          </cell>
        </row>
        <row r="46">
          <cell r="F46" t="str">
            <v>산악지</v>
          </cell>
        </row>
        <row r="48">
          <cell r="C48" t="str">
            <v xml:space="preserve">   ­003</v>
          </cell>
          <cell r="D48" t="str">
            <v>인력타설</v>
          </cell>
          <cell r="E48" t="str">
            <v>m³</v>
          </cell>
          <cell r="F48" t="str">
            <v>평탄지</v>
          </cell>
        </row>
        <row r="49">
          <cell r="F49" t="str">
            <v>야산지</v>
          </cell>
        </row>
        <row r="50">
          <cell r="F50" t="str">
            <v>산악지</v>
          </cell>
        </row>
        <row r="52">
          <cell r="C52" t="str">
            <v xml:space="preserve">   ­004</v>
          </cell>
          <cell r="D52" t="str">
            <v>콘크리트파쇄</v>
          </cell>
          <cell r="E52" t="str">
            <v>m³</v>
          </cell>
          <cell r="F52" t="str">
            <v>평탄지</v>
          </cell>
        </row>
        <row r="53">
          <cell r="D53" t="str">
            <v>(인력)</v>
          </cell>
          <cell r="F53" t="str">
            <v>야산지</v>
          </cell>
        </row>
        <row r="54">
          <cell r="F54" t="str">
            <v>산악지</v>
          </cell>
        </row>
        <row r="55">
          <cell r="B55" t="str">
            <v xml:space="preserve">    ­07</v>
          </cell>
          <cell r="C55" t="str">
            <v>거 푸 집</v>
          </cell>
        </row>
        <row r="56">
          <cell r="C56" t="str">
            <v xml:space="preserve">   ­001</v>
          </cell>
          <cell r="D56" t="str">
            <v>강재거푸집</v>
          </cell>
          <cell r="E56" t="str">
            <v>m²</v>
          </cell>
          <cell r="F56" t="str">
            <v>평탄지</v>
          </cell>
        </row>
        <row r="57">
          <cell r="F57" t="str">
            <v>야산지</v>
          </cell>
        </row>
        <row r="58">
          <cell r="F58" t="str">
            <v>산악지</v>
          </cell>
        </row>
        <row r="60">
          <cell r="C60" t="str">
            <v xml:space="preserve">   ­002</v>
          </cell>
          <cell r="D60" t="str">
            <v>합판거푸집</v>
          </cell>
          <cell r="E60" t="str">
            <v>m²</v>
          </cell>
          <cell r="F60" t="str">
            <v>평탄지</v>
          </cell>
        </row>
        <row r="61">
          <cell r="F61" t="str">
            <v>야산지</v>
          </cell>
        </row>
        <row r="62">
          <cell r="F62" t="str">
            <v>산악지</v>
          </cell>
        </row>
        <row r="64">
          <cell r="B64" t="str">
            <v xml:space="preserve">    ­08</v>
          </cell>
          <cell r="C64" t="str">
            <v>강관비계</v>
          </cell>
          <cell r="E64" t="str">
            <v>m²</v>
          </cell>
          <cell r="F64" t="str">
            <v>평탄지</v>
          </cell>
        </row>
        <row r="65">
          <cell r="F65" t="str">
            <v>야산지</v>
          </cell>
        </row>
        <row r="66">
          <cell r="F66" t="str">
            <v>산악지</v>
          </cell>
        </row>
        <row r="68">
          <cell r="B68" t="str">
            <v xml:space="preserve">    ­09</v>
          </cell>
          <cell r="C68" t="str">
            <v>철    근</v>
          </cell>
          <cell r="D68" t="str">
            <v>가공및조립</v>
          </cell>
          <cell r="E68" t="str">
            <v>톤</v>
          </cell>
          <cell r="F68" t="str">
            <v>평탄지</v>
          </cell>
        </row>
        <row r="69">
          <cell r="C69" t="str">
            <v>* 계단송(건)620.02-1781('99.6.28) 개정</v>
          </cell>
          <cell r="F69" t="str">
            <v>야산지</v>
          </cell>
        </row>
        <row r="70">
          <cell r="B70" t="str">
            <v xml:space="preserve">    ­10</v>
          </cell>
          <cell r="C70" t="str">
            <v>철근조립(복잡)</v>
          </cell>
          <cell r="E70" t="str">
            <v>톤</v>
          </cell>
          <cell r="F70" t="str">
            <v>산악지</v>
          </cell>
        </row>
        <row r="71">
          <cell r="F71" t="str">
            <v>야산지</v>
          </cell>
        </row>
        <row r="72">
          <cell r="B72" t="str">
            <v xml:space="preserve">    ­10</v>
          </cell>
          <cell r="C72" t="str">
            <v>면고르기</v>
          </cell>
          <cell r="D72" t="str">
            <v>암면고르기</v>
          </cell>
          <cell r="E72" t="str">
            <v>m²</v>
          </cell>
          <cell r="F72" t="str">
            <v>평탄지</v>
          </cell>
        </row>
        <row r="73">
          <cell r="F73" t="str">
            <v>야산지</v>
          </cell>
        </row>
        <row r="74">
          <cell r="B74" t="str">
            <v xml:space="preserve">    ­11</v>
          </cell>
          <cell r="C74" t="str">
            <v>면고르기</v>
          </cell>
          <cell r="D74" t="str">
            <v>암면고르기</v>
          </cell>
          <cell r="E74" t="str">
            <v>m²</v>
          </cell>
          <cell r="F74" t="str">
            <v>산악지</v>
          </cell>
        </row>
        <row r="75">
          <cell r="F75" t="str">
            <v>야산지</v>
          </cell>
        </row>
        <row r="76">
          <cell r="B76" t="str">
            <v xml:space="preserve">    ­11</v>
          </cell>
          <cell r="C76" t="str">
            <v>훼손지복구</v>
          </cell>
          <cell r="D76" t="str">
            <v>잔디,쪽싸리,</v>
          </cell>
          <cell r="F76" t="str">
            <v>평탄지</v>
          </cell>
        </row>
        <row r="77">
          <cell r="D77" t="str">
            <v>떼붙임</v>
          </cell>
          <cell r="F77" t="str">
            <v>야산지</v>
          </cell>
        </row>
        <row r="78">
          <cell r="B78" t="str">
            <v xml:space="preserve">    ­12</v>
          </cell>
          <cell r="C78" t="str">
            <v>훼손지복구</v>
          </cell>
          <cell r="D78" t="str">
            <v>잔디,쪽싸리,</v>
          </cell>
          <cell r="F78" t="str">
            <v>산악지</v>
          </cell>
        </row>
        <row r="79">
          <cell r="B79" t="str">
            <v xml:space="preserve">    ­12</v>
          </cell>
          <cell r="C79" t="str">
            <v>기초각입</v>
          </cell>
          <cell r="D79" t="str">
            <v>떼붙임</v>
          </cell>
          <cell r="F79" t="str">
            <v>야산지</v>
          </cell>
        </row>
        <row r="80">
          <cell r="C80" t="str">
            <v xml:space="preserve">   ­001</v>
          </cell>
          <cell r="D80" t="str">
            <v>345kV T/L</v>
          </cell>
          <cell r="E80" t="str">
            <v>기</v>
          </cell>
          <cell r="F80" t="str">
            <v>평탄지</v>
          </cell>
        </row>
        <row r="81">
          <cell r="B81" t="str">
            <v xml:space="preserve">    ­13</v>
          </cell>
          <cell r="C81" t="str">
            <v>기초각입</v>
          </cell>
          <cell r="E81" t="str">
            <v xml:space="preserve"> </v>
          </cell>
          <cell r="F81" t="str">
            <v>야산지</v>
          </cell>
        </row>
        <row r="82">
          <cell r="C82" t="str">
            <v xml:space="preserve">   ­001</v>
          </cell>
          <cell r="D82" t="str">
            <v>345kV T/L</v>
          </cell>
          <cell r="E82" t="str">
            <v>기</v>
          </cell>
          <cell r="F82" t="str">
            <v>산악지</v>
          </cell>
        </row>
        <row r="83">
          <cell r="C83" t="str">
            <v xml:space="preserve">   ­002</v>
          </cell>
          <cell r="D83" t="str">
            <v>154kV T/L</v>
          </cell>
          <cell r="E83" t="str">
            <v>기</v>
          </cell>
          <cell r="F83" t="str">
            <v>평탄지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증감대비"/>
      <sheetName val="XXXXXX"/>
      <sheetName val="laroux"/>
      <sheetName val="공종단가"/>
      <sheetName val="재료비"/>
      <sheetName val="운반비단가"/>
      <sheetName val="가공송전산출서"/>
      <sheetName val="토목분야산출서"/>
      <sheetName val="직종별노임"/>
      <sheetName val="노임변동률"/>
      <sheetName val="공정표"/>
      <sheetName val="공정표 (2)"/>
      <sheetName val="공사계획서"/>
      <sheetName val="공사계획서 (2)"/>
      <sheetName val="종합"/>
      <sheetName val="종합 (2)"/>
      <sheetName val="토목집계"/>
      <sheetName val="토목집계 (2)"/>
      <sheetName val="집계"/>
      <sheetName val="집계 (2공구)"/>
      <sheetName val="집계 (2)"/>
      <sheetName val="집계 (3)"/>
      <sheetName val="재료비 (2)"/>
      <sheetName val="재료비 (3)"/>
      <sheetName val="노무비"/>
      <sheetName val="노무비 (2)"/>
      <sheetName val="노무비 (3)"/>
      <sheetName val="경비산출서"/>
      <sheetName val="경비산출서 (2)"/>
      <sheetName val="경비산출서 (3)"/>
      <sheetName val="일반관리비"/>
      <sheetName val="일반관리비 (2)"/>
      <sheetName val="일반관리비 (3)"/>
      <sheetName val="이윤"/>
      <sheetName val="이윤 (2)"/>
      <sheetName val="이윤 (3)"/>
      <sheetName val="수량"/>
      <sheetName val="수량(2)"/>
      <sheetName val="수량(3)"/>
      <sheetName val="전선공리일"/>
      <sheetName val="전선공리일 (2)"/>
      <sheetName val="운반중량"/>
      <sheetName val="삭도운반중량"/>
      <sheetName val="운반중량(2)"/>
      <sheetName val="운반중량(3)"/>
      <sheetName val="운반거리"/>
      <sheetName val="운반거리 (2)"/>
      <sheetName val="운반거리 (3)"/>
      <sheetName val="공구손료"/>
      <sheetName val="공구손료 (2)"/>
      <sheetName val="공구손료(3)"/>
      <sheetName val="매설지선"/>
      <sheetName val="매설지선 (2)"/>
      <sheetName val="철탑발받침"/>
      <sheetName val="철탑발받침 (2)"/>
      <sheetName val="발밭침"/>
      <sheetName val="발밭침 (2)"/>
      <sheetName val="항공재료"/>
      <sheetName val="항공재료 (2)"/>
      <sheetName val="철탑도장"/>
      <sheetName val="철탑도장(2)"/>
      <sheetName val="철탑수량"/>
      <sheetName val="철탑수량 (2)"/>
      <sheetName val="철탑수량 (3)"/>
      <sheetName val="삭도철탑수량"/>
      <sheetName val="전선소요량"/>
      <sheetName val="전선소요량 (2)"/>
      <sheetName val="전선소요량 (3)"/>
      <sheetName val="재료대장"/>
      <sheetName val="Sheet1"/>
      <sheetName val="Sheet1 (2)"/>
      <sheetName val="재료대장 (2)"/>
      <sheetName val="내역서"/>
      <sheetName val="내역서01"/>
      <sheetName val="일위대가목록"/>
      <sheetName val="노임단가"/>
      <sheetName val="건설산출"/>
      <sheetName val="경산"/>
      <sheetName val="데이타"/>
      <sheetName val="일위대가"/>
      <sheetName val="설계기준"/>
      <sheetName val="내역1"/>
      <sheetName val="설비"/>
      <sheetName val="Y-WORK"/>
      <sheetName val="기계경비(시간당)"/>
      <sheetName val="램머"/>
      <sheetName val="설계내역서"/>
      <sheetName val="평가데이터"/>
      <sheetName val="소일위대가코드표"/>
      <sheetName val="직접경비"/>
      <sheetName val="직접인건비"/>
    </sheetNames>
    <sheetDataSet>
      <sheetData sheetId="0">
        <row r="2">
          <cell r="C2" t="str">
            <v/>
          </cell>
        </row>
      </sheetData>
      <sheetData sheetId="1" refreshError="1"/>
      <sheetData sheetId="2" refreshError="1"/>
      <sheetData sheetId="3">
        <row r="2">
          <cell r="C2" t="str">
            <v/>
          </cell>
        </row>
        <row r="4">
          <cell r="A4" t="str">
            <v xml:space="preserve">○ '99년 상반기 공종단가  </v>
          </cell>
        </row>
        <row r="5">
          <cell r="A5" t="str">
            <v>번호</v>
          </cell>
          <cell r="B5" t="str">
            <v>단   위   공   종</v>
          </cell>
          <cell r="E5" t="str">
            <v>단위</v>
          </cell>
          <cell r="F5" t="str">
            <v>지세</v>
          </cell>
        </row>
        <row r="6">
          <cell r="B6" t="str">
            <v>대분류</v>
          </cell>
          <cell r="C6" t="str">
            <v>중분류</v>
          </cell>
          <cell r="D6" t="str">
            <v>소분류</v>
          </cell>
        </row>
        <row r="8">
          <cell r="A8">
            <v>1</v>
          </cell>
          <cell r="B8" t="str">
            <v>기초공사</v>
          </cell>
        </row>
        <row r="9">
          <cell r="B9" t="str">
            <v xml:space="preserve">    ­01</v>
          </cell>
          <cell r="C9" t="str">
            <v>시공측량</v>
          </cell>
        </row>
        <row r="10">
          <cell r="B10" t="str">
            <v xml:space="preserve"> </v>
          </cell>
          <cell r="C10" t="str">
            <v xml:space="preserve">   ­001</v>
          </cell>
          <cell r="D10" t="str">
            <v>345kV T/L</v>
          </cell>
          <cell r="E10" t="str">
            <v>km</v>
          </cell>
          <cell r="F10" t="str">
            <v>평탄지</v>
          </cell>
        </row>
        <row r="11">
          <cell r="F11" t="str">
            <v>야산지</v>
          </cell>
        </row>
        <row r="12">
          <cell r="F12" t="str">
            <v>산악지</v>
          </cell>
        </row>
        <row r="13">
          <cell r="C13" t="str">
            <v xml:space="preserve">   ­002</v>
          </cell>
          <cell r="D13" t="str">
            <v>154kV T/L</v>
          </cell>
          <cell r="E13" t="str">
            <v>km</v>
          </cell>
          <cell r="F13" t="str">
            <v>평탄지</v>
          </cell>
        </row>
        <row r="14">
          <cell r="F14" t="str">
            <v>야산지</v>
          </cell>
        </row>
        <row r="15">
          <cell r="F15" t="str">
            <v>산악지</v>
          </cell>
        </row>
        <row r="16">
          <cell r="B16" t="str">
            <v xml:space="preserve">    ­02</v>
          </cell>
          <cell r="C16" t="str">
            <v>운    반</v>
          </cell>
        </row>
        <row r="17">
          <cell r="C17" t="str">
            <v xml:space="preserve">   ­001</v>
          </cell>
          <cell r="D17" t="str">
            <v>모래,자갈</v>
          </cell>
          <cell r="E17" t="str">
            <v>m³</v>
          </cell>
        </row>
        <row r="18">
          <cell r="C18" t="str">
            <v xml:space="preserve">   ­002</v>
          </cell>
          <cell r="D18" t="str">
            <v>시 멘 트</v>
          </cell>
          <cell r="E18" t="str">
            <v>포</v>
          </cell>
        </row>
        <row r="19">
          <cell r="C19" t="str">
            <v xml:space="preserve">   ­003</v>
          </cell>
          <cell r="D19" t="str">
            <v>철근잡자재</v>
          </cell>
          <cell r="E19" t="str">
            <v>톤</v>
          </cell>
        </row>
        <row r="20">
          <cell r="C20" t="str">
            <v xml:space="preserve">   ­004</v>
          </cell>
          <cell r="D20" t="str">
            <v>중기,345kV</v>
          </cell>
          <cell r="E20" t="str">
            <v>km</v>
          </cell>
        </row>
        <row r="21">
          <cell r="C21" t="str">
            <v xml:space="preserve">   ­005</v>
          </cell>
          <cell r="D21" t="str">
            <v>중기,154kV</v>
          </cell>
          <cell r="E21" t="str">
            <v>km</v>
          </cell>
        </row>
        <row r="22">
          <cell r="B22" t="str">
            <v xml:space="preserve">    ­03</v>
          </cell>
          <cell r="C22" t="str">
            <v>터 파 기</v>
          </cell>
        </row>
        <row r="23">
          <cell r="C23" t="str">
            <v xml:space="preserve">   ­001</v>
          </cell>
          <cell r="D23" t="str">
            <v>토 사(07)</v>
          </cell>
          <cell r="E23" t="str">
            <v>m³</v>
          </cell>
          <cell r="F23" t="str">
            <v>평탄지</v>
          </cell>
        </row>
        <row r="24">
          <cell r="C24" t="str">
            <v xml:space="preserve">   ­002</v>
          </cell>
          <cell r="D24" t="str">
            <v>토 사(02)</v>
          </cell>
          <cell r="E24" t="str">
            <v>m³</v>
          </cell>
          <cell r="F24" t="str">
            <v>야산지</v>
          </cell>
        </row>
        <row r="25">
          <cell r="C25" t="str">
            <v xml:space="preserve"> </v>
          </cell>
          <cell r="F25" t="str">
            <v>산악지</v>
          </cell>
        </row>
        <row r="26">
          <cell r="C26" t="str">
            <v xml:space="preserve">   ­003</v>
          </cell>
          <cell r="D26" t="str">
            <v>암 발 파</v>
          </cell>
          <cell r="E26" t="str">
            <v>m³</v>
          </cell>
          <cell r="F26" t="str">
            <v>평탄지</v>
          </cell>
        </row>
        <row r="27">
          <cell r="F27" t="str">
            <v>야산지</v>
          </cell>
        </row>
        <row r="28">
          <cell r="F28" t="str">
            <v>산악지</v>
          </cell>
        </row>
        <row r="29">
          <cell r="C29" t="str">
            <v xml:space="preserve">   ­004</v>
          </cell>
          <cell r="D29" t="str">
            <v>암제거(07)</v>
          </cell>
          <cell r="E29" t="str">
            <v>m³</v>
          </cell>
          <cell r="F29" t="str">
            <v>평탄지</v>
          </cell>
        </row>
        <row r="30">
          <cell r="C30" t="str">
            <v xml:space="preserve">   ­005</v>
          </cell>
          <cell r="D30" t="str">
            <v>암제거(02)</v>
          </cell>
          <cell r="E30" t="str">
            <v>m³</v>
          </cell>
          <cell r="F30" t="str">
            <v>야산지</v>
          </cell>
        </row>
        <row r="31">
          <cell r="F31" t="str">
            <v>산악지</v>
          </cell>
        </row>
        <row r="32">
          <cell r="B32" t="str">
            <v xml:space="preserve">    ­04</v>
          </cell>
          <cell r="C32" t="str">
            <v>잔토처리</v>
          </cell>
        </row>
        <row r="33">
          <cell r="C33" t="str">
            <v xml:space="preserve">   ­001</v>
          </cell>
          <cell r="D33" t="str">
            <v>부지내처리</v>
          </cell>
          <cell r="E33" t="str">
            <v>m³</v>
          </cell>
          <cell r="F33" t="str">
            <v>평탄지</v>
          </cell>
        </row>
        <row r="34">
          <cell r="F34" t="str">
            <v>야산지</v>
          </cell>
        </row>
        <row r="35">
          <cell r="F35" t="str">
            <v>산악지</v>
          </cell>
        </row>
        <row r="36">
          <cell r="D36" t="str">
            <v>외부운반</v>
          </cell>
          <cell r="E36" t="str">
            <v>m³</v>
          </cell>
          <cell r="F36" t="str">
            <v xml:space="preserve">   논</v>
          </cell>
        </row>
        <row r="37">
          <cell r="B37" t="str">
            <v xml:space="preserve">    ­05</v>
          </cell>
          <cell r="C37" t="str">
            <v>되메우기</v>
          </cell>
        </row>
        <row r="38">
          <cell r="C38" t="str">
            <v xml:space="preserve">   ­001</v>
          </cell>
          <cell r="D38" t="str">
            <v>B/H 0.7m³</v>
          </cell>
          <cell r="E38" t="str">
            <v>m³</v>
          </cell>
          <cell r="F38" t="str">
            <v>평탄지</v>
          </cell>
        </row>
        <row r="39">
          <cell r="C39" t="str">
            <v xml:space="preserve">   ­002</v>
          </cell>
          <cell r="D39" t="str">
            <v>B/H 0.2m³</v>
          </cell>
          <cell r="E39" t="str">
            <v>m³</v>
          </cell>
          <cell r="F39" t="str">
            <v>야산지</v>
          </cell>
        </row>
        <row r="40">
          <cell r="F40" t="str">
            <v>산악지</v>
          </cell>
        </row>
        <row r="41">
          <cell r="B41" t="str">
            <v xml:space="preserve">    ­06</v>
          </cell>
          <cell r="C41" t="str">
            <v>콘크리트 타설</v>
          </cell>
        </row>
        <row r="42">
          <cell r="C42" t="str">
            <v xml:space="preserve">   ­001</v>
          </cell>
          <cell r="D42" t="str">
            <v>레 미 콘</v>
          </cell>
          <cell r="E42" t="str">
            <v>m³</v>
          </cell>
          <cell r="F42" t="str">
            <v>평탄지</v>
          </cell>
        </row>
        <row r="44">
          <cell r="C44" t="str">
            <v xml:space="preserve">   ­002</v>
          </cell>
          <cell r="D44" t="str">
            <v>Con,c믹서</v>
          </cell>
          <cell r="E44" t="str">
            <v>m³</v>
          </cell>
          <cell r="F44" t="str">
            <v>평탄지</v>
          </cell>
        </row>
        <row r="45">
          <cell r="F45" t="str">
            <v>야산지</v>
          </cell>
        </row>
        <row r="46">
          <cell r="F46" t="str">
            <v>산악지</v>
          </cell>
        </row>
        <row r="48">
          <cell r="C48" t="str">
            <v xml:space="preserve">   ­003</v>
          </cell>
          <cell r="D48" t="str">
            <v>인력타설</v>
          </cell>
          <cell r="E48" t="str">
            <v>m³</v>
          </cell>
          <cell r="F48" t="str">
            <v>평탄지</v>
          </cell>
        </row>
        <row r="49">
          <cell r="F49" t="str">
            <v>야산지</v>
          </cell>
        </row>
        <row r="50">
          <cell r="F50" t="str">
            <v>산악지</v>
          </cell>
        </row>
        <row r="52">
          <cell r="C52" t="str">
            <v xml:space="preserve">   ­004</v>
          </cell>
          <cell r="D52" t="str">
            <v>콘크리트파쇄</v>
          </cell>
          <cell r="F52" t="str">
            <v>평탄지</v>
          </cell>
        </row>
        <row r="53">
          <cell r="D53" t="str">
            <v>(인력)</v>
          </cell>
          <cell r="F53" t="str">
            <v>야산지</v>
          </cell>
        </row>
        <row r="54">
          <cell r="F54" t="str">
            <v>산악지</v>
          </cell>
        </row>
        <row r="55">
          <cell r="B55" t="str">
            <v xml:space="preserve">    ­07</v>
          </cell>
          <cell r="C55" t="str">
            <v>거 푸 집</v>
          </cell>
        </row>
        <row r="56">
          <cell r="C56" t="str">
            <v xml:space="preserve">   ­001</v>
          </cell>
          <cell r="D56" t="str">
            <v>강재거푸집</v>
          </cell>
          <cell r="E56" t="str">
            <v>m²</v>
          </cell>
          <cell r="F56" t="str">
            <v>평탄지</v>
          </cell>
        </row>
        <row r="57">
          <cell r="F57" t="str">
            <v>야산지</v>
          </cell>
        </row>
        <row r="58">
          <cell r="F58" t="str">
            <v>산악지</v>
          </cell>
        </row>
        <row r="60">
          <cell r="C60" t="str">
            <v xml:space="preserve">   ­002</v>
          </cell>
          <cell r="D60" t="str">
            <v>합판거푸집</v>
          </cell>
          <cell r="E60" t="str">
            <v>m²</v>
          </cell>
          <cell r="F60" t="str">
            <v>평탄지</v>
          </cell>
        </row>
        <row r="61">
          <cell r="F61" t="str">
            <v>야산지</v>
          </cell>
        </row>
        <row r="62">
          <cell r="F62" t="str">
            <v>산악지</v>
          </cell>
        </row>
        <row r="64">
          <cell r="B64" t="str">
            <v xml:space="preserve">    ­08</v>
          </cell>
          <cell r="C64" t="str">
            <v>강관비계</v>
          </cell>
          <cell r="E64" t="str">
            <v>m²</v>
          </cell>
          <cell r="F64" t="str">
            <v>평탄지</v>
          </cell>
        </row>
        <row r="65">
          <cell r="F65" t="str">
            <v>야산지</v>
          </cell>
        </row>
        <row r="66">
          <cell r="F66" t="str">
            <v>산악지</v>
          </cell>
        </row>
        <row r="68">
          <cell r="B68" t="str">
            <v xml:space="preserve">    ­09</v>
          </cell>
          <cell r="C68" t="str">
            <v>철    근</v>
          </cell>
          <cell r="D68" t="str">
            <v>가공및조립</v>
          </cell>
          <cell r="E68" t="str">
            <v>톤</v>
          </cell>
          <cell r="F68" t="str">
            <v>평탄지</v>
          </cell>
        </row>
        <row r="69">
          <cell r="F69" t="str">
            <v>야산지</v>
          </cell>
        </row>
        <row r="70">
          <cell r="F70" t="str">
            <v>산악지</v>
          </cell>
        </row>
        <row r="72">
          <cell r="B72" t="str">
            <v xml:space="preserve">    ­10</v>
          </cell>
          <cell r="C72" t="str">
            <v>면고르기</v>
          </cell>
          <cell r="D72" t="str">
            <v>암면고르기</v>
          </cell>
          <cell r="E72" t="str">
            <v>m²</v>
          </cell>
          <cell r="F72" t="str">
            <v>평탄지</v>
          </cell>
        </row>
        <row r="73">
          <cell r="F73" t="str">
            <v>야산지</v>
          </cell>
        </row>
        <row r="74">
          <cell r="F74" t="str">
            <v>산악지</v>
          </cell>
        </row>
        <row r="76">
          <cell r="B76" t="str">
            <v xml:space="preserve">    ­11</v>
          </cell>
          <cell r="C76" t="str">
            <v>훼손지복구</v>
          </cell>
          <cell r="D76" t="str">
            <v>잔디,쪽싸리,</v>
          </cell>
          <cell r="F76" t="str">
            <v>평탄지</v>
          </cell>
        </row>
        <row r="77">
          <cell r="D77" t="str">
            <v>떼붙임</v>
          </cell>
          <cell r="F77" t="str">
            <v>야산지</v>
          </cell>
        </row>
        <row r="78">
          <cell r="F78" t="str">
            <v>산악지</v>
          </cell>
        </row>
        <row r="79">
          <cell r="B79" t="str">
            <v xml:space="preserve">    ­12</v>
          </cell>
          <cell r="C79" t="str">
            <v>기초각입</v>
          </cell>
        </row>
        <row r="80">
          <cell r="C80" t="str">
            <v xml:space="preserve">   ­001</v>
          </cell>
          <cell r="D80" t="str">
            <v>345kV T/L</v>
          </cell>
          <cell r="E80" t="str">
            <v>기</v>
          </cell>
          <cell r="F80" t="str">
            <v>평탄지</v>
          </cell>
        </row>
        <row r="81">
          <cell r="E81" t="str">
            <v xml:space="preserve"> </v>
          </cell>
          <cell r="F81" t="str">
            <v>야산지</v>
          </cell>
        </row>
        <row r="82">
          <cell r="F82" t="str">
            <v>산악지</v>
          </cell>
        </row>
        <row r="83">
          <cell r="C83" t="str">
            <v xml:space="preserve">   ­002</v>
          </cell>
          <cell r="D83" t="str">
            <v>154kV T/L</v>
          </cell>
          <cell r="E83" t="str">
            <v>기</v>
          </cell>
          <cell r="F83" t="str">
            <v>평탄지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개소별 계획(신식)"/>
      <sheetName val="예가평정서표지"/>
      <sheetName val="원가결정서"/>
      <sheetName val="원가계산부표"/>
      <sheetName val="현장인도증"/>
      <sheetName val="착수계"/>
      <sheetName val="묘목수불부"/>
      <sheetName val="완료계"/>
      <sheetName val="준공검사조서"/>
      <sheetName val="개소별 내역"/>
      <sheetName val="사업비내역"/>
      <sheetName val="공종단가"/>
      <sheetName val="일위대가목록"/>
      <sheetName val="토사(PE)"/>
      <sheetName val="증감대비"/>
      <sheetName val="환경기계공정표 (3)"/>
      <sheetName val="경산"/>
      <sheetName val="강원소나무"/>
      <sheetName val="낙엽송"/>
      <sheetName val="상수리"/>
      <sheetName val="신갈"/>
      <sheetName val="잣나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요소"/>
      <sheetName val="수종1"/>
      <sheetName val="수간재적표"/>
      <sheetName val="수종"/>
      <sheetName val="0.겉표지"/>
      <sheetName val="표지목차"/>
      <sheetName val="1.위치"/>
      <sheetName val="2.사진"/>
      <sheetName val="3.설명서"/>
      <sheetName val="자료"/>
      <sheetName val="4.예정공정표"/>
      <sheetName val="작업기간"/>
      <sheetName val="4-1.공정별소요인력"/>
      <sheetName val="5.임소반"/>
      <sheetName val="필지별내역1"/>
      <sheetName val="6.원가"/>
      <sheetName val="6.시공원가"/>
      <sheetName val="6.원가정산"/>
      <sheetName val="7.총괄내역서"/>
      <sheetName val="소반별내역"/>
      <sheetName val="복구내역"/>
      <sheetName val="단1"/>
      <sheetName val="단2"/>
      <sheetName val="단3"/>
      <sheetName val="단4"/>
      <sheetName val="산2"/>
      <sheetName val="산변2"/>
      <sheetName val="산4"/>
      <sheetName val="산변4"/>
      <sheetName val="운재1"/>
      <sheetName val="운재로기초"/>
      <sheetName val="운반2"/>
      <sheetName val="4.라.단가산출서(운반 2.5톤)"/>
      <sheetName val="6.라.중기사용료산정표"/>
      <sheetName val="7.라.중기시간당사용료"/>
      <sheetName val="운반4"/>
      <sheetName val="일위목록"/>
      <sheetName val="일위"/>
      <sheetName val="단가목록"/>
      <sheetName val="단가"/>
      <sheetName val="시1"/>
      <sheetName val="시2"/>
      <sheetName val="시3"/>
      <sheetName val="시4"/>
      <sheetName val="11.수량"/>
      <sheetName val="11.a수량산출서"/>
      <sheetName val="11.수량변"/>
      <sheetName val="12.GPS"/>
      <sheetName val="집1"/>
      <sheetName val="매1"/>
      <sheetName val="사용법"/>
      <sheetName val="집2"/>
      <sheetName val="집변2"/>
      <sheetName val="매2"/>
      <sheetName val="매변2"/>
      <sheetName val="집3"/>
      <sheetName val="매3"/>
      <sheetName val="집4"/>
      <sheetName val="집변4"/>
      <sheetName val="매4"/>
      <sheetName val="매변4"/>
      <sheetName val="재선충"/>
      <sheetName val="공사원가계산서"/>
      <sheetName val="총괄설계내역서"/>
      <sheetName val="환율및기초자료"/>
      <sheetName val="중기목록표"/>
      <sheetName val="중기사용료"/>
      <sheetName val="재료비목록표"/>
      <sheetName val="노무비목록표"/>
      <sheetName val="경비목록표"/>
      <sheetName val="자재단가대비표"/>
      <sheetName val="재료비수량금액집계표"/>
      <sheetName val="노무비수량금액집계표"/>
      <sheetName val="중기시간금액집계표"/>
      <sheetName val="일반"/>
      <sheetName val="특별"/>
      <sheetName val="전문"/>
      <sheetName val="캐1"/>
      <sheetName val="캐2"/>
      <sheetName val="캐3"/>
      <sheetName val="캐변2"/>
      <sheetName val="캐4"/>
      <sheetName val="캐변4"/>
      <sheetName val="c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4">
          <cell r="B14">
            <v>144481</v>
          </cell>
        </row>
        <row r="19">
          <cell r="B19">
            <v>55000000</v>
          </cell>
        </row>
        <row r="20">
          <cell r="B20">
            <v>60000000</v>
          </cell>
        </row>
        <row r="28">
          <cell r="B28">
            <v>178501</v>
          </cell>
        </row>
        <row r="29">
          <cell r="B29">
            <v>4409000</v>
          </cell>
        </row>
        <row r="30">
          <cell r="B30">
            <v>19844000</v>
          </cell>
        </row>
        <row r="31">
          <cell r="B31">
            <v>106357000</v>
          </cell>
        </row>
        <row r="33">
          <cell r="B33">
            <v>6943000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4">
          <cell r="G4">
            <v>99.79</v>
          </cell>
        </row>
        <row r="5">
          <cell r="M5">
            <v>1.4646999999999999</v>
          </cell>
        </row>
        <row r="6">
          <cell r="M6">
            <v>0.89200000000000002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요소"/>
      <sheetName val="수종1"/>
      <sheetName val="수간재적표"/>
      <sheetName val="수종"/>
      <sheetName val="0.겉표지"/>
      <sheetName val="표지목차"/>
      <sheetName val="1.위치"/>
      <sheetName val="2.사진"/>
      <sheetName val="3.설명서"/>
      <sheetName val="자료"/>
      <sheetName val="4.예정공정표"/>
      <sheetName val="작업기간"/>
      <sheetName val="4-1.공정별소요인력"/>
      <sheetName val="5.임소반"/>
      <sheetName val="필지별내역1"/>
      <sheetName val="6.원가"/>
      <sheetName val="7.총괄내역서"/>
      <sheetName val="소반별내역"/>
      <sheetName val="복구내역"/>
      <sheetName val="단1"/>
      <sheetName val="단2"/>
      <sheetName val="단3"/>
      <sheetName val="단4"/>
      <sheetName val="산2"/>
      <sheetName val="산4"/>
      <sheetName val="운재1"/>
      <sheetName val="운재로기초"/>
      <sheetName val="운반2"/>
      <sheetName val="4.라.단가산출서(운반 2.5톤)"/>
      <sheetName val="6.라.중기사용료산정표"/>
      <sheetName val="7.라.중기시간당사용료"/>
      <sheetName val="운반4"/>
      <sheetName val="일위목록"/>
      <sheetName val="일위"/>
      <sheetName val="단가목록"/>
      <sheetName val="단가"/>
      <sheetName val="시1"/>
      <sheetName val="시2"/>
      <sheetName val="시3"/>
      <sheetName val="시4"/>
      <sheetName val="11.수량"/>
      <sheetName val="11.a수량산출서"/>
      <sheetName val="12.GPS"/>
      <sheetName val="집1"/>
      <sheetName val="매1"/>
      <sheetName val="사용법"/>
      <sheetName val="집2"/>
      <sheetName val="매2"/>
      <sheetName val="집3"/>
      <sheetName val="매3"/>
      <sheetName val="집4"/>
      <sheetName val="매4"/>
      <sheetName val="재선충"/>
      <sheetName val="공사원가계산서"/>
      <sheetName val="총괄설계내역서"/>
      <sheetName val="환율및기초자료"/>
      <sheetName val="중기목록표"/>
      <sheetName val="중기사용료"/>
      <sheetName val="재료비목록표"/>
      <sheetName val="노무비목록표"/>
      <sheetName val="경비목록표"/>
      <sheetName val="자재단가대비표"/>
      <sheetName val="재료비수량금액집계표"/>
      <sheetName val="노무비수량금액집계표"/>
      <sheetName val="중기시간금액집계표"/>
      <sheetName val="일반"/>
      <sheetName val="특별"/>
      <sheetName val="전문"/>
      <sheetName val="캐1"/>
      <sheetName val="캐2"/>
      <sheetName val="캐3"/>
      <sheetName val="캐4"/>
      <sheetName val="c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4">
          <cell r="B14">
            <v>144481</v>
          </cell>
          <cell r="I14">
            <v>162887</v>
          </cell>
        </row>
        <row r="19">
          <cell r="B19">
            <v>55000000</v>
          </cell>
        </row>
        <row r="20">
          <cell r="B20">
            <v>60000000</v>
          </cell>
        </row>
        <row r="28">
          <cell r="B28">
            <v>178501</v>
          </cell>
        </row>
        <row r="29">
          <cell r="B29">
            <v>4409000</v>
          </cell>
        </row>
        <row r="30">
          <cell r="B30">
            <v>19844000</v>
          </cell>
        </row>
        <row r="31">
          <cell r="B31">
            <v>106357000</v>
          </cell>
        </row>
        <row r="33">
          <cell r="B33">
            <v>6943000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8">
          <cell r="C8">
            <v>0.2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견적의뢰"/>
      <sheetName val="건축BM"/>
      <sheetName val="기계BM"/>
      <sheetName val="전기BM"/>
      <sheetName val="매목조사"/>
      <sheetName val="소반별시방서"/>
      <sheetName val="#REF"/>
      <sheetName val="일위대가(계측기설치)"/>
      <sheetName val="낙찰표"/>
      <sheetName val="설계내역"/>
      <sheetName val="4)유동표"/>
      <sheetName val="차선도색현황"/>
      <sheetName val="맨홀토공(3)"/>
      <sheetName val="두산R50 OSCAR"/>
      <sheetName val="Sheet17"/>
      <sheetName val="INPUT"/>
      <sheetName val="말뚝물량"/>
      <sheetName val="품셈(기초)"/>
      <sheetName val="설계내역서(조림)"/>
      <sheetName val="깬잡석1.3"/>
      <sheetName val="덕전리"/>
      <sheetName val="설계설명서"/>
      <sheetName val="평균높이산출근거"/>
      <sheetName val="횡배수관위치조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개소별 계획(신식)"/>
      <sheetName val="예가평정서표지"/>
      <sheetName val="원가결정서"/>
      <sheetName val="원가계산부표"/>
      <sheetName val="현장인도증"/>
      <sheetName val="착수계"/>
      <sheetName val="묘목수불부"/>
      <sheetName val="완료계"/>
      <sheetName val="준공검사조서"/>
      <sheetName val="개소별 내역"/>
      <sheetName val="사업비내역"/>
      <sheetName val="일위대가목록"/>
      <sheetName val="공종단가"/>
      <sheetName val="토사(PE)"/>
      <sheetName val="증감대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시설일위"/>
      <sheetName val="조명일위"/>
      <sheetName val="기초일위"/>
      <sheetName val="내역서"/>
      <sheetName val="식재수량표"/>
      <sheetName val="시설수량표"/>
      <sheetName val="광조명수량산출"/>
      <sheetName val="주요자재집계"/>
      <sheetName val="주요자재"/>
      <sheetName val="시멘모래"/>
      <sheetName val="관급"/>
      <sheetName val="일위목록"/>
      <sheetName val="식재일위"/>
      <sheetName val="자재단가"/>
      <sheetName val="수목단가"/>
      <sheetName val="노임단가"/>
      <sheetName val="경비목록"/>
      <sheetName val="경비"/>
      <sheetName val="주공일위"/>
      <sheetName val="소일위대가코드표"/>
      <sheetName val="일위대가목록"/>
      <sheetName val="예가평정서표지"/>
      <sheetName val="내역"/>
      <sheetName val="토사(PE)"/>
      <sheetName val="중기조종사 단위단가"/>
      <sheetName val="공종단가"/>
      <sheetName val="데리네이타현황"/>
      <sheetName val="터파기및재료"/>
      <sheetName val="R15"/>
      <sheetName val="용소리교"/>
      <sheetName val="기본단가표"/>
      <sheetName val="경산"/>
      <sheetName val="날개벽수량표"/>
      <sheetName val="암거"/>
      <sheetName val="데이타"/>
      <sheetName val="#REF"/>
      <sheetName val="2000년1차"/>
      <sheetName val="9509"/>
      <sheetName val="기계경비(시간당)"/>
      <sheetName val="램머"/>
      <sheetName val="일위대가"/>
      <sheetName val="노무비단가"/>
      <sheetName val="토공"/>
      <sheetName val="출력X"/>
      <sheetName val="Sheet2"/>
      <sheetName val="Sheet3"/>
      <sheetName val="FACTOR"/>
      <sheetName val="2원료가나다."/>
      <sheetName val="SORCE1"/>
      <sheetName val="기본1"/>
      <sheetName val="수정일위대가"/>
      <sheetName val="연결임시"/>
      <sheetName val="공사설계서"/>
      <sheetName val="TOTAL_BOQ"/>
      <sheetName val="유림골조"/>
      <sheetName val="증감대비"/>
      <sheetName val="대로근거"/>
      <sheetName val="제거량(원목)합산"/>
      <sheetName val="건축내역"/>
      <sheetName val="토적기초"/>
      <sheetName val="설계내역서"/>
      <sheetName val="단위중량"/>
      <sheetName val="범례표"/>
      <sheetName val="골막이(야매)"/>
      <sheetName val="산출내역"/>
      <sheetName val="금액단가표"/>
      <sheetName val="인자기준_2007"/>
      <sheetName val="예정공정표(장기간)"/>
      <sheetName val="수량"/>
      <sheetName val="자료기입"/>
      <sheetName val="할인_할증률산정"/>
      <sheetName val="99노임기준"/>
      <sheetName val="토공(우물통,기타) "/>
      <sheetName val="DATE"/>
      <sheetName val="기성내역서표지"/>
      <sheetName val="내역전기"/>
      <sheetName val="을지"/>
      <sheetName val="수목표준대가"/>
      <sheetName val="unitpric"/>
      <sheetName val="수종선택"/>
      <sheetName val="설계명세"/>
      <sheetName val="투입내역"/>
      <sheetName val="규격"/>
      <sheetName val="수종"/>
      <sheetName val="노임자재단가"/>
      <sheetName val="자료"/>
      <sheetName val="총괄"/>
      <sheetName val="자금신청서"/>
      <sheetName val="설계내역"/>
      <sheetName val="세부내역(직접인건비)"/>
      <sheetName val="세부내역(직접경비)"/>
      <sheetName val="약품공급2"/>
      <sheetName val="기계경비"/>
      <sheetName val="노임"/>
      <sheetName val="일반자재"/>
      <sheetName val="배수공"/>
      <sheetName val="공사기본내용입력"/>
      <sheetName val="산근"/>
      <sheetName val="3BL공동구 수량"/>
      <sheetName val="Y-WORK"/>
      <sheetName val="하중계산"/>
      <sheetName val="단면가정"/>
      <sheetName val="원가총괄"/>
      <sheetName val="갑지"/>
      <sheetName val="환율change"/>
      <sheetName val="진해석동"/>
      <sheetName val="전기일위목록"/>
      <sheetName val="전체"/>
      <sheetName val="집계표"/>
      <sheetName val="개산공사비"/>
      <sheetName val="sw1"/>
      <sheetName val="교통대책내역"/>
      <sheetName val="4.전기"/>
      <sheetName val="내역서01"/>
      <sheetName val="보험료산출"/>
      <sheetName val="J"/>
      <sheetName val="산출내역(4월)"/>
      <sheetName val="산출내역(5월) (2)"/>
      <sheetName val="2호맨홀공제수량"/>
      <sheetName val="우배수"/>
      <sheetName val="슬래브"/>
      <sheetName val="자가"/>
      <sheetName val="중사"/>
      <sheetName val="구천"/>
      <sheetName val="조명시설"/>
      <sheetName val="기초"/>
      <sheetName val="현장관리비"/>
      <sheetName val="노무단가"/>
      <sheetName val="COPING-1"/>
      <sheetName val="역T형교대-2수량"/>
      <sheetName val="기계"/>
      <sheetName val="전기"/>
      <sheetName val="실행간접비용"/>
      <sheetName val="계수시트"/>
      <sheetName val="코드표"/>
      <sheetName val="모래운반"/>
      <sheetName val="ABUT수량-A1"/>
      <sheetName val="역t형"/>
      <sheetName val="기본data"/>
      <sheetName val="1.설계조건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/>
      <sheetData sheetId="137"/>
      <sheetData sheetId="138"/>
      <sheetData sheetId="139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현장관리비"/>
      <sheetName val="사내공문"/>
      <sheetName val="FAX양식 "/>
      <sheetName val="공정표"/>
      <sheetName val="Module"/>
      <sheetName val="Manual"/>
      <sheetName val="공사개요"/>
      <sheetName val="견적일지"/>
      <sheetName val="견적의뢰"/>
      <sheetName val="예산산정"/>
      <sheetName val="원가계산서"/>
      <sheetName val="견적보고서"/>
      <sheetName val="포장공"/>
      <sheetName val="토공"/>
      <sheetName val="배수공"/>
      <sheetName val="건축공사실행"/>
      <sheetName val="06 일위대가목록"/>
      <sheetName val="Sheet1"/>
      <sheetName val="관급"/>
      <sheetName val="집계표"/>
      <sheetName val="#REF"/>
      <sheetName val="기초일위"/>
      <sheetName val="시설일위"/>
      <sheetName val="조명일위"/>
      <sheetName val="요율"/>
      <sheetName val="대학"/>
      <sheetName val="9811"/>
      <sheetName val="원가계산서(남측)"/>
      <sheetName val="2000년1차"/>
      <sheetName val="Base"/>
      <sheetName val="총괄내역서"/>
      <sheetName val="금액내역서"/>
      <sheetName val="규격"/>
      <sheetName val="수종"/>
      <sheetName val="예가평정서표지"/>
      <sheetName val="기자재대비표"/>
      <sheetName val="일위목록"/>
      <sheetName val="식재일위"/>
      <sheetName val="대비"/>
      <sheetName val="기초목"/>
      <sheetName val="설계내역서"/>
      <sheetName val="노임이"/>
      <sheetName val="부표총괄"/>
      <sheetName val="건축원가"/>
      <sheetName val="납부서"/>
      <sheetName val="DATE"/>
      <sheetName val="입력장표"/>
      <sheetName val="괴목육교"/>
      <sheetName val="001"/>
      <sheetName val="토목주소"/>
      <sheetName val="프랜트면허"/>
      <sheetName val="R15"/>
      <sheetName val="5흙막이"/>
      <sheetName val="일위대가목록"/>
      <sheetName val="일위대가"/>
      <sheetName val="단가산출"/>
      <sheetName val="갑지"/>
      <sheetName val="기본1"/>
      <sheetName val="수정일위대가"/>
      <sheetName val="식재품셈"/>
      <sheetName val="단가"/>
      <sheetName val="본실행경비"/>
      <sheetName val="기계경비(시간당)"/>
      <sheetName val="램머"/>
      <sheetName val="기성내역서표지"/>
      <sheetName val="중기조종사 단위단가"/>
      <sheetName val="TOTAL_BOQ"/>
      <sheetName val="소일위대가코드표"/>
      <sheetName val="공종단가"/>
      <sheetName val="증감대비"/>
      <sheetName val="연장및면적(좌측)"/>
      <sheetName val="접속도로"/>
      <sheetName val="토적표"/>
      <sheetName val="배수공수집"/>
      <sheetName val="FAX양식_"/>
      <sheetName val="노무비단가"/>
      <sheetName val="Sheet2"/>
      <sheetName val="Sheet3"/>
      <sheetName val="대로근거"/>
      <sheetName val="중로근거"/>
      <sheetName val="TB-내역서"/>
      <sheetName val="data"/>
      <sheetName val="제경집계"/>
      <sheetName val="2.대외공문"/>
      <sheetName val="APT"/>
      <sheetName val="기초단면검토"/>
      <sheetName val="안정검토"/>
      <sheetName val="경비"/>
      <sheetName val="토공(우물통,기타) "/>
      <sheetName val="SORCE1"/>
      <sheetName val="단위중량"/>
      <sheetName val="파일의이용"/>
      <sheetName val="내역서1999.8최종"/>
      <sheetName val="직노"/>
      <sheetName val="데이타"/>
      <sheetName val="용소리교"/>
      <sheetName val="골막이(야매)"/>
      <sheetName val="내역"/>
      <sheetName val="경산"/>
      <sheetName val="내역서"/>
      <sheetName val="토사(PE)"/>
      <sheetName val="구조물공집계"/>
      <sheetName val="도급,하도급 예정금액"/>
      <sheetName val="단가조정"/>
      <sheetName val="49수량"/>
      <sheetName val="49내역"/>
      <sheetName val="22수량"/>
      <sheetName val="22내역"/>
      <sheetName val="9509"/>
      <sheetName val="대여현황"/>
      <sheetName val="세부내역(직접인건비)"/>
      <sheetName val="세부내역(직접경비)"/>
      <sheetName val="실행간접비용"/>
      <sheetName val="D"/>
      <sheetName val="자금수지"/>
      <sheetName val="사업성"/>
      <sheetName val="분석"/>
      <sheetName val="일위_파일"/>
      <sheetName val="기본일위"/>
      <sheetName val="도근좌표"/>
      <sheetName val="수량산출"/>
      <sheetName val="노임단가"/>
      <sheetName val="예정공정표 "/>
      <sheetName val="03년상반기장비부표"/>
      <sheetName val="모래운반"/>
      <sheetName val="출력X"/>
      <sheetName val="변경내역"/>
      <sheetName val="G.R300경비"/>
      <sheetName val="준검 내역서"/>
      <sheetName val="수량집계"/>
      <sheetName val="날개벽수량표"/>
      <sheetName val="노임변동률"/>
      <sheetName val="부대내역"/>
      <sheetName val="접속도로1"/>
      <sheetName val="c_balju"/>
      <sheetName val="구조물공"/>
      <sheetName val="부대공"/>
      <sheetName val="수완하도"/>
      <sheetName val="김포내역"/>
      <sheetName val="지급자재"/>
      <sheetName val="건축"/>
      <sheetName val="입찰"/>
      <sheetName val="현경"/>
      <sheetName val="NYS"/>
      <sheetName val="설계내역2"/>
      <sheetName val="조명시설"/>
      <sheetName val="DI1"/>
      <sheetName val="금액결정"/>
      <sheetName val="별표 "/>
      <sheetName val="guard(mac)"/>
      <sheetName val="총괄표"/>
      <sheetName val="fs"/>
      <sheetName val="면적표"/>
      <sheetName val="Xcf"/>
      <sheetName val="실행"/>
      <sheetName val="데리네이타현황"/>
      <sheetName val="Total"/>
      <sheetName val="기본단가"/>
      <sheetName val="연결임시"/>
      <sheetName val="토목"/>
      <sheetName val="조정(톤일)"/>
      <sheetName val="WORK"/>
      <sheetName val="소방사항"/>
      <sheetName val="가도공"/>
      <sheetName val="수목데이타 "/>
      <sheetName val="020114"/>
      <sheetName val="내역서(교량)전체"/>
      <sheetName val="자재단가"/>
      <sheetName val="문학간접"/>
      <sheetName val="실행내역서 "/>
      <sheetName val="NOMUBI"/>
      <sheetName val="C1"/>
      <sheetName val="01"/>
      <sheetName val="변경품셈"/>
      <sheetName val="6PILE  (돌출)"/>
      <sheetName val="향남실행"/>
      <sheetName val="김포실행"/>
      <sheetName val="기초단가"/>
      <sheetName val="도급원가"/>
      <sheetName val="건축개요"/>
      <sheetName val="을지(성원)"/>
      <sheetName val="식재인부"/>
      <sheetName val="외주"/>
      <sheetName val="토지대금정리날짜순"/>
      <sheetName val="통합(식포함)"/>
      <sheetName val="전체"/>
      <sheetName val="동별 집계"/>
      <sheetName val="물량내역"/>
      <sheetName val="본부장"/>
      <sheetName val="포장재료집계표"/>
      <sheetName val="포장면적산출"/>
      <sheetName val="포장수량집계"/>
      <sheetName val="금액순"/>
      <sheetName val="산1~6"/>
      <sheetName val="POL6차-PIPING"/>
      <sheetName val="총투입계"/>
      <sheetName val="터파기및재료"/>
      <sheetName val="Initial Input Variable"/>
      <sheetName val="아파트"/>
      <sheetName val="참고내용"/>
      <sheetName val="1.설계조건"/>
      <sheetName val="공사설계서"/>
      <sheetName val="하수급견적대비"/>
      <sheetName val="Sheet4"/>
      <sheetName val="기본조건"/>
      <sheetName val="P-산#1-1(WOWA1)"/>
      <sheetName val="공통가설_8"/>
      <sheetName val="기타시설"/>
      <sheetName val="판매시설"/>
      <sheetName val="아파트_9"/>
      <sheetName val="주민복지관"/>
      <sheetName val="0111월"/>
      <sheetName val="기계"/>
      <sheetName val="정화조"/>
      <sheetName val="조경"/>
      <sheetName val="FRP PIPING 일위대가"/>
      <sheetName val="설계(안)"/>
      <sheetName val="공종"/>
      <sheetName val="교각"/>
      <sheetName val="월별수입"/>
      <sheetName val="Sheet2 (2)"/>
      <sheetName val="1.관로"/>
      <sheetName val="FRT_O"/>
      <sheetName val="FAB_I"/>
      <sheetName val="변경내역서간지"/>
      <sheetName val="대전가오_견출_집계표"/>
      <sheetName val="Macro3"/>
      <sheetName val="운영3과"/>
      <sheetName val="운영1과"/>
      <sheetName val="7월11일"/>
      <sheetName val="표지"/>
      <sheetName val="기타(누수 부위 및 원인 참조 )"/>
      <sheetName val="자재단가표"/>
      <sheetName val="기계경비"/>
      <sheetName val="수량(토공)-단면1"/>
      <sheetName val="IN(1-1)"/>
      <sheetName val="검수고1-1층"/>
      <sheetName val="기존단가 (2)"/>
      <sheetName val="I一般比"/>
      <sheetName val="1차 내역서"/>
      <sheetName val="월별손익"/>
      <sheetName val="호프"/>
      <sheetName val="차수"/>
      <sheetName val="sm"/>
      <sheetName val="판매2팀"/>
      <sheetName val="수입"/>
      <sheetName val="ITEM현황"/>
      <sheetName val="FAX양식_1"/>
      <sheetName val="2_대외공문"/>
      <sheetName val="06_일위대가목록"/>
      <sheetName val="중기조종사_단위단가"/>
      <sheetName val="현금흐름(SPC)"/>
      <sheetName val="비용master"/>
      <sheetName val="개요"/>
      <sheetName val="가정"/>
      <sheetName val="KEY"/>
      <sheetName val="설계명세서"/>
      <sheetName val="단가산출2"/>
      <sheetName val="단가 및 재료비"/>
      <sheetName val="단가산출1"/>
      <sheetName val="실별분양가"/>
      <sheetName val="목록"/>
      <sheetName val="wall"/>
      <sheetName val="물가대비표"/>
      <sheetName val="●수량(침구보관창고-21평)"/>
      <sheetName val="산출내역"/>
      <sheetName val="제잡비계산"/>
      <sheetName val="유림골조"/>
      <sheetName val="금액단가표"/>
      <sheetName val="자료기입"/>
      <sheetName val="예정공정표(장기간)"/>
      <sheetName val="수량"/>
      <sheetName val="2호맨홀공제수량"/>
      <sheetName val="공통가설"/>
      <sheetName val="수목표준대가"/>
      <sheetName val="단"/>
      <sheetName val="중기사용료산출근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하도급사항 "/>
      <sheetName val="확약서"/>
      <sheetName val="확약서 (2)"/>
      <sheetName val="부대내역총괄대비"/>
      <sheetName val="굴토+일반토목(원+하)"/>
      <sheetName val="굴토+일반토목(하)"/>
      <sheetName val="철콘(원+하)"/>
      <sheetName val="철콘(하)"/>
      <sheetName val="비계(원+하)"/>
      <sheetName val="철골(원+하)"/>
      <sheetName val="AL창호(원+하)"/>
      <sheetName val="Sheet1"/>
      <sheetName val="Sheet2"/>
      <sheetName val="Sheet3"/>
      <sheetName val="Sheet4"/>
      <sheetName val="굴토(가)"/>
      <sheetName val="일반토목(가)"/>
      <sheetName val="하도급사항(당초)"/>
      <sheetName val="확약서(당초)"/>
      <sheetName val="확약서 (1)(당초)"/>
      <sheetName val="부대내역총괄대비 (당초)"/>
      <sheetName val="기초일위"/>
      <sheetName val="시설일위"/>
      <sheetName val="조명일위"/>
      <sheetName val="금액내역서"/>
      <sheetName val="일위대가"/>
      <sheetName val="06 일위대가목록"/>
      <sheetName val="2공구산출내역"/>
      <sheetName val="건축원가"/>
      <sheetName val="가로등내역서"/>
      <sheetName val="단면"/>
      <sheetName val="건축공사실행"/>
      <sheetName val="말뚝물량"/>
      <sheetName val="메서,변+증"/>
      <sheetName val="기둥(원형)"/>
      <sheetName val="기초공"/>
      <sheetName val="5흙막이"/>
      <sheetName val="수목표준대가"/>
      <sheetName val="수량산출"/>
      <sheetName val="ABUT수량-A1"/>
      <sheetName val="토적기초"/>
      <sheetName val="암거날개벽"/>
      <sheetName val="3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공사원가계산서"/>
      <sheetName val="총괄내역서"/>
      <sheetName val="내역서"/>
      <sheetName val="수목표준대가"/>
      <sheetName val="시설구조일위대가 "/>
      <sheetName val="기초대가"/>
      <sheetName val="단가조사표"/>
      <sheetName val="지주,비료"/>
      <sheetName val="수량산출서"/>
      <sheetName val="Sheet3"/>
      <sheetName val="Sheet2 (4)"/>
      <sheetName val="Sheet2 (5)"/>
      <sheetName val="Sheet2 (6)"/>
      <sheetName val="노무단가"/>
      <sheetName val="건축내역"/>
      <sheetName val="견적서"/>
      <sheetName val="코드표"/>
      <sheetName val="진주방향"/>
      <sheetName val="마산방향"/>
      <sheetName val="마산방향철근집계"/>
      <sheetName val="설계내역(당초)"/>
      <sheetName val="변경도급"/>
      <sheetName val="겉장"/>
      <sheetName val="기성검사원"/>
      <sheetName val="표지"/>
      <sheetName val="갑지"/>
      <sheetName val="원가"/>
      <sheetName val="건축"/>
      <sheetName val="토목"/>
      <sheetName val="냉천부속동"/>
      <sheetName val="노임단가"/>
      <sheetName val="노무비"/>
      <sheetName val="공조기"/>
      <sheetName val="96노임기준"/>
      <sheetName val="실행대비"/>
      <sheetName val="수목데이타 "/>
      <sheetName val="단가표"/>
      <sheetName val="내역"/>
      <sheetName val="BID"/>
      <sheetName val="경산"/>
      <sheetName val="남대문빌딩"/>
      <sheetName val="일위대가"/>
      <sheetName val="토사(PE)"/>
      <sheetName val="중기사용료산출근거"/>
      <sheetName val="단가 및 재료비"/>
      <sheetName val="개소별수량산출"/>
      <sheetName val="토공사"/>
      <sheetName val="수량산출"/>
      <sheetName val="저수호안내역(변경예정)"/>
      <sheetName val="을지"/>
      <sheetName val="9811"/>
      <sheetName val="종배수관면벽신"/>
      <sheetName val="적용단위길이"/>
      <sheetName val="설계서을"/>
      <sheetName val="철탑"/>
      <sheetName val="제철"/>
      <sheetName val="노단"/>
      <sheetName val="비교1"/>
      <sheetName val="기초일위"/>
      <sheetName val="시설일위"/>
      <sheetName val="조명일위"/>
      <sheetName val="현장관리비"/>
      <sheetName val="1.내역(청.하역장전등)"/>
      <sheetName val="참조자료"/>
      <sheetName val="노임이"/>
      <sheetName val="A"/>
      <sheetName val="구조물공1"/>
      <sheetName val="DATA 입력란"/>
      <sheetName val="1. 설계조건 2.단면가정 3. 하중계산"/>
      <sheetName val="ⴭⴭⴭⴭⴭ"/>
      <sheetName val="골조시행"/>
      <sheetName val="총괄표"/>
      <sheetName val="실행내역 "/>
      <sheetName val="6공구(당초)"/>
      <sheetName val="2000년1차"/>
      <sheetName val="입찰안"/>
      <sheetName val="하수급견적대비"/>
      <sheetName val="자재단가"/>
      <sheetName val="금융비용"/>
      <sheetName val="단위당일위대가"/>
      <sheetName val="돈암사업"/>
      <sheetName val="기계경비(시간당)"/>
      <sheetName val="램머"/>
      <sheetName val="견"/>
      <sheetName val="내역서(기계)"/>
      <sheetName val="TRE TABLE"/>
      <sheetName val="청천내"/>
      <sheetName val="대로근거"/>
      <sheetName val="중로근거"/>
      <sheetName val="49단가"/>
      <sheetName val="49산출"/>
      <sheetName val="철콘공사"/>
      <sheetName val="납부서"/>
      <sheetName val="간선계산"/>
      <sheetName val="제경비율"/>
      <sheetName val="종배수관(신)"/>
      <sheetName val="자료입력"/>
      <sheetName val="피벗테이블데이터분석"/>
      <sheetName val="2.냉난방설비공사"/>
      <sheetName val="7.자동제어공사"/>
      <sheetName val="비탈면보호공수량산출"/>
      <sheetName val="시중노임(공사)"/>
      <sheetName val="경비"/>
      <sheetName val="SORCE1"/>
      <sheetName val="설계내역"/>
      <sheetName val="관급자재대"/>
      <sheetName val="Config"/>
      <sheetName val="R&amp;D"/>
      <sheetName val="올림픽미술관"/>
      <sheetName val="대비"/>
      <sheetName val="구조물공"/>
      <sheetName val="부대공"/>
      <sheetName val="배수공"/>
      <sheetName val="토공"/>
      <sheetName val="포장공"/>
      <sheetName val="36단가"/>
      <sheetName val="36수량"/>
      <sheetName val="산출금액내역"/>
      <sheetName val="시설구조일위대가_"/>
      <sheetName val="Sheet2_(4)"/>
      <sheetName val="Sheet2_(5)"/>
      <sheetName val="Sheet2_(6)"/>
      <sheetName val="수목데이타_"/>
      <sheetName val="단가_및_재료비"/>
      <sheetName val="시설구조일위대가_1"/>
      <sheetName val="Sheet2_(4)1"/>
      <sheetName val="Sheet2_(5)1"/>
      <sheetName val="Sheet2_(6)1"/>
      <sheetName val="수목데이타_1"/>
      <sheetName val="단가_및_재료비1"/>
      <sheetName val="예산명세서"/>
      <sheetName val="설계명세서"/>
      <sheetName val="기계내역"/>
      <sheetName val="소비자가"/>
      <sheetName val="일위대가표 "/>
      <sheetName val="집계표"/>
      <sheetName val="데이타"/>
      <sheetName val="품셈표"/>
      <sheetName val="공통가설"/>
      <sheetName val="Customer Databas"/>
      <sheetName val="경비2내역"/>
      <sheetName val="인부노임"/>
      <sheetName val="토공A"/>
      <sheetName val="Sheet1"/>
      <sheetName val="주소록"/>
      <sheetName val="일반관리비"/>
      <sheetName val="일위대가표"/>
      <sheetName val="남양주부대"/>
      <sheetName val="변경품셈총괄"/>
      <sheetName val="토적집계"/>
      <sheetName val="지급자재"/>
      <sheetName val="공사비증감"/>
      <sheetName val="#REF"/>
      <sheetName val="설계"/>
      <sheetName val="토공계산서(부체도로)"/>
      <sheetName val="내역(토목)"/>
      <sheetName val="우수받이"/>
      <sheetName val="날개벽"/>
      <sheetName val="단위수량"/>
      <sheetName val="내역분기"/>
      <sheetName val="인건비"/>
      <sheetName val="변경1총괄"/>
      <sheetName val="일위"/>
      <sheetName val="열린교실"/>
      <sheetName val="공사요율"/>
      <sheetName val="제출내역 (2)"/>
      <sheetName val="06 일위대가목록"/>
      <sheetName val="투찰추정"/>
      <sheetName val="준검 내역서"/>
      <sheetName val="사급자재"/>
      <sheetName val="제안서입력"/>
      <sheetName val="절감계산"/>
      <sheetName val="보할"/>
      <sheetName val="노임"/>
      <sheetName val="2.대외공문"/>
      <sheetName val="인원계획-미화"/>
      <sheetName val="본문"/>
      <sheetName val="기본DATA"/>
      <sheetName val="수금계획"/>
      <sheetName val="wall"/>
      <sheetName val="Front"/>
      <sheetName val="시실누(모) "/>
      <sheetName val="현우실적"/>
      <sheetName val="업체별기성내역"/>
      <sheetName val="공조기휀"/>
      <sheetName val="AHU집계"/>
      <sheetName val="갑지(요약)"/>
      <sheetName val="11.닥트설치공사(bm)"/>
      <sheetName val="회로내역(승인)"/>
      <sheetName val="중기조종사 단위단가"/>
      <sheetName val="98수문일위"/>
      <sheetName val="단가"/>
      <sheetName val="수량인공"/>
      <sheetName val="주방"/>
      <sheetName val="터파기및재료"/>
      <sheetName val="소일위대가코드표"/>
      <sheetName val="급여조견표"/>
      <sheetName val="정공공사"/>
      <sheetName val="기본단가"/>
      <sheetName val="노집"/>
      <sheetName val="재집"/>
      <sheetName val="수목데이타"/>
      <sheetName val="기안"/>
      <sheetName val="반응조"/>
      <sheetName val="DB"/>
      <sheetName val="TEL"/>
      <sheetName val="대여현황"/>
      <sheetName val="98지급계획"/>
      <sheetName val="hvac(제어동)"/>
      <sheetName val="수곡내역"/>
      <sheetName val="변경내역"/>
      <sheetName val="AL공사(원)"/>
      <sheetName val="공사개요"/>
      <sheetName val="현장청취복명서"/>
      <sheetName val="정부노임단가"/>
      <sheetName val="소방기계"/>
      <sheetName val="차액보증"/>
      <sheetName val="6호기"/>
      <sheetName val="참조"/>
      <sheetName val="하자항목"/>
      <sheetName val="전산망"/>
      <sheetName val="금액내역서"/>
      <sheetName val="현장관리비 산출내역"/>
      <sheetName val="을"/>
      <sheetName val="단가산출"/>
      <sheetName val="법면"/>
      <sheetName val="배수공1"/>
      <sheetName val="중기일위대가"/>
      <sheetName val="부대공Ⅱ"/>
      <sheetName val="DATE"/>
      <sheetName val="단면가정"/>
      <sheetName val="설비"/>
      <sheetName val="MATERIAL"/>
      <sheetName val="COST"/>
      <sheetName val="Sheet9"/>
      <sheetName val="기초목"/>
      <sheetName val="원가계산서"/>
      <sheetName val="단가조사"/>
      <sheetName val="건축공사 집계표"/>
      <sheetName val="골조"/>
      <sheetName val="내역서01"/>
      <sheetName val="1.설계기준"/>
      <sheetName val="자료"/>
      <sheetName val="admin"/>
      <sheetName val="2003상반기노임기준"/>
      <sheetName val="FRP PIPING 일위대가"/>
      <sheetName val="상반기손익차2총괄"/>
      <sheetName val="유림골조"/>
      <sheetName val="보도공제면적"/>
      <sheetName val="개요"/>
      <sheetName val="현장관리"/>
      <sheetName val="건설기계사용료"/>
      <sheetName val="주공기준"/>
      <sheetName val="기본1"/>
      <sheetName val="수정일위대가"/>
      <sheetName val="산출기준자료"/>
      <sheetName val="말뚝지지력산정"/>
      <sheetName val="공정집계_국별"/>
      <sheetName val="횡배수관"/>
      <sheetName val="교통대책내역"/>
      <sheetName val="2설계 (웅촌고연)"/>
      <sheetName val="Sheet15"/>
      <sheetName val="공사설명서외"/>
      <sheetName val="2.1  노무비 평균단가산출"/>
      <sheetName val="평가데이터"/>
      <sheetName val="자동차폐수처리장"/>
      <sheetName val="소방"/>
      <sheetName val="원가계산서(공사)"/>
      <sheetName val="본공사"/>
      <sheetName val="슬래브산식"/>
      <sheetName val="2000전체분"/>
      <sheetName val="시점부교대"/>
      <sheetName val="일위목록"/>
      <sheetName val="골막이(야매)"/>
      <sheetName val="unitpric"/>
      <sheetName val="증감대비"/>
      <sheetName val="설계명세"/>
      <sheetName val="계수시트"/>
      <sheetName val="99노임기준"/>
      <sheetName val="G.R300경비"/>
      <sheetName val="내역금액적용"/>
      <sheetName val="비목코드"/>
      <sheetName val="여부구분"/>
      <sheetName val="Macro1"/>
      <sheetName val=" 내역"/>
      <sheetName val="효성CB 1P기초"/>
      <sheetName val="단가(전기)"/>
      <sheetName val="01"/>
      <sheetName val="난간벽단위"/>
      <sheetName val="단가산출2"/>
      <sheetName val="단가산출1"/>
      <sheetName val="단가산출목록표"/>
      <sheetName val="연결임시"/>
      <sheetName val="설계산출표지"/>
      <sheetName val="산근목록"/>
      <sheetName val="중기경비목록"/>
      <sheetName val="월현황(내자)"/>
      <sheetName val="노무비 "/>
      <sheetName val="내역단가"/>
      <sheetName val="일위단가"/>
      <sheetName val="노견단위수량"/>
      <sheetName val="관로공사"/>
      <sheetName val="NYS"/>
      <sheetName val="슬래브"/>
      <sheetName val="조명율표"/>
      <sheetName val="일위대가(가설)"/>
      <sheetName val="접지수량"/>
      <sheetName val="MOTOR"/>
      <sheetName val="고창터널(고창방향)"/>
      <sheetName val="금광1터널"/>
      <sheetName val="실행내역"/>
      <sheetName val="내역1"/>
      <sheetName val="내역2"/>
      <sheetName val="ITEM"/>
      <sheetName val="인건비 "/>
      <sheetName val="단가비교"/>
      <sheetName val="횡배수관토공수량"/>
      <sheetName val="아스팔트 포장총괄집계표"/>
      <sheetName val="심사공종"/>
      <sheetName val="원가계산서(남측)"/>
      <sheetName val="갑지(추정)"/>
      <sheetName val="신림자금"/>
      <sheetName val="1.취수장"/>
      <sheetName val="archi(본사)"/>
      <sheetName val="임대계획"/>
      <sheetName val="Sheet4"/>
      <sheetName val="XL4Poppy"/>
      <sheetName val="월별손익"/>
      <sheetName val="견적업체"/>
      <sheetName val="b_balju"/>
      <sheetName val="식재가격"/>
      <sheetName val="식재총괄"/>
      <sheetName val="건설산출"/>
      <sheetName val="21301동"/>
      <sheetName val="Total"/>
      <sheetName val="2. 공원조도"/>
      <sheetName val="말고개터널조명전압강하"/>
      <sheetName val="22단가"/>
      <sheetName val="22산출"/>
      <sheetName val="S0"/>
      <sheetName val="세원견적서"/>
      <sheetName val="물집"/>
      <sheetName val="2004,상노임"/>
      <sheetName val="TOTAL_BOQ"/>
      <sheetName val="C3"/>
      <sheetName val="건설기계경비산정조견표"/>
      <sheetName val="가도공"/>
      <sheetName val="일위대가표(DEEP)"/>
      <sheetName val="전체내역"/>
      <sheetName val="협조전"/>
      <sheetName val="예총"/>
      <sheetName val="노무비단가"/>
      <sheetName val="참고자료"/>
      <sheetName val="ABUT수량-A1"/>
      <sheetName val="공제구간조서"/>
      <sheetName val="2000노임기준"/>
      <sheetName val="식재일위대가"/>
      <sheetName val="총 괄 표"/>
      <sheetName val="지주토목내역서"/>
      <sheetName val="Y-WORK"/>
      <sheetName val="건설기계손료"/>
      <sheetName val="입력"/>
      <sheetName val="공량산출"/>
      <sheetName val="산출기초조사서"/>
      <sheetName val="APT"/>
      <sheetName val="1.설계조건"/>
      <sheetName val="steel data sheet"/>
      <sheetName val="9902"/>
      <sheetName val="총괄메뉴"/>
      <sheetName val="코드"/>
      <sheetName val="경상직원"/>
      <sheetName val="Base"/>
      <sheetName val="OE"/>
      <sheetName val="기성내역1"/>
      <sheetName val="File_관급"/>
      <sheetName val="공정집계"/>
      <sheetName val="가압장구체수량산출서"/>
      <sheetName val="신당동집계표"/>
      <sheetName val="DATA 입력부"/>
      <sheetName val="일위대가목록"/>
      <sheetName val="DATA"/>
      <sheetName val="암거단위-1련"/>
      <sheetName val="2공구산출내역"/>
      <sheetName val="예가평정서표지"/>
      <sheetName val="현장경비"/>
      <sheetName val="INPUT"/>
      <sheetName val="Sheet22"/>
      <sheetName val="부표총괄"/>
      <sheetName val="일위(토,포,부)"/>
      <sheetName val="기계경비"/>
      <sheetName val="노임목록"/>
      <sheetName val="b_balju_cho"/>
      <sheetName val="SULKEA"/>
      <sheetName val="조경"/>
      <sheetName val="회사정보"/>
      <sheetName val="인사자료총집계"/>
      <sheetName val="마감물량 "/>
      <sheetName val="보고"/>
      <sheetName val="견적공통"/>
      <sheetName val="16-1"/>
      <sheetName val="진천생산"/>
      <sheetName val="분개장"/>
      <sheetName val="00년도"/>
      <sheetName val="공장"/>
      <sheetName val="품목납기"/>
      <sheetName val="매출현황"/>
      <sheetName val="빙설계"/>
      <sheetName val="토목주소"/>
      <sheetName val="메인거더-크로스빔200연결부"/>
      <sheetName val="조내역"/>
      <sheetName val="현장별계약현황('98.10.31)"/>
      <sheetName val="공종목록표"/>
      <sheetName val="파일의이용"/>
      <sheetName val="기별월별손익"/>
      <sheetName val="대가목록"/>
      <sheetName val="단위단가"/>
      <sheetName val="설계내역서"/>
      <sheetName val="내역서(가중치)"/>
      <sheetName val="수량집계"/>
      <sheetName val="조명시설"/>
      <sheetName val="산수배수"/>
      <sheetName val="내역금회"/>
      <sheetName val="집계"/>
      <sheetName val="투찰금액"/>
      <sheetName val="우,오수"/>
      <sheetName val="2호맨홀공제수량"/>
      <sheetName val="급수공사"/>
      <sheetName val="Sheet1 (2)"/>
      <sheetName val="RE9604"/>
      <sheetName val="기성내역서표지"/>
      <sheetName val="データ"/>
      <sheetName val="관급"/>
      <sheetName val="Instructions"/>
      <sheetName val="GLST"/>
      <sheetName val="초기화면"/>
      <sheetName val="데이터"/>
      <sheetName val="식재품셈"/>
      <sheetName val="용산1(해보)"/>
      <sheetName val="JUCKEYK"/>
      <sheetName val="직노"/>
      <sheetName val="기초단가"/>
      <sheetName val="ELECTRIC"/>
      <sheetName val="EJ"/>
      <sheetName val="적용단가표"/>
      <sheetName val="노임05상"/>
      <sheetName val="내역표지"/>
      <sheetName val="교량하부공"/>
      <sheetName val="식재일위"/>
      <sheetName val="JA8-4"/>
      <sheetName val="기준"/>
      <sheetName val="9-1차이내역"/>
      <sheetName val="BOQ건축"/>
      <sheetName val="비품(94이전)"/>
      <sheetName val="월간인력"/>
      <sheetName val="설계내역2"/>
      <sheetName val="원두제2접속옹벽 시점쪽"/>
      <sheetName val="교대시점"/>
      <sheetName val="(A)내역서"/>
      <sheetName val="기본단가표"/>
      <sheetName val="일위집계(기존)"/>
      <sheetName val="공사설계서"/>
      <sheetName val="N賃率-職"/>
      <sheetName val="견적"/>
      <sheetName val="견적 (2)"/>
      <sheetName val="시설물일위"/>
      <sheetName val="Chart1"/>
      <sheetName val="ser"/>
      <sheetName val="물량master"/>
      <sheetName val="아파트"/>
      <sheetName val="날개벽수량표"/>
      <sheetName val="재료집계표"/>
      <sheetName val="COVER"/>
      <sheetName val="이름정의"/>
      <sheetName val="토공산근"/>
      <sheetName val="건물철거"/>
      <sheetName val="기타배수구조물깨기-단위수량"/>
      <sheetName val="암거 제원표"/>
      <sheetName val="부안일위"/>
      <sheetName val="준공조서갑지"/>
      <sheetName val="Sheet2"/>
      <sheetName val="※참고자료※"/>
      <sheetName val="차수"/>
      <sheetName val="식재인부"/>
      <sheetName val="수입"/>
      <sheetName val="건축2"/>
      <sheetName val="공문"/>
      <sheetName val="제잡비 산출내역(실적공사비)"/>
      <sheetName val="물량내역서"/>
      <sheetName val="지하층LOAD"/>
      <sheetName val="매입가격"/>
      <sheetName val="노임단가표"/>
      <sheetName val="시설구조일위대가_2"/>
      <sheetName val="Sheet2_(4)2"/>
      <sheetName val="Sheet2_(5)2"/>
      <sheetName val="Sheet2_(6)2"/>
      <sheetName val="수목데이타_2"/>
      <sheetName val="단가_및_재료비2"/>
      <sheetName val="실행내역_"/>
      <sheetName val="1_내역(청_하역장전등)"/>
      <sheetName val="일위대가표_"/>
      <sheetName val="TRE_TABLE"/>
      <sheetName val="Customer_Databas"/>
      <sheetName val="2_냉난방설비공사"/>
      <sheetName val="7_자동제어공사"/>
      <sheetName val="제출내역_(2)"/>
      <sheetName val="준검_내역서"/>
      <sheetName val="2_대외공문"/>
      <sheetName val="시실누(모)_"/>
      <sheetName val="중기조종사_단위단가"/>
      <sheetName val="DATA_입력란"/>
      <sheetName val="1__설계조건_2_단면가정_3__하중계산"/>
      <sheetName val="건축공사_집계표"/>
      <sheetName val="전체분"/>
      <sheetName val="공구"/>
      <sheetName val="석축설면"/>
      <sheetName val="법면단"/>
      <sheetName val="단위중량"/>
      <sheetName val="401"/>
      <sheetName val="요율"/>
      <sheetName val="교각별수량"/>
      <sheetName val="TYPE-A"/>
      <sheetName val="R15"/>
      <sheetName val="설계예산서"/>
      <sheetName val="폐기물"/>
      <sheetName val="기존단가 (2)"/>
      <sheetName val="이름표지정"/>
      <sheetName val="장비선정(냉난방)"/>
      <sheetName val="단면 (2)"/>
      <sheetName val="단위일위"/>
      <sheetName val="자재단가표"/>
      <sheetName val="가설"/>
      <sheetName val="형강단중집계"/>
      <sheetName val="내2"/>
      <sheetName val="제경비"/>
      <sheetName val="단중표"/>
      <sheetName val="982월원안"/>
      <sheetName val="플랜트 설치"/>
      <sheetName val="계정"/>
      <sheetName val="도급"/>
      <sheetName val="명세서"/>
      <sheetName val="총공비"/>
      <sheetName val="변경총괄표"/>
      <sheetName val="000000"/>
      <sheetName val="H=2.0m"/>
      <sheetName val="A갑지"/>
      <sheetName val="3.공통공사대비"/>
      <sheetName val="화전내"/>
      <sheetName val="PI"/>
      <sheetName val="내역서 제출"/>
      <sheetName val="내역서(교량)전체"/>
      <sheetName val="본실행경비"/>
      <sheetName val="단위세대 개요"/>
      <sheetName val="단위세대물량"/>
      <sheetName val="단재적표"/>
      <sheetName val="내역서2"/>
      <sheetName val="9509"/>
      <sheetName val="cable산출"/>
      <sheetName val="인제내역"/>
      <sheetName val="약품공급2"/>
      <sheetName val="첨부1"/>
      <sheetName val="단가산출서(기계)"/>
      <sheetName val="기초노무비"/>
      <sheetName val="WORK"/>
      <sheetName val="계약내역(2)"/>
      <sheetName val="ECOD10"/>
      <sheetName val="적산산출"/>
      <sheetName val="자재비산출"/>
      <sheetName val="운용비산출"/>
      <sheetName val="1안"/>
      <sheetName val="첨부1-1"/>
      <sheetName val="존4"/>
      <sheetName val="확정설계"/>
      <sheetName val="프랜트면허"/>
      <sheetName val="SIMULATION"/>
      <sheetName val="급탕순환펌프"/>
      <sheetName val="변경내역서"/>
      <sheetName val="제잡비(본선)"/>
      <sheetName val="기둥(원형)"/>
      <sheetName val="교각1"/>
      <sheetName val="COPING"/>
      <sheetName val="접속도로"/>
      <sheetName val="적용단가"/>
      <sheetName val="AC포장수량"/>
      <sheetName val="실행철강하도"/>
      <sheetName val="몸체(460×600)"/>
      <sheetName val="일위대가 (100%)"/>
      <sheetName val="국내조달(통합-1)"/>
      <sheetName val="토공(완충)"/>
      <sheetName val="XLR_NoRangeSheet"/>
      <sheetName val="일반"/>
      <sheetName val="현금"/>
      <sheetName val="Sheet5"/>
      <sheetName val="산출"/>
      <sheetName val="상가분양"/>
      <sheetName val="상부공"/>
      <sheetName val="22수량"/>
      <sheetName val="공사비명세서"/>
      <sheetName val="자단"/>
      <sheetName val="화재 탐지 설비"/>
      <sheetName val="캔개발배경"/>
      <sheetName val="시장"/>
      <sheetName val="일정표"/>
      <sheetName val="우배수"/>
      <sheetName val="노무"/>
      <sheetName val="환경기계공정표 (3)"/>
      <sheetName val="작업시작"/>
      <sheetName val="가설공사"/>
      <sheetName val="단가결정"/>
      <sheetName val="내역아"/>
      <sheetName val="울타리"/>
      <sheetName val="자 110% &amp; 노 70%"/>
      <sheetName val="전통건설"/>
      <sheetName val="06_일위대가목록"/>
      <sheetName val="11_닥트설치공사(bm)"/>
      <sheetName val="FRP_PIPING_일위대가"/>
      <sheetName val="1_설계기준"/>
      <sheetName val="현장관리비_산출내역"/>
      <sheetName val="_내역"/>
      <sheetName val="효성CB_1P기초"/>
      <sheetName val="2설계_(웅촌고연)"/>
      <sheetName val="1_취수장"/>
      <sheetName val="인건비_"/>
      <sheetName val="2_1__노무비_평균단가산출"/>
      <sheetName val="노무비_"/>
      <sheetName val="2__공원조도"/>
      <sheetName val="1_설계조건"/>
      <sheetName val="steel_data_sheet"/>
      <sheetName val="아스팔트_포장총괄집계표"/>
      <sheetName val="현장별계약현황('98_10_31)"/>
      <sheetName val="G_R300경비"/>
      <sheetName val="견적_(2)"/>
      <sheetName val="총_괄_표"/>
      <sheetName val="마감물량_"/>
      <sheetName val="Sheet1_(2)"/>
      <sheetName val="원두제2접속옹벽_시점쪽"/>
      <sheetName val="예산서"/>
      <sheetName val="노임자재단가"/>
      <sheetName val="배수관접합및부설  "/>
      <sheetName val="토공집계"/>
      <sheetName val="C.배수관공"/>
      <sheetName val="기자재비"/>
      <sheetName val="총괄내역단가"/>
      <sheetName val="발주설계서(당초)"/>
      <sheetName val="토공(우물통,기타) "/>
      <sheetName val="철거단가"/>
      <sheetName val="총내역"/>
      <sheetName val="시험물량산출"/>
      <sheetName val="선장방향"/>
      <sheetName val="부대내역"/>
      <sheetName val="단가 "/>
      <sheetName val="기성(6)"/>
      <sheetName val="일대목차"/>
      <sheetName val="교대(A1-A2)"/>
      <sheetName val="철골,판넬"/>
      <sheetName val="도급예산내역서봉투"/>
      <sheetName val="도급예산내역서총괄표"/>
      <sheetName val="을부담운반비"/>
      <sheetName val="운반비산출"/>
      <sheetName val="단"/>
      <sheetName val="적용노임"/>
      <sheetName val="가로등내"/>
      <sheetName val="조사야장(원본)"/>
      <sheetName val="CTEMCOST"/>
      <sheetName val="울산자금"/>
      <sheetName val="실행단가"/>
    </sheetNames>
    <sheetDataSet>
      <sheetData sheetId="0">
        <row r="2">
          <cell r="J2" t="str">
            <v>금 액</v>
          </cell>
        </row>
      </sheetData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/>
      <sheetData sheetId="179" refreshError="1"/>
      <sheetData sheetId="180" refreshError="1"/>
      <sheetData sheetId="181"/>
      <sheetData sheetId="182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변경실행"/>
      <sheetName val="변경원가계산서"/>
      <sheetName val="공사개요"/>
      <sheetName val="견적일지"/>
      <sheetName val="견적업체"/>
      <sheetName val="현장관리비(지방)  "/>
      <sheetName val="견적의뢰"/>
      <sheetName val="공정표"/>
      <sheetName val="가설전기"/>
      <sheetName val="견적조건"/>
      <sheetName val="금액비교 "/>
      <sheetName val="실행예산서  "/>
      <sheetName val="원가계산서"/>
      <sheetName val="입찰견적보고서(일반) "/>
      <sheetName val="입찰견적보고서(관급)"/>
      <sheetName val="입찰가격"/>
      <sheetName val="IEJA (18개월,연차)"/>
      <sheetName val="IEJA (30개월,연차)"/>
      <sheetName val="IEJA (2개월어음)"/>
      <sheetName val="원가계산(총괄)"/>
      <sheetName val="실행금액상승요인분석"/>
      <sheetName val="토공사 "/>
      <sheetName val="석공사"/>
      <sheetName val="방수공사"/>
      <sheetName val="목창호 "/>
      <sheetName val="SD창호"/>
      <sheetName val="창호철물"/>
      <sheetName val="유리공사 "/>
      <sheetName val="수장공사"/>
      <sheetName val="도장공사 "/>
      <sheetName val="표지"/>
      <sheetName val="시멘트"/>
      <sheetName val="모래"/>
      <sheetName val="조직표 "/>
      <sheetName val="당초(개발)비교"/>
      <sheetName val="FAX양식 "/>
      <sheetName val="질의사항"/>
      <sheetName val="사내공문"/>
      <sheetName val="도형"/>
      <sheetName val="도급내역서"/>
      <sheetName val="집계표"/>
      <sheetName val="공사비집계표"/>
      <sheetName val="공사비내역서"/>
      <sheetName val="표지(갑지)"/>
      <sheetName val="투찰금액(50억이상)"/>
      <sheetName val="50억이하"/>
      <sheetName val="이윤확정법"/>
      <sheetName val="변경실행예산서 "/>
      <sheetName val="실행비교"/>
      <sheetName val="Sheet1"/>
      <sheetName val="Sheet2"/>
      <sheetName val="Sheet3"/>
      <sheetName val="원가상승요인"/>
      <sheetName val="설계변경(건축)"/>
      <sheetName val="설계변경(기계)"/>
      <sheetName val="설계변경(전기)"/>
      <sheetName val="기계변경"/>
      <sheetName val="조직도"/>
      <sheetName val="조직도 (2)"/>
      <sheetName val="주요설변내용"/>
      <sheetName val="타현장품목별비교"/>
      <sheetName val="제외공사"/>
      <sheetName val="타현장비교"/>
      <sheetName val="평당금액총괄비교"/>
      <sheetName val="마감변경"/>
      <sheetName val="마감자재변경비교"/>
      <sheetName val="변경실행예산서"/>
      <sheetName val="사내공문 (2)"/>
      <sheetName val="질의사항2"/>
      <sheetName val="질의상항(전기)"/>
      <sheetName val="원가계산서 (2)"/>
      <sheetName val="입찰견적보고서(일반)  (2)"/>
      <sheetName val="IEJA (3개월어음)"/>
      <sheetName val="IEJA (3개월어음) (1)"/>
      <sheetName val="IEJA (1개월어음) "/>
      <sheetName val="IEJA (1개월어음,실행추가)"/>
      <sheetName val="IEJA (3개월어음,실행추가) "/>
      <sheetName val="IEJA (현금)"/>
      <sheetName val="IEJA (현금) (2)"/>
      <sheetName val="IEJA (3개월어음) (2)"/>
      <sheetName val="디스켓라벨"/>
      <sheetName val="교각계산"/>
      <sheetName val="구조물철거타공정이월"/>
      <sheetName val="현장관리비"/>
      <sheetName val="금액내역서"/>
      <sheetName val="rectSpell(TM) spelling correcti"/>
      <sheetName val="집수정(600-700)"/>
      <sheetName val="현장관리비 산출내역"/>
      <sheetName val="입찰안"/>
      <sheetName val="계정"/>
      <sheetName val="3.하중산정4.지지력"/>
      <sheetName val="DATA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06 일위대가목록"/>
      <sheetName val="07 일위대가표"/>
      <sheetName val="2001.9단비"/>
      <sheetName val="2001.9 자재조서"/>
      <sheetName val="2002.1 자재조서 "/>
      <sheetName val="수목표준대가"/>
      <sheetName val="코드표"/>
      <sheetName val="노임단가"/>
      <sheetName val="식재가격"/>
      <sheetName val="식재총괄"/>
      <sheetName val="일위목록"/>
      <sheetName val="Macro1"/>
      <sheetName val="단가"/>
      <sheetName val="VXXXXX"/>
      <sheetName val="데이타"/>
      <sheetName val="현장관리비"/>
      <sheetName val="내역"/>
      <sheetName val="증감대비"/>
      <sheetName val="ABUT수량-A1"/>
      <sheetName val="2공구산출내역"/>
      <sheetName val="용소리교"/>
      <sheetName val="TOTAL_BOQ"/>
      <sheetName val="일위대가"/>
      <sheetName val="배수공"/>
      <sheetName val="포장공"/>
      <sheetName val="건축내역"/>
      <sheetName val="설계내역서"/>
      <sheetName val="INPUT"/>
      <sheetName val="unitpric"/>
      <sheetName val="일위대가목록"/>
      <sheetName val="날개벽"/>
      <sheetName val="대치판정"/>
      <sheetName val="Sheet1 (2)"/>
      <sheetName val="업무코드(보호해제-0000)"/>
      <sheetName val="공사비"/>
      <sheetName val="단가집계"/>
      <sheetName val="96노임기준"/>
      <sheetName val="비탈면보호공수량산출"/>
      <sheetName val="기초일위"/>
      <sheetName val="시설일위"/>
      <sheetName val="조명일위"/>
      <sheetName val="횡배수관집현황(2공구)"/>
      <sheetName val="단"/>
      <sheetName val="금액내역서"/>
      <sheetName val="기초자료입력"/>
      <sheetName val="7급줄떼"/>
      <sheetName val="단재적표"/>
      <sheetName val="총괄내역서"/>
      <sheetName val="일위"/>
      <sheetName val="단가산출"/>
      <sheetName val="토공"/>
      <sheetName val="풀베기대상지"/>
      <sheetName val="4가.수량집계표(덩굴)"/>
      <sheetName val="11수량"/>
      <sheetName val="도급내역서"/>
      <sheetName val="내역서"/>
      <sheetName val="자료"/>
      <sheetName val="단위수량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속지(일반)"/>
      <sheetName val="속지(면세)"/>
      <sheetName val="목차"/>
      <sheetName val="1"/>
      <sheetName val="1위치도"/>
      <sheetName val="2"/>
      <sheetName val="2사진"/>
      <sheetName val="3"/>
      <sheetName val="3설명"/>
      <sheetName val="4"/>
      <sheetName val="4시방"/>
      <sheetName val="4시방(덩굴포함)"/>
      <sheetName val="5"/>
      <sheetName val="5소반시방"/>
      <sheetName val="6"/>
      <sheetName val="6예정표"/>
      <sheetName val="6-1인원산출"/>
      <sheetName val="7"/>
      <sheetName val="7대상지"/>
      <sheetName val="7대상필지"/>
      <sheetName val="7-1임소반"/>
      <sheetName val="7-2작업종"/>
      <sheetName val="8"/>
      <sheetName val="8원가(일반)"/>
      <sheetName val="3가.사업비원가계산서(면세)"/>
      <sheetName val="9"/>
      <sheetName val="9총괄설계"/>
      <sheetName val="9-1설계"/>
      <sheetName val="3나.설계내역서(덩굴)"/>
      <sheetName val="10"/>
      <sheetName val="10단가"/>
      <sheetName val="3다.단가산출서(덩굴)"/>
      <sheetName val="4가.수량집계표(덩굴)"/>
      <sheetName val="11"/>
      <sheetName val="11수량"/>
      <sheetName val="12"/>
      <sheetName val="12소반별"/>
      <sheetName val="풀베기대상지"/>
      <sheetName val="12-1필지별"/>
      <sheetName val="야1"/>
      <sheetName val="야2"/>
      <sheetName val="야3"/>
      <sheetName val="야4"/>
      <sheetName val="야5"/>
      <sheetName val="야6"/>
      <sheetName val="야7"/>
      <sheetName val="gps"/>
      <sheetName val="4라.표준지조사 집계표(덩굴제거)"/>
      <sheetName val="13"/>
      <sheetName val="13미감염"/>
      <sheetName val="14"/>
      <sheetName val="14자격증"/>
      <sheetName val="14-1사업자"/>
      <sheetName val="14-2용역"/>
      <sheetName val="14-3물가"/>
      <sheetName val="수목표준대가"/>
    </sheetNames>
    <sheetDataSet>
      <sheetData sheetId="0" refreshError="1"/>
      <sheetData sheetId="1">
        <row r="3">
          <cell r="A3" t="str">
            <v>2022년 조림지가꾸기(풀베기)사업(상서지구)</v>
          </cell>
        </row>
      </sheetData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5">
          <cell r="B15">
            <v>29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A1" t="str">
            <v>소반별 수량집계표(덩굴제거)</v>
          </cell>
        </row>
      </sheetData>
      <sheetData sheetId="34" refreshError="1"/>
      <sheetData sheetId="35">
        <row r="1">
          <cell r="A1" t="str">
            <v>소반별 수량집계표(풀베기)</v>
          </cell>
        </row>
      </sheetData>
      <sheetData sheetId="36" refreshError="1"/>
      <sheetData sheetId="37" refreshError="1"/>
      <sheetData sheetId="38">
        <row r="50">
          <cell r="A50" t="str">
            <v>1-5-2-01</v>
          </cell>
          <cell r="B50" t="str">
            <v>다목지구</v>
          </cell>
          <cell r="C50" t="str">
            <v>1-5-2-0</v>
          </cell>
          <cell r="D50">
            <v>1</v>
          </cell>
          <cell r="E50">
            <v>50</v>
          </cell>
          <cell r="F50">
            <v>0</v>
          </cell>
          <cell r="G50">
            <v>0</v>
          </cell>
          <cell r="H50" t="str">
            <v>다목</v>
          </cell>
          <cell r="I50">
            <v>77</v>
          </cell>
          <cell r="J50" t="str">
            <v>자작</v>
          </cell>
          <cell r="K50">
            <v>50</v>
          </cell>
          <cell r="L50">
            <v>246616</v>
          </cell>
          <cell r="M50">
            <v>618682</v>
          </cell>
          <cell r="O50" t="str">
            <v>다목리 산77</v>
          </cell>
        </row>
        <row r="51">
          <cell r="A51" t="str">
            <v>1-5-2-02</v>
          </cell>
          <cell r="B51" t="str">
            <v>다목지구</v>
          </cell>
          <cell r="C51" t="str">
            <v>1-5-2-0</v>
          </cell>
          <cell r="D51">
            <v>2</v>
          </cell>
          <cell r="E51">
            <v>50</v>
          </cell>
          <cell r="F51">
            <v>0</v>
          </cell>
          <cell r="G51">
            <v>0</v>
          </cell>
          <cell r="H51" t="str">
            <v>다목</v>
          </cell>
          <cell r="I51">
            <v>77</v>
          </cell>
          <cell r="J51" t="str">
            <v>자작</v>
          </cell>
          <cell r="K51">
            <v>50</v>
          </cell>
          <cell r="L51">
            <v>246533</v>
          </cell>
          <cell r="M51">
            <v>618746</v>
          </cell>
          <cell r="O51" t="str">
            <v>다목리 산77</v>
          </cell>
        </row>
        <row r="52">
          <cell r="A52" t="str">
            <v>1-5-2-03</v>
          </cell>
          <cell r="B52" t="str">
            <v>다목지구</v>
          </cell>
          <cell r="C52" t="str">
            <v>1-5-2-0</v>
          </cell>
          <cell r="D52">
            <v>3</v>
          </cell>
          <cell r="E52">
            <v>45</v>
          </cell>
          <cell r="F52">
            <v>5</v>
          </cell>
          <cell r="G52">
            <v>0</v>
          </cell>
          <cell r="H52" t="str">
            <v>다목</v>
          </cell>
          <cell r="I52">
            <v>77</v>
          </cell>
          <cell r="J52" t="str">
            <v>자작</v>
          </cell>
          <cell r="K52">
            <v>50</v>
          </cell>
          <cell r="L52">
            <v>246379</v>
          </cell>
          <cell r="M52">
            <v>618812</v>
          </cell>
          <cell r="O52" t="str">
            <v>다목리 산77</v>
          </cell>
        </row>
        <row r="53">
          <cell r="A53" t="str">
            <v>1-5-2-04</v>
          </cell>
          <cell r="B53" t="str">
            <v>다목지구</v>
          </cell>
          <cell r="C53" t="str">
            <v>1-5-2-0</v>
          </cell>
          <cell r="D53">
            <v>4</v>
          </cell>
          <cell r="E53">
            <v>48</v>
          </cell>
          <cell r="F53">
            <v>2</v>
          </cell>
          <cell r="G53">
            <v>0</v>
          </cell>
          <cell r="H53" t="str">
            <v>다목</v>
          </cell>
          <cell r="I53" t="str">
            <v>78-1</v>
          </cell>
          <cell r="J53" t="str">
            <v>자작</v>
          </cell>
          <cell r="K53">
            <v>50</v>
          </cell>
          <cell r="L53">
            <v>246481</v>
          </cell>
          <cell r="M53">
            <v>618945</v>
          </cell>
          <cell r="N53">
            <v>1</v>
          </cell>
          <cell r="O53" t="str">
            <v>다목리 산78-1</v>
          </cell>
        </row>
        <row r="54">
          <cell r="A54" t="str">
            <v>2-1-1-01</v>
          </cell>
          <cell r="B54" t="str">
            <v>다목지구</v>
          </cell>
          <cell r="C54" t="str">
            <v>2-1-1-0</v>
          </cell>
          <cell r="D54">
            <v>1</v>
          </cell>
          <cell r="E54">
            <v>38</v>
          </cell>
          <cell r="F54">
            <v>22</v>
          </cell>
          <cell r="G54">
            <v>0</v>
          </cell>
          <cell r="H54" t="str">
            <v>다목</v>
          </cell>
          <cell r="I54" t="str">
            <v>77</v>
          </cell>
          <cell r="J54" t="str">
            <v>낙엽송</v>
          </cell>
          <cell r="K54">
            <v>60</v>
          </cell>
          <cell r="L54">
            <v>246366</v>
          </cell>
          <cell r="M54">
            <v>618788</v>
          </cell>
          <cell r="N54">
            <v>2</v>
          </cell>
          <cell r="O54" t="str">
            <v>다목리 산77</v>
          </cell>
        </row>
        <row r="55">
          <cell r="A55" t="str">
            <v>2-5-2-11</v>
          </cell>
          <cell r="B55" t="str">
            <v>다목지구</v>
          </cell>
          <cell r="C55" t="str">
            <v>2-5-2-1</v>
          </cell>
          <cell r="D55">
            <v>1</v>
          </cell>
          <cell r="E55">
            <v>43</v>
          </cell>
          <cell r="F55">
            <v>7</v>
          </cell>
          <cell r="G55">
            <v>0</v>
          </cell>
          <cell r="H55" t="str">
            <v>다목</v>
          </cell>
          <cell r="I55" t="str">
            <v>79</v>
          </cell>
          <cell r="J55" t="str">
            <v>자작</v>
          </cell>
          <cell r="K55">
            <v>50</v>
          </cell>
          <cell r="L55">
            <v>246781</v>
          </cell>
          <cell r="M55">
            <v>619205</v>
          </cell>
          <cell r="N55">
            <v>3</v>
          </cell>
          <cell r="O55" t="str">
            <v>다목리 산79</v>
          </cell>
        </row>
        <row r="56">
          <cell r="A56" t="str">
            <v>2-5-2-12</v>
          </cell>
          <cell r="B56" t="str">
            <v>다목지구</v>
          </cell>
          <cell r="C56" t="str">
            <v>2-5-2-1</v>
          </cell>
          <cell r="D56">
            <v>2</v>
          </cell>
          <cell r="E56">
            <v>45</v>
          </cell>
          <cell r="F56">
            <v>5</v>
          </cell>
          <cell r="G56">
            <v>0</v>
          </cell>
          <cell r="H56" t="str">
            <v>다목</v>
          </cell>
          <cell r="I56" t="str">
            <v>79</v>
          </cell>
          <cell r="J56" t="str">
            <v>자작</v>
          </cell>
          <cell r="K56">
            <v>50</v>
          </cell>
          <cell r="L56">
            <v>246699</v>
          </cell>
          <cell r="M56">
            <v>619250</v>
          </cell>
          <cell r="N56">
            <v>4</v>
          </cell>
          <cell r="O56" t="str">
            <v>다목리 산79</v>
          </cell>
        </row>
        <row r="57">
          <cell r="A57" t="str">
            <v>2-5-2-13</v>
          </cell>
          <cell r="B57" t="str">
            <v>다목지구</v>
          </cell>
          <cell r="C57" t="str">
            <v>2-5-2-1</v>
          </cell>
          <cell r="D57">
            <v>3</v>
          </cell>
          <cell r="E57">
            <v>48</v>
          </cell>
          <cell r="F57">
            <v>2</v>
          </cell>
          <cell r="G57">
            <v>0</v>
          </cell>
          <cell r="H57" t="str">
            <v>다목</v>
          </cell>
          <cell r="I57" t="str">
            <v>80</v>
          </cell>
          <cell r="J57" t="str">
            <v>자작</v>
          </cell>
          <cell r="K57">
            <v>50</v>
          </cell>
          <cell r="L57">
            <v>246902</v>
          </cell>
          <cell r="M57">
            <v>619194</v>
          </cell>
          <cell r="N57">
            <v>5</v>
          </cell>
          <cell r="O57" t="str">
            <v>다목리 산80</v>
          </cell>
        </row>
        <row r="58">
          <cell r="A58" t="str">
            <v>2-5-2-14</v>
          </cell>
          <cell r="B58" t="str">
            <v>다목지구</v>
          </cell>
          <cell r="C58" t="str">
            <v>2-5-2-1</v>
          </cell>
          <cell r="D58">
            <v>4</v>
          </cell>
          <cell r="E58">
            <v>46</v>
          </cell>
          <cell r="F58">
            <v>4</v>
          </cell>
          <cell r="G58">
            <v>0</v>
          </cell>
          <cell r="H58" t="str">
            <v>다목</v>
          </cell>
          <cell r="I58" t="str">
            <v>80</v>
          </cell>
          <cell r="J58" t="str">
            <v>자작</v>
          </cell>
          <cell r="K58">
            <v>50</v>
          </cell>
          <cell r="L58">
            <v>246787</v>
          </cell>
          <cell r="M58">
            <v>619303</v>
          </cell>
          <cell r="N58">
            <v>6</v>
          </cell>
          <cell r="O58" t="str">
            <v>다목리 산80</v>
          </cell>
        </row>
        <row r="59">
          <cell r="A59" t="str">
            <v>2-5-2-15</v>
          </cell>
          <cell r="B59" t="str">
            <v>다목지구</v>
          </cell>
          <cell r="C59" t="str">
            <v>2-5-2-1</v>
          </cell>
          <cell r="D59">
            <v>5</v>
          </cell>
          <cell r="E59">
            <v>45</v>
          </cell>
          <cell r="F59">
            <v>5</v>
          </cell>
          <cell r="G59">
            <v>0</v>
          </cell>
          <cell r="H59" t="str">
            <v>다목</v>
          </cell>
          <cell r="I59" t="str">
            <v>80</v>
          </cell>
          <cell r="J59" t="str">
            <v>자작</v>
          </cell>
          <cell r="K59">
            <v>50</v>
          </cell>
          <cell r="L59">
            <v>246853</v>
          </cell>
          <cell r="M59">
            <v>619385</v>
          </cell>
          <cell r="N59">
            <v>7</v>
          </cell>
          <cell r="O59" t="str">
            <v>다목리 산80</v>
          </cell>
        </row>
        <row r="60">
          <cell r="A60" t="str">
            <v>2-5-2-16</v>
          </cell>
          <cell r="B60" t="str">
            <v>다목지구</v>
          </cell>
          <cell r="C60" t="str">
            <v>2-5-2-1</v>
          </cell>
          <cell r="D60">
            <v>6</v>
          </cell>
          <cell r="E60">
            <v>45</v>
          </cell>
          <cell r="F60">
            <v>5</v>
          </cell>
          <cell r="G60">
            <v>0</v>
          </cell>
          <cell r="H60" t="str">
            <v>다목</v>
          </cell>
          <cell r="I60" t="str">
            <v>81</v>
          </cell>
          <cell r="J60" t="str">
            <v>자작</v>
          </cell>
          <cell r="K60">
            <v>50</v>
          </cell>
          <cell r="L60">
            <v>247056</v>
          </cell>
          <cell r="M60">
            <v>619280</v>
          </cell>
          <cell r="N60">
            <v>8</v>
          </cell>
          <cell r="O60" t="str">
            <v>다목리 산81</v>
          </cell>
        </row>
        <row r="61">
          <cell r="A61" t="str">
            <v>2-5-2-17</v>
          </cell>
          <cell r="B61" t="str">
            <v>다목지구</v>
          </cell>
          <cell r="C61" t="str">
            <v>2-5-2-1</v>
          </cell>
          <cell r="D61">
            <v>7</v>
          </cell>
          <cell r="E61">
            <v>50</v>
          </cell>
          <cell r="F61">
            <v>0</v>
          </cell>
          <cell r="G61">
            <v>0</v>
          </cell>
          <cell r="H61" t="str">
            <v>다목</v>
          </cell>
          <cell r="I61" t="str">
            <v>81</v>
          </cell>
          <cell r="J61" t="str">
            <v>자작</v>
          </cell>
          <cell r="K61">
            <v>50</v>
          </cell>
          <cell r="L61">
            <v>247041</v>
          </cell>
          <cell r="M61">
            <v>619176</v>
          </cell>
          <cell r="N61">
            <v>9</v>
          </cell>
          <cell r="O61" t="str">
            <v>다목리 산81</v>
          </cell>
        </row>
        <row r="62">
          <cell r="A62" t="str">
            <v>2-5-2-18</v>
          </cell>
          <cell r="B62" t="str">
            <v>다목지구</v>
          </cell>
          <cell r="C62" t="str">
            <v>2-5-2-1</v>
          </cell>
          <cell r="D62">
            <v>8</v>
          </cell>
          <cell r="E62">
            <v>46</v>
          </cell>
          <cell r="F62">
            <v>4</v>
          </cell>
          <cell r="G62">
            <v>0</v>
          </cell>
          <cell r="H62" t="str">
            <v>다목</v>
          </cell>
          <cell r="I62" t="str">
            <v>81</v>
          </cell>
          <cell r="J62" t="str">
            <v>자작</v>
          </cell>
          <cell r="K62">
            <v>50</v>
          </cell>
          <cell r="L62">
            <v>246947</v>
          </cell>
          <cell r="M62">
            <v>619343</v>
          </cell>
          <cell r="N62">
            <v>10</v>
          </cell>
          <cell r="O62" t="str">
            <v>다목리 산81</v>
          </cell>
        </row>
        <row r="63">
          <cell r="A63" t="str">
            <v>2-5-2-19</v>
          </cell>
          <cell r="B63" t="str">
            <v>다목지구</v>
          </cell>
          <cell r="C63" t="str">
            <v>2-5-2-1</v>
          </cell>
          <cell r="D63">
            <v>9</v>
          </cell>
          <cell r="E63">
            <v>38</v>
          </cell>
          <cell r="F63">
            <v>12</v>
          </cell>
          <cell r="G63">
            <v>0</v>
          </cell>
          <cell r="H63" t="str">
            <v>다목</v>
          </cell>
          <cell r="I63" t="str">
            <v>82</v>
          </cell>
          <cell r="J63" t="str">
            <v>자작</v>
          </cell>
          <cell r="K63">
            <v>50</v>
          </cell>
          <cell r="L63">
            <v>247609</v>
          </cell>
          <cell r="M63">
            <v>619580</v>
          </cell>
          <cell r="N63">
            <v>11</v>
          </cell>
          <cell r="O63" t="str">
            <v>다목리 산82</v>
          </cell>
        </row>
        <row r="64">
          <cell r="A64" t="str">
            <v>2-5-2-110</v>
          </cell>
          <cell r="B64" t="str">
            <v>다목지구</v>
          </cell>
          <cell r="C64" t="str">
            <v>2-5-2-1</v>
          </cell>
          <cell r="D64">
            <v>10</v>
          </cell>
          <cell r="E64">
            <v>46</v>
          </cell>
          <cell r="F64">
            <v>4</v>
          </cell>
          <cell r="G64">
            <v>0</v>
          </cell>
          <cell r="H64" t="str">
            <v>다목</v>
          </cell>
          <cell r="I64" t="str">
            <v>82</v>
          </cell>
          <cell r="J64" t="str">
            <v>자작</v>
          </cell>
          <cell r="K64">
            <v>50</v>
          </cell>
          <cell r="L64">
            <v>247531</v>
          </cell>
          <cell r="M64">
            <v>619609</v>
          </cell>
          <cell r="N64">
            <v>12</v>
          </cell>
          <cell r="O64" t="str">
            <v>다목리 산82</v>
          </cell>
        </row>
        <row r="65">
          <cell r="A65" t="str">
            <v>2-5-2-111</v>
          </cell>
          <cell r="B65" t="str">
            <v>다목지구</v>
          </cell>
          <cell r="C65" t="str">
            <v>2-5-2-1</v>
          </cell>
          <cell r="D65">
            <v>11</v>
          </cell>
          <cell r="E65">
            <v>38</v>
          </cell>
          <cell r="F65">
            <v>12</v>
          </cell>
          <cell r="G65">
            <v>0</v>
          </cell>
          <cell r="H65" t="str">
            <v>다목</v>
          </cell>
          <cell r="I65" t="str">
            <v>82</v>
          </cell>
          <cell r="J65" t="str">
            <v>자작</v>
          </cell>
          <cell r="K65">
            <v>50</v>
          </cell>
          <cell r="L65">
            <v>247434</v>
          </cell>
          <cell r="M65">
            <v>619472</v>
          </cell>
          <cell r="N65">
            <v>13</v>
          </cell>
          <cell r="O65" t="str">
            <v>다목리 산82</v>
          </cell>
        </row>
        <row r="66">
          <cell r="A66" t="str">
            <v>2-5-2-112</v>
          </cell>
          <cell r="B66" t="str">
            <v>다목지구</v>
          </cell>
          <cell r="C66" t="str">
            <v>2-5-2-1</v>
          </cell>
          <cell r="D66">
            <v>12</v>
          </cell>
          <cell r="E66">
            <v>42</v>
          </cell>
          <cell r="F66">
            <v>8</v>
          </cell>
          <cell r="G66">
            <v>0</v>
          </cell>
          <cell r="H66" t="str">
            <v>다목</v>
          </cell>
          <cell r="I66" t="str">
            <v>82</v>
          </cell>
          <cell r="J66" t="str">
            <v>자작</v>
          </cell>
          <cell r="K66">
            <v>50</v>
          </cell>
          <cell r="L66">
            <v>247365</v>
          </cell>
          <cell r="M66">
            <v>619442</v>
          </cell>
          <cell r="N66">
            <v>14</v>
          </cell>
          <cell r="O66" t="str">
            <v>다목리 산82</v>
          </cell>
        </row>
        <row r="67">
          <cell r="A67" t="str">
            <v>2-5-2-113</v>
          </cell>
          <cell r="B67" t="str">
            <v>다목지구</v>
          </cell>
          <cell r="C67" t="str">
            <v>2-5-2-1</v>
          </cell>
          <cell r="D67">
            <v>13</v>
          </cell>
          <cell r="E67">
            <v>45</v>
          </cell>
          <cell r="F67">
            <v>5</v>
          </cell>
          <cell r="G67">
            <v>0</v>
          </cell>
          <cell r="H67" t="str">
            <v>다목</v>
          </cell>
          <cell r="I67" t="str">
            <v>82</v>
          </cell>
          <cell r="J67" t="str">
            <v>자작</v>
          </cell>
          <cell r="K67">
            <v>50</v>
          </cell>
          <cell r="L67">
            <v>247264</v>
          </cell>
          <cell r="M67">
            <v>619282</v>
          </cell>
          <cell r="N67">
            <v>3</v>
          </cell>
          <cell r="O67" t="str">
            <v>다목리 산82</v>
          </cell>
        </row>
        <row r="68">
          <cell r="A68" t="str">
            <v>2-5-2-114</v>
          </cell>
          <cell r="B68" t="str">
            <v>다목지구</v>
          </cell>
          <cell r="C68" t="str">
            <v>2-5-2-1</v>
          </cell>
          <cell r="D68">
            <v>14</v>
          </cell>
          <cell r="E68">
            <v>30</v>
          </cell>
          <cell r="F68">
            <v>20</v>
          </cell>
          <cell r="G68">
            <v>0</v>
          </cell>
          <cell r="H68" t="str">
            <v>다목</v>
          </cell>
          <cell r="I68" t="str">
            <v>82</v>
          </cell>
          <cell r="J68" t="str">
            <v>자작</v>
          </cell>
          <cell r="K68">
            <v>50</v>
          </cell>
          <cell r="L68">
            <v>247221</v>
          </cell>
          <cell r="M68">
            <v>619192</v>
          </cell>
          <cell r="N68">
            <v>1</v>
          </cell>
          <cell r="O68" t="str">
            <v>다목리 산82</v>
          </cell>
        </row>
        <row r="69">
          <cell r="A69" t="str">
            <v>3-1-2-33</v>
          </cell>
          <cell r="B69" t="str">
            <v>다목지구</v>
          </cell>
          <cell r="C69" t="str">
            <v>3-1-2-3</v>
          </cell>
          <cell r="D69">
            <v>3</v>
          </cell>
          <cell r="E69">
            <v>7</v>
          </cell>
          <cell r="F69">
            <v>1</v>
          </cell>
          <cell r="G69">
            <v>0</v>
          </cell>
          <cell r="H69" t="str">
            <v>다목</v>
          </cell>
          <cell r="I69" t="str">
            <v>81</v>
          </cell>
          <cell r="J69" t="str">
            <v>마가목</v>
          </cell>
          <cell r="K69">
            <v>8</v>
          </cell>
          <cell r="L69">
            <v>247033</v>
          </cell>
          <cell r="M69">
            <v>619504</v>
          </cell>
          <cell r="N69">
            <v>2</v>
          </cell>
          <cell r="O69" t="str">
            <v>다목리 산81</v>
          </cell>
        </row>
        <row r="70">
          <cell r="A70" t="str">
            <v>3-2-6-11</v>
          </cell>
          <cell r="B70" t="str">
            <v>다목지구</v>
          </cell>
          <cell r="C70" t="str">
            <v>3-2-6-1</v>
          </cell>
          <cell r="D70">
            <v>1</v>
          </cell>
          <cell r="E70">
            <v>2</v>
          </cell>
          <cell r="F70">
            <v>3</v>
          </cell>
          <cell r="G70">
            <v>0</v>
          </cell>
          <cell r="H70" t="str">
            <v>다목</v>
          </cell>
          <cell r="I70" t="str">
            <v>79</v>
          </cell>
          <cell r="J70" t="str">
            <v>마가목</v>
          </cell>
          <cell r="K70">
            <v>5</v>
          </cell>
          <cell r="L70">
            <v>246681</v>
          </cell>
          <cell r="M70">
            <v>619356</v>
          </cell>
          <cell r="N70">
            <v>3</v>
          </cell>
          <cell r="O70" t="str">
            <v>다목리 산79</v>
          </cell>
        </row>
        <row r="71">
          <cell r="A71" t="str">
            <v>3-2-6-12</v>
          </cell>
          <cell r="B71" t="str">
            <v>다목지구</v>
          </cell>
          <cell r="C71" t="str">
            <v>3-2-6-1</v>
          </cell>
          <cell r="D71">
            <v>2</v>
          </cell>
          <cell r="E71">
            <v>5</v>
          </cell>
          <cell r="F71">
            <v>0</v>
          </cell>
          <cell r="G71">
            <v>0</v>
          </cell>
          <cell r="H71" t="str">
            <v>다목</v>
          </cell>
          <cell r="I71" t="str">
            <v>80</v>
          </cell>
          <cell r="J71" t="str">
            <v>마가목</v>
          </cell>
          <cell r="K71">
            <v>5</v>
          </cell>
          <cell r="L71">
            <v>246779</v>
          </cell>
          <cell r="M71">
            <v>619451</v>
          </cell>
          <cell r="N71">
            <v>4</v>
          </cell>
          <cell r="O71" t="str">
            <v>다목리 산80</v>
          </cell>
        </row>
        <row r="72">
          <cell r="A72" t="str">
            <v>3-2-6-13</v>
          </cell>
          <cell r="B72" t="str">
            <v>다목지구</v>
          </cell>
          <cell r="C72" t="str">
            <v>3-2-6-1</v>
          </cell>
          <cell r="D72">
            <v>3</v>
          </cell>
          <cell r="E72">
            <v>3</v>
          </cell>
          <cell r="F72">
            <v>2</v>
          </cell>
          <cell r="G72">
            <v>0</v>
          </cell>
          <cell r="H72" t="str">
            <v>다목</v>
          </cell>
          <cell r="I72" t="str">
            <v>81</v>
          </cell>
          <cell r="J72" t="str">
            <v>마가목</v>
          </cell>
          <cell r="K72">
            <v>5</v>
          </cell>
          <cell r="L72">
            <v>247033</v>
          </cell>
          <cell r="M72">
            <v>619504</v>
          </cell>
          <cell r="N72">
            <v>5</v>
          </cell>
          <cell r="O72" t="str">
            <v>다목리 산81</v>
          </cell>
        </row>
        <row r="73">
          <cell r="A73" t="str">
            <v>3-2-6-14</v>
          </cell>
          <cell r="B73" t="str">
            <v>다목지구</v>
          </cell>
          <cell r="C73" t="str">
            <v>3-2-6-1</v>
          </cell>
          <cell r="D73">
            <v>4</v>
          </cell>
          <cell r="E73">
            <v>5</v>
          </cell>
          <cell r="F73">
            <v>0</v>
          </cell>
          <cell r="G73">
            <v>0</v>
          </cell>
          <cell r="H73" t="str">
            <v>다목</v>
          </cell>
          <cell r="I73" t="str">
            <v>82</v>
          </cell>
          <cell r="J73" t="str">
            <v>마가목</v>
          </cell>
          <cell r="K73">
            <v>5</v>
          </cell>
          <cell r="L73">
            <v>247560</v>
          </cell>
          <cell r="M73">
            <v>619793</v>
          </cell>
          <cell r="N73">
            <v>1</v>
          </cell>
          <cell r="O73" t="str">
            <v>다목리 산82</v>
          </cell>
        </row>
        <row r="74">
          <cell r="A74" t="str">
            <v>3-2-6-15</v>
          </cell>
          <cell r="B74" t="str">
            <v>다목지구</v>
          </cell>
          <cell r="C74" t="str">
            <v>3-2-6-1</v>
          </cell>
          <cell r="D74">
            <v>5</v>
          </cell>
          <cell r="E74">
            <v>4</v>
          </cell>
          <cell r="F74">
            <v>1</v>
          </cell>
          <cell r="G74">
            <v>0</v>
          </cell>
          <cell r="H74" t="str">
            <v>다목</v>
          </cell>
          <cell r="I74" t="str">
            <v>83</v>
          </cell>
          <cell r="J74" t="str">
            <v>마가목</v>
          </cell>
          <cell r="K74">
            <v>5</v>
          </cell>
          <cell r="L74">
            <v>247166</v>
          </cell>
          <cell r="M74">
            <v>619568</v>
          </cell>
          <cell r="N74">
            <v>2</v>
          </cell>
          <cell r="O74" t="str">
            <v>다목리 산83</v>
          </cell>
        </row>
        <row r="75">
          <cell r="A75" t="str">
            <v>3-3-1-01</v>
          </cell>
          <cell r="B75" t="str">
            <v>다목지구</v>
          </cell>
          <cell r="C75" t="str">
            <v>3-3-1-0</v>
          </cell>
          <cell r="D75">
            <v>1</v>
          </cell>
          <cell r="E75">
            <v>46</v>
          </cell>
          <cell r="F75">
            <v>14</v>
          </cell>
          <cell r="G75">
            <v>0</v>
          </cell>
          <cell r="H75" t="str">
            <v>다목</v>
          </cell>
          <cell r="I75" t="str">
            <v>74</v>
          </cell>
          <cell r="J75" t="str">
            <v>소나무</v>
          </cell>
          <cell r="K75">
            <v>60</v>
          </cell>
          <cell r="L75">
            <v>246013</v>
          </cell>
          <cell r="M75">
            <v>618570</v>
          </cell>
          <cell r="N75">
            <v>3</v>
          </cell>
          <cell r="O75" t="str">
            <v>다목리 산74</v>
          </cell>
        </row>
        <row r="76">
          <cell r="A76" t="str">
            <v>3-3-1-02</v>
          </cell>
          <cell r="B76" t="str">
            <v>다목지구</v>
          </cell>
          <cell r="C76" t="str">
            <v>3-3-1-0</v>
          </cell>
          <cell r="D76">
            <v>2</v>
          </cell>
          <cell r="E76">
            <v>41</v>
          </cell>
          <cell r="F76">
            <v>19</v>
          </cell>
          <cell r="G76">
            <v>0</v>
          </cell>
          <cell r="H76" t="str">
            <v>다목</v>
          </cell>
          <cell r="I76" t="str">
            <v>74</v>
          </cell>
          <cell r="J76" t="str">
            <v>소나무</v>
          </cell>
          <cell r="K76">
            <v>60</v>
          </cell>
          <cell r="L76">
            <v>246039</v>
          </cell>
          <cell r="M76">
            <v>618491</v>
          </cell>
          <cell r="N76">
            <v>1</v>
          </cell>
          <cell r="O76" t="str">
            <v>다목리 산74</v>
          </cell>
        </row>
        <row r="77">
          <cell r="A77" t="str">
            <v>3-3-1-03</v>
          </cell>
          <cell r="B77" t="str">
            <v>다목지구</v>
          </cell>
          <cell r="C77" t="str">
            <v>3-3-1-0</v>
          </cell>
          <cell r="D77">
            <v>3</v>
          </cell>
          <cell r="E77">
            <v>39</v>
          </cell>
          <cell r="F77">
            <v>21</v>
          </cell>
          <cell r="G77">
            <v>0</v>
          </cell>
          <cell r="H77" t="str">
            <v>다목</v>
          </cell>
          <cell r="I77" t="str">
            <v>74</v>
          </cell>
          <cell r="J77" t="str">
            <v>소나무</v>
          </cell>
          <cell r="K77">
            <v>60</v>
          </cell>
          <cell r="L77">
            <v>246105</v>
          </cell>
          <cell r="M77">
            <v>618398</v>
          </cell>
          <cell r="N77">
            <v>2</v>
          </cell>
          <cell r="O77" t="str">
            <v>다목리 산74</v>
          </cell>
        </row>
        <row r="78">
          <cell r="A78" t="str">
            <v>3-8-3-01</v>
          </cell>
          <cell r="B78" t="str">
            <v>다목지구</v>
          </cell>
          <cell r="C78" t="str">
            <v>3-8-3-0</v>
          </cell>
          <cell r="D78">
            <v>1</v>
          </cell>
          <cell r="E78">
            <v>30</v>
          </cell>
          <cell r="F78">
            <v>10</v>
          </cell>
          <cell r="G78">
            <v>0</v>
          </cell>
          <cell r="H78" t="str">
            <v>다목</v>
          </cell>
          <cell r="I78" t="str">
            <v>82</v>
          </cell>
          <cell r="J78" t="str">
            <v>음나무</v>
          </cell>
          <cell r="K78">
            <v>40</v>
          </cell>
          <cell r="L78">
            <v>247539</v>
          </cell>
          <cell r="M78">
            <v>619670</v>
          </cell>
          <cell r="N78">
            <v>3</v>
          </cell>
          <cell r="O78" t="str">
            <v>다목리 산82</v>
          </cell>
        </row>
        <row r="79">
          <cell r="A79" t="str">
            <v>3-8-3-02</v>
          </cell>
          <cell r="B79" t="str">
            <v>다목지구</v>
          </cell>
          <cell r="C79" t="str">
            <v>3-8-3-0</v>
          </cell>
          <cell r="D79">
            <v>2</v>
          </cell>
          <cell r="E79">
            <v>33</v>
          </cell>
          <cell r="F79">
            <v>7</v>
          </cell>
          <cell r="G79">
            <v>0</v>
          </cell>
          <cell r="H79" t="str">
            <v>다목</v>
          </cell>
          <cell r="I79" t="str">
            <v>82</v>
          </cell>
          <cell r="J79" t="str">
            <v>음나무</v>
          </cell>
          <cell r="K79">
            <v>40</v>
          </cell>
          <cell r="L79">
            <v>247332</v>
          </cell>
          <cell r="M79">
            <v>619559</v>
          </cell>
          <cell r="N79">
            <v>1</v>
          </cell>
          <cell r="O79" t="str">
            <v>다목리 산82</v>
          </cell>
        </row>
        <row r="80">
          <cell r="A80" t="str">
            <v>3-8-3-03</v>
          </cell>
          <cell r="B80" t="str">
            <v>다목지구</v>
          </cell>
          <cell r="C80" t="str">
            <v>3-8-3-0</v>
          </cell>
          <cell r="D80">
            <v>3</v>
          </cell>
          <cell r="E80">
            <v>26</v>
          </cell>
          <cell r="F80">
            <v>14</v>
          </cell>
          <cell r="G80">
            <v>0</v>
          </cell>
          <cell r="H80" t="str">
            <v>다목</v>
          </cell>
          <cell r="I80" t="str">
            <v>83</v>
          </cell>
          <cell r="J80" t="str">
            <v>음나무</v>
          </cell>
          <cell r="K80">
            <v>40</v>
          </cell>
          <cell r="L80">
            <v>247270</v>
          </cell>
          <cell r="M80">
            <v>619495</v>
          </cell>
          <cell r="N80">
            <v>3</v>
          </cell>
          <cell r="O80" t="str">
            <v>다목리 산83</v>
          </cell>
        </row>
        <row r="81">
          <cell r="A81" t="str">
            <v>3-9-4-11</v>
          </cell>
          <cell r="B81" t="str">
            <v>다목지구</v>
          </cell>
          <cell r="C81" t="str">
            <v>3-9-4-1</v>
          </cell>
          <cell r="D81">
            <v>1</v>
          </cell>
          <cell r="E81">
            <v>6</v>
          </cell>
          <cell r="F81">
            <v>2</v>
          </cell>
          <cell r="G81">
            <v>0</v>
          </cell>
          <cell r="H81" t="str">
            <v>다목</v>
          </cell>
          <cell r="I81" t="str">
            <v>79</v>
          </cell>
          <cell r="J81" t="str">
            <v>우산고로쇠</v>
          </cell>
          <cell r="K81">
            <v>8</v>
          </cell>
          <cell r="L81">
            <v>246691</v>
          </cell>
          <cell r="M81">
            <v>619317</v>
          </cell>
          <cell r="N81">
            <v>4</v>
          </cell>
          <cell r="O81" t="str">
            <v>다목리 산79</v>
          </cell>
        </row>
        <row r="82">
          <cell r="A82" t="str">
            <v>3-9-4-12</v>
          </cell>
          <cell r="B82" t="str">
            <v>다목지구</v>
          </cell>
          <cell r="C82" t="str">
            <v>3-9-4-1</v>
          </cell>
          <cell r="D82">
            <v>2</v>
          </cell>
          <cell r="E82">
            <v>8</v>
          </cell>
          <cell r="F82">
            <v>0</v>
          </cell>
          <cell r="G82">
            <v>0</v>
          </cell>
          <cell r="H82" t="str">
            <v>다목</v>
          </cell>
          <cell r="I82" t="str">
            <v>80</v>
          </cell>
          <cell r="J82" t="str">
            <v>우산고로쇠</v>
          </cell>
          <cell r="K82">
            <v>8</v>
          </cell>
          <cell r="L82">
            <v>246923</v>
          </cell>
          <cell r="M82">
            <v>619425</v>
          </cell>
          <cell r="N82">
            <v>5</v>
          </cell>
          <cell r="O82" t="str">
            <v>다목리 산80</v>
          </cell>
        </row>
        <row r="83">
          <cell r="A83" t="str">
            <v>3-9-4-13</v>
          </cell>
          <cell r="B83" t="str">
            <v>다목지구</v>
          </cell>
          <cell r="C83" t="str">
            <v>3-9-4-1</v>
          </cell>
          <cell r="D83">
            <v>3</v>
          </cell>
          <cell r="E83">
            <v>6</v>
          </cell>
          <cell r="F83">
            <v>2</v>
          </cell>
          <cell r="G83">
            <v>0</v>
          </cell>
          <cell r="H83" t="str">
            <v>다목</v>
          </cell>
          <cell r="I83" t="str">
            <v>82</v>
          </cell>
          <cell r="J83" t="str">
            <v>우산고로쇠</v>
          </cell>
          <cell r="K83">
            <v>8</v>
          </cell>
          <cell r="L83">
            <v>247171</v>
          </cell>
          <cell r="M83">
            <v>619531</v>
          </cell>
          <cell r="O83" t="str">
            <v>다목리 산82</v>
          </cell>
        </row>
        <row r="84">
          <cell r="A84" t="str">
            <v>3-9-4-14</v>
          </cell>
          <cell r="B84" t="str">
            <v>다목지구</v>
          </cell>
          <cell r="C84" t="str">
            <v>3-9-4-1</v>
          </cell>
          <cell r="D84">
            <v>4</v>
          </cell>
          <cell r="E84">
            <v>5</v>
          </cell>
          <cell r="F84">
            <v>3</v>
          </cell>
          <cell r="G84">
            <v>0</v>
          </cell>
          <cell r="H84" t="str">
            <v>다목</v>
          </cell>
          <cell r="I84" t="str">
            <v>83</v>
          </cell>
          <cell r="J84" t="str">
            <v>우산고로쇠</v>
          </cell>
          <cell r="K84">
            <v>8</v>
          </cell>
          <cell r="L84">
            <v>247552</v>
          </cell>
          <cell r="M84">
            <v>619727</v>
          </cell>
          <cell r="O84" t="str">
            <v>다목리 산83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공구원가계산"/>
      <sheetName val="2공구산출내역"/>
      <sheetName val="2______"/>
      <sheetName val="식재일위대가"/>
      <sheetName val="기초일위대가"/>
      <sheetName val="단가대비표"/>
      <sheetName val="단가표"/>
      <sheetName val="데이타"/>
      <sheetName val="104동"/>
      <sheetName val="내역"/>
      <sheetName val="일위대가"/>
      <sheetName val="골조시행"/>
      <sheetName val="견적서"/>
      <sheetName val="2차1차"/>
      <sheetName val="대목"/>
      <sheetName val="적격점수&lt;300억미만&gt;"/>
      <sheetName val="을"/>
      <sheetName val="예산내역"/>
      <sheetName val="총괄수지표"/>
      <sheetName val="기자재비"/>
      <sheetName val="1차설계변경내역"/>
      <sheetName val="내역서2안"/>
      <sheetName val="일위대가표"/>
      <sheetName val="b_balju"/>
      <sheetName val="공통가설"/>
      <sheetName val="10월"/>
      <sheetName val="토공사"/>
      <sheetName val="자료"/>
      <sheetName val="덤프트럭계수"/>
      <sheetName val="내역서"/>
      <sheetName val="Mc1"/>
      <sheetName val="설비2차"/>
      <sheetName val="70%"/>
      <sheetName val="b_balju-단가단가단가"/>
      <sheetName val="표지"/>
      <sheetName val="공문"/>
      <sheetName val="대비"/>
      <sheetName val="1"/>
      <sheetName val="2"/>
      <sheetName val="기성"/>
      <sheetName val="변경"/>
      <sheetName val="사진설명"/>
      <sheetName val="범례 (2)"/>
      <sheetName val="목차"/>
      <sheetName val="Sheet2"/>
      <sheetName val="사진대지"/>
      <sheetName val="담장산출"/>
      <sheetName val="수목표준대가"/>
      <sheetName val="Macro1"/>
      <sheetName val="견적시담(송포2공구)"/>
      <sheetName val="식재인부"/>
      <sheetName val="건축내역"/>
      <sheetName val="일위대가목차"/>
      <sheetName val="sheet1"/>
      <sheetName val="일위대가(건축)"/>
      <sheetName val="Y-WORK"/>
      <sheetName val="단가"/>
      <sheetName val="일위목록"/>
      <sheetName val="노임단가"/>
      <sheetName val="백암비스타내역"/>
      <sheetName val="data2"/>
      <sheetName val="FB25JN"/>
      <sheetName val="개요"/>
      <sheetName val="Data&amp;Result"/>
      <sheetName val="QandAJunior"/>
      <sheetName val="일용노임단가"/>
      <sheetName val="중기사용료산출근거"/>
      <sheetName val="단가 및 재료비"/>
      <sheetName val="내역5"/>
      <sheetName val="b_balju_cho"/>
      <sheetName val="DT"/>
      <sheetName val="롤러"/>
      <sheetName val="BH"/>
      <sheetName val="조경유지관리"/>
      <sheetName val="조경식재굴취"/>
      <sheetName val="식재단가"/>
      <sheetName val="인력터파기품"/>
      <sheetName val="2005년임금"/>
      <sheetName val="컨테이너"/>
      <sheetName val="펌프차타설"/>
      <sheetName val="기성내역"/>
      <sheetName val="노원열병합  건축공사기성내역서"/>
      <sheetName val="공통가설공사"/>
      <sheetName val="건축공사실행"/>
      <sheetName val="자재단가"/>
      <sheetName val="직노"/>
      <sheetName val="작업금지"/>
      <sheetName val="EACT10"/>
      <sheetName val="BID"/>
      <sheetName val="제직재"/>
      <sheetName val="설직재-1"/>
      <sheetName val="Sheet5"/>
      <sheetName val="건축"/>
      <sheetName val="물가대비표"/>
      <sheetName val="요율"/>
      <sheetName val="unit 4"/>
      <sheetName val="환율"/>
      <sheetName val="기초단가"/>
      <sheetName val="공종목록표"/>
      <sheetName val="★도급내역"/>
      <sheetName val="노임"/>
      <sheetName val="집계표"/>
      <sheetName val="단가비교표"/>
      <sheetName val="단가일람"/>
      <sheetName val="단위량당중기"/>
      <sheetName val="회사정보"/>
      <sheetName val="증감대비"/>
      <sheetName val="연결임시"/>
      <sheetName val="선금급신청서"/>
      <sheetName val="공통단가"/>
      <sheetName val="운반비"/>
      <sheetName val="2000양배"/>
      <sheetName val="일위대가목록"/>
      <sheetName val="기초입력 DATA"/>
      <sheetName val="전기품산출"/>
      <sheetName val="COVER"/>
      <sheetName val="안양동교 1안"/>
      <sheetName val="터파기및재료"/>
      <sheetName val="실행철강하도"/>
      <sheetName val="국별인원"/>
      <sheetName val="단가산출"/>
      <sheetName val="#REF"/>
      <sheetName val="단가(1)"/>
      <sheetName val="Sheet10"/>
      <sheetName val="공사비대비표B(토공)"/>
      <sheetName val="경비"/>
      <sheetName val="수량산출"/>
      <sheetName val="원가계산서"/>
      <sheetName val="월간관리비"/>
      <sheetName val="산출근거"/>
      <sheetName val="재료단가"/>
      <sheetName val="임금단가"/>
      <sheetName val="장비목록표"/>
      <sheetName val="장비운전경비"/>
      <sheetName val="장비손료"/>
      <sheetName val="장비"/>
      <sheetName val="산근1"/>
      <sheetName val="노무"/>
      <sheetName val="자재"/>
      <sheetName val="일 위 대 가 표"/>
      <sheetName val="관리자"/>
      <sheetName val="DATA1"/>
      <sheetName val="대가10%"/>
      <sheetName val="설계"/>
      <sheetName val="제출내역"/>
      <sheetName val="현장경비"/>
      <sheetName val="출력은 금물"/>
      <sheetName val="실행(1)"/>
      <sheetName val="대가"/>
      <sheetName val="몰탈재료산출"/>
      <sheetName val="DATA"/>
      <sheetName val="기본단가"/>
      <sheetName val="일위대가(출입)"/>
      <sheetName val="단청공사"/>
      <sheetName val="인건비단가"/>
      <sheetName val="회사기초자료"/>
      <sheetName val="단가조사서"/>
      <sheetName val="변수값"/>
      <sheetName val="중기상차"/>
      <sheetName val="AS복구"/>
      <sheetName val="중기터파기"/>
      <sheetName val="Total"/>
      <sheetName val="결재판"/>
      <sheetName val="1,2공구원가계산서"/>
      <sheetName val="1공구산출내역서"/>
      <sheetName val="CON'C"/>
      <sheetName val="단가표 (2)"/>
      <sheetName val="중기사용료"/>
      <sheetName val="기계경비(시간당)"/>
      <sheetName val="수목데이타 "/>
      <sheetName val="투찰추정"/>
      <sheetName val="코드표"/>
      <sheetName val="중기조종사 단위단가"/>
      <sheetName val="보할공정"/>
      <sheetName val="Sheet1 (2)"/>
      <sheetName val="할증 "/>
      <sheetName val="식재가격"/>
      <sheetName val="식재총괄"/>
      <sheetName val="소비자가"/>
      <sheetName val="시설물기초"/>
      <sheetName val="금액"/>
      <sheetName val="을지"/>
      <sheetName val="단가조사"/>
      <sheetName val="일위_파일"/>
      <sheetName val="입력"/>
      <sheetName val="에너지요금"/>
      <sheetName val="집계표_식재"/>
      <sheetName val="장비종합부표"/>
      <sheetName val="부표"/>
      <sheetName val="BSD _2_"/>
      <sheetName val="등록업체(031124)"/>
      <sheetName val="단산목록"/>
      <sheetName val=" 갑지"/>
      <sheetName val="기초내역"/>
      <sheetName val="급여대장"/>
      <sheetName val="직원 인적급여 카드"/>
      <sheetName val="냉천부속동"/>
      <sheetName val="하부철근수량"/>
      <sheetName val="관로내역원"/>
      <sheetName val="A-4"/>
      <sheetName val="물가시세표"/>
      <sheetName val="요약&amp;결과"/>
      <sheetName val="광양 3기 유입수"/>
      <sheetName val="전체"/>
      <sheetName val="9811"/>
      <sheetName val="저수조"/>
      <sheetName val="BS"/>
      <sheetName val="실행내역"/>
      <sheetName val="도급"/>
      <sheetName val="FAX"/>
      <sheetName val="여과지동"/>
      <sheetName val="노임단가표"/>
      <sheetName val="수지예산"/>
      <sheetName val="단가비교"/>
      <sheetName val="장비사양"/>
      <sheetName val="조명율표"/>
      <sheetName val="기계경비일람"/>
      <sheetName val="공사개요"/>
      <sheetName val="공구"/>
      <sheetName val="위치조서"/>
      <sheetName val="4.일위대가목차"/>
      <sheetName val="일위대가(가설)"/>
      <sheetName val="상각비"/>
      <sheetName val="조명일위"/>
      <sheetName val="교사기준면적(초등)"/>
      <sheetName val="설계예산서"/>
      <sheetName val="예산내역서"/>
      <sheetName val="재료"/>
      <sheetName val="보도공제면적"/>
      <sheetName val="96노임기준"/>
      <sheetName val="웅진교-S2"/>
      <sheetName val="범례_(2)"/>
      <sheetName val="단가_및_재료비"/>
      <sheetName val="노원열병합__건축공사기성내역서"/>
      <sheetName val="안양동교_1안"/>
      <sheetName val="unit_4"/>
      <sheetName val="일_위_대_가_표"/>
      <sheetName val="수목데이타"/>
      <sheetName val="Macro2"/>
      <sheetName val="대한주택보증(수보)"/>
      <sheetName val="대한주택보증(입보)"/>
      <sheetName val="DANGA"/>
      <sheetName val="EJ"/>
      <sheetName val="실행"/>
      <sheetName val="철콘공사"/>
      <sheetName val="내역-2"/>
      <sheetName val="중기집계"/>
      <sheetName val="2000년1차"/>
      <sheetName val="3련 BOX"/>
      <sheetName val="경산"/>
      <sheetName val="단가기준"/>
      <sheetName val="내부마감"/>
      <sheetName val="별제권_정리담보권"/>
      <sheetName val="원하대비"/>
      <sheetName val="원도급"/>
      <sheetName val="하도급"/>
      <sheetName val="대비2"/>
      <sheetName val="건축공사"/>
      <sheetName val="01"/>
      <sheetName val="인건비"/>
      <sheetName val="일위대가 "/>
      <sheetName val="제2호단위수량"/>
      <sheetName val="2.냉난방설비공사"/>
      <sheetName val="7.자동제어공사"/>
      <sheetName val="코드목록(시스템담당용)"/>
      <sheetName val="DATE"/>
      <sheetName val="화재 탐지 설비"/>
      <sheetName val="견적"/>
      <sheetName val="4.공사별"/>
      <sheetName val="갑지"/>
      <sheetName val="광주전남"/>
      <sheetName val="신규일위"/>
      <sheetName val="자단"/>
      <sheetName val="000000"/>
      <sheetName val="대,유,램"/>
      <sheetName val="기본단가표"/>
      <sheetName val="공정집계_국별"/>
      <sheetName val="AV시스템"/>
      <sheetName val="기본입력"/>
      <sheetName val="포장복구집계"/>
      <sheetName val="북방3터널"/>
      <sheetName val="계약내역(2)"/>
      <sheetName val="재노경"/>
      <sheetName val="도급내역5+800"/>
      <sheetName val="도급내역"/>
      <sheetName val="ABUT수량-A1"/>
      <sheetName val="기준액"/>
      <sheetName val="내 역 서(총괄)"/>
      <sheetName val="설계내역서"/>
      <sheetName val="기계경비"/>
      <sheetName val="전력"/>
      <sheetName val="6-1. 관개량조서"/>
      <sheetName val="단가산출(총괄)"/>
      <sheetName val="일위총괄"/>
      <sheetName val="품셈TABLE"/>
      <sheetName val="주소록"/>
      <sheetName val="금액내역서"/>
      <sheetName val="이토변실(A3-LINE)"/>
      <sheetName val="기본1"/>
      <sheetName val="수정일위대가"/>
      <sheetName val="I一般比"/>
      <sheetName val="N賃率-職"/>
      <sheetName val="J直材4"/>
      <sheetName val="입찰안"/>
      <sheetName val="재료집계표빽업"/>
      <sheetName val="암거수리계산서"/>
      <sheetName val="◀암거수리계산조서"/>
      <sheetName val="◀암거위치"/>
      <sheetName val="최종단면▶"/>
      <sheetName val="◀평균높이▶"/>
      <sheetName val="준검 내역서"/>
      <sheetName val="물가시세"/>
      <sheetName val="중기단가"/>
      <sheetName val="단가및재료비"/>
      <sheetName val="총공사비집계표"/>
      <sheetName val="수목데이타_"/>
      <sheetName val="출력은_금물"/>
      <sheetName val="기초입력_DATA"/>
      <sheetName val="부대공"/>
      <sheetName val="배수공"/>
      <sheetName val="토공"/>
      <sheetName val="포장공"/>
      <sheetName val="강병규"/>
      <sheetName val="(전남)시범지구 운영실적 및 결과분석(8월까지)"/>
      <sheetName val="우석문틀"/>
      <sheetName val="const."/>
      <sheetName val="종배수관면벽신"/>
      <sheetName val="피벗테이블데이터분석"/>
      <sheetName val="자료입력"/>
      <sheetName val="CABLE SIZE-1"/>
      <sheetName val="06 일위대가목록"/>
      <sheetName val="단가산출2"/>
      <sheetName val="단가산출서"/>
      <sheetName val="당사실시1"/>
      <sheetName val="노견단위수량"/>
      <sheetName val="Sheet4"/>
      <sheetName val="계산서(곡선부)"/>
      <sheetName val="포장재료집계표"/>
      <sheetName val="단가표_(2)"/>
      <sheetName val="_갑지"/>
      <sheetName val="1안"/>
      <sheetName val="할증_"/>
      <sheetName val="광양_3기_유입수"/>
      <sheetName val="중기조종사_단위단가"/>
      <sheetName val="공장동 지하1층"/>
      <sheetName val="용역동 및 154KV"/>
      <sheetName val="공장동 3층"/>
      <sheetName val="공장동 1층"/>
      <sheetName val="실행예산"/>
      <sheetName val="도급FORM"/>
      <sheetName val="비전경영계획"/>
      <sheetName val="일위대가 목록표"/>
      <sheetName val="통장출금액"/>
      <sheetName val="구의33고"/>
      <sheetName val="10월 (2)"/>
      <sheetName val="종합-임현"/>
      <sheetName val="현장관리비"/>
      <sheetName val="기능공인적사항"/>
      <sheetName val="단"/>
      <sheetName val="굴화내역"/>
      <sheetName val=" 견적서"/>
      <sheetName val="3.하중산정4.지지력"/>
      <sheetName val="대가단최종"/>
      <sheetName val="단가산출-기,교"/>
      <sheetName val="일위목록-기"/>
      <sheetName val="총괄내역서"/>
      <sheetName val="전선 및 전선관"/>
      <sheetName val="투찰내역"/>
      <sheetName val="신고조서"/>
      <sheetName val="사각1,특1호"/>
      <sheetName val="교통대책내역"/>
      <sheetName val="자동제어"/>
      <sheetName val="DATA 입력란"/>
      <sheetName val="1. 설계조건 2.단면가정 3. 하중계산"/>
      <sheetName val="덤프운반거리산출(토)"/>
      <sheetName val="덤프운반거리산출(풍)"/>
      <sheetName val="덤프운반거리산출(연)"/>
      <sheetName val="수량산출서"/>
      <sheetName val="10"/>
      <sheetName val="11"/>
      <sheetName val="12"/>
      <sheetName val="13"/>
      <sheetName val="14"/>
      <sheetName val="15"/>
      <sheetName val="16"/>
      <sheetName val="3"/>
      <sheetName val="4"/>
      <sheetName val="5"/>
      <sheetName val="6"/>
      <sheetName val="7"/>
      <sheetName val="8"/>
      <sheetName val="9"/>
      <sheetName val="유원장"/>
      <sheetName val="놀이광장"/>
      <sheetName val="다목적광장"/>
      <sheetName val="설명서 "/>
      <sheetName val="토목"/>
      <sheetName val="조건"/>
      <sheetName val="사업성"/>
      <sheetName val="교각1"/>
      <sheetName val="단위수량"/>
      <sheetName val="-치수표(곡선부)"/>
      <sheetName val="의왕내역"/>
      <sheetName val="가동비율"/>
      <sheetName val="조경일람"/>
      <sheetName val="반포2차"/>
      <sheetName val="일위대가(4층원격)"/>
      <sheetName val="토량1-1"/>
      <sheetName val="건축공사 집계표"/>
      <sheetName val="골조"/>
      <sheetName val="국민연금표"/>
      <sheetName val="기초대가"/>
      <sheetName val="시설대가"/>
      <sheetName val="수목대가"/>
      <sheetName val="인공대가"/>
      <sheetName val="부표총괄"/>
      <sheetName val="총 괄 표"/>
      <sheetName val="청주(철골발주의뢰서)"/>
      <sheetName val="S&amp;R"/>
      <sheetName val="인원계획-미화"/>
      <sheetName val="Quality"/>
      <sheetName val="People"/>
      <sheetName val="Risk"/>
      <sheetName val="Training"/>
      <sheetName val="General"/>
      <sheetName val="Instructions"/>
      <sheetName val="공내역"/>
      <sheetName val="ⴭⴭⴭⴭⴭ"/>
      <sheetName val="일위대가표(DEEP)"/>
      <sheetName val="가정조건"/>
      <sheetName val="공통"/>
      <sheetName val="노무비"/>
      <sheetName val="원가"/>
      <sheetName val="계약서"/>
      <sheetName val="간접비 총괄표"/>
      <sheetName val="2.1  노무비 평균단가산출"/>
      <sheetName val="장비집계"/>
      <sheetName val="식재"/>
      <sheetName val="시설물"/>
      <sheetName val="식재출력용"/>
      <sheetName val="유지관리"/>
      <sheetName val="수량집계표(舊)"/>
      <sheetName val="VOR"/>
      <sheetName val="예산명세서"/>
      <sheetName val="설계명세서"/>
      <sheetName val="잡비"/>
      <sheetName val="버스운행안내"/>
      <sheetName val="원가data"/>
      <sheetName val="한강운반비"/>
      <sheetName val="적산산출"/>
      <sheetName val="자재비산출"/>
      <sheetName val="운용비산출"/>
      <sheetName val="부대공Ⅱ"/>
      <sheetName val="견적단가"/>
      <sheetName val="비탈면보호공수량산출"/>
      <sheetName val="pier(각형)"/>
      <sheetName val="분당임차변경"/>
      <sheetName val="형틀공사"/>
      <sheetName val="기초일위"/>
      <sheetName val="시설일위"/>
      <sheetName val="파일의이용"/>
      <sheetName val="L_RPTB~1"/>
      <sheetName val="재료비"/>
      <sheetName val="원가계산서(남측)"/>
      <sheetName val="전차선로 물량표"/>
      <sheetName val="공통(20-91)"/>
      <sheetName val="SG"/>
      <sheetName val="괴목육교"/>
      <sheetName val="7월11일"/>
      <sheetName val="시작4"/>
      <sheetName val="시설물일위"/>
      <sheetName val="공내역서"/>
      <sheetName val="시멘트"/>
      <sheetName val="표준항목"/>
      <sheetName val="내역서(전기)"/>
      <sheetName val="토사(PE)"/>
      <sheetName val="세부내역서(소방)"/>
      <sheetName val="DAN"/>
      <sheetName val="백호우계수"/>
      <sheetName val="기초자료"/>
      <sheetName val="1.우편집중내역서"/>
      <sheetName val="중기손료"/>
      <sheetName val="장비가동"/>
      <sheetName val="1공구원가계산서"/>
      <sheetName val="배수내역"/>
      <sheetName val="날개벽수량표"/>
      <sheetName val="경율산정.XLS"/>
      <sheetName val="조견표"/>
      <sheetName val="공조기"/>
      <sheetName val="단가_1_"/>
      <sheetName val="설비내역서"/>
      <sheetName val="건축내역서"/>
      <sheetName val="전기내역서"/>
      <sheetName val="지급자재"/>
      <sheetName val="일위대가집계"/>
      <sheetName val="관접합및부설"/>
      <sheetName val="장비경비"/>
      <sheetName val="빗물받이(910-510-410)"/>
      <sheetName val="달대"/>
      <sheetName val="철거산출근거"/>
      <sheetName val="도곡동APT"/>
      <sheetName val="신대방교수"/>
      <sheetName val="16-1"/>
      <sheetName val="9-1차이내역"/>
      <sheetName val="JUCKEYK"/>
      <sheetName val="단가 "/>
      <sheetName val="(A)내역서"/>
      <sheetName val="단  가  대  비  표"/>
      <sheetName val="일  위  대  가  목  록"/>
      <sheetName val="변압기 및 발전기 용량"/>
      <sheetName val="말뚝지지력산정"/>
      <sheetName val="보고"/>
      <sheetName val="식재일위"/>
      <sheetName val="내역표지"/>
      <sheetName val="Baby일위대가"/>
      <sheetName val="남대문빌딩"/>
      <sheetName val="실행내역 "/>
      <sheetName val="납부서"/>
      <sheetName val="기준FACTOR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노무비 근거"/>
      <sheetName val="청천내"/>
      <sheetName val="접속슬라브"/>
      <sheetName val="개화1교"/>
      <sheetName val="TYPE-1"/>
      <sheetName val="수목단가"/>
      <sheetName val="시설수량표"/>
      <sheetName val="식재수량표"/>
      <sheetName val="2000,9월 일위"/>
      <sheetName val="정산명세서"/>
      <sheetName val="동문건설"/>
      <sheetName val="2.대외공문"/>
      <sheetName val="예총"/>
      <sheetName val="계정code"/>
      <sheetName val="1.설계기준 "/>
      <sheetName val="일위대가(1)"/>
      <sheetName val="램머"/>
      <sheetName val="작업일보"/>
      <sheetName val="을 1"/>
      <sheetName val="을 2"/>
      <sheetName val="2003상반기노임기준"/>
      <sheetName val="산출기초"/>
      <sheetName val="공사비산출서"/>
      <sheetName val="유역면적"/>
      <sheetName val="단중표"/>
      <sheetName val="유림골조"/>
      <sheetName val="조도계산서 (도서)"/>
      <sheetName val="견적 (2)"/>
      <sheetName val="실행간접비"/>
      <sheetName val="1차 내역서"/>
      <sheetName val="A갑지"/>
      <sheetName val="손익계산서"/>
      <sheetName val="발주처담당자"/>
      <sheetName val="공정표"/>
      <sheetName val="도급원가"/>
      <sheetName val="중기작업량"/>
      <sheetName val="금융비용"/>
      <sheetName val="단가견적조사표"/>
      <sheetName val="개요입력"/>
      <sheetName val="수량기준"/>
      <sheetName val="단 box"/>
      <sheetName val="수량집계"/>
      <sheetName val="구간재료"/>
      <sheetName val="원가서"/>
      <sheetName val="토목공사"/>
      <sheetName val="횡배수관"/>
      <sheetName val="실행대비"/>
      <sheetName val="구간별현황"/>
      <sheetName val="기본계획"/>
      <sheetName val="광주운남을"/>
      <sheetName val="TRE TABLE"/>
      <sheetName val="수입"/>
      <sheetName val="3단계"/>
      <sheetName val="대구경북"/>
      <sheetName val="월별손익현황"/>
      <sheetName val="서울서부"/>
      <sheetName val="부산경남"/>
      <sheetName val="서울동부"/>
      <sheetName val="인천경기"/>
      <sheetName val="중부본부"/>
      <sheetName val="호남본부"/>
      <sheetName val="자판실행"/>
      <sheetName val="간공설계서"/>
      <sheetName val="변경내역"/>
      <sheetName val="소방"/>
      <sheetName val="이식운반"/>
      <sheetName val="용역비내역-진짜"/>
      <sheetName val="개인명세서"/>
      <sheetName val="토적단위"/>
      <sheetName val="정의"/>
      <sheetName val="투입비"/>
      <sheetName val="옥외외등집계표"/>
      <sheetName val="실행기초"/>
      <sheetName val="배수량"/>
      <sheetName val="WORK"/>
      <sheetName val="APT내역"/>
      <sheetName val="부대시설"/>
      <sheetName val="일용노임단가2001상"/>
      <sheetName val="참조자료"/>
      <sheetName val="토건"/>
      <sheetName val="간접비"/>
      <sheetName val="옥외등신설"/>
      <sheetName val="저케CV22신설"/>
      <sheetName val="저케CV38신설"/>
      <sheetName val="저케CV8신설"/>
      <sheetName val="접지3종"/>
      <sheetName val="sub"/>
      <sheetName val="근로자"/>
      <sheetName val="총괄표"/>
      <sheetName val="인공산출"/>
      <sheetName val="세금자료"/>
      <sheetName val="내역_FILE"/>
      <sheetName val="규준틀"/>
      <sheetName val="패널"/>
      <sheetName val="일 위 목 록 표"/>
      <sheetName val="001"/>
      <sheetName val="사업수지"/>
      <sheetName val="설계예산서(흙막이)"/>
      <sheetName val="노임 단가"/>
      <sheetName val="4.직접인건비"/>
      <sheetName val="직접인건비"/>
      <sheetName val="설계명세서 (장비)"/>
      <sheetName val="주beam"/>
      <sheetName val="기초공"/>
      <sheetName val="기둥(원형)"/>
      <sheetName val="자재목록"/>
      <sheetName val="단가목록"/>
      <sheetName val="중기목록"/>
      <sheetName val="노임이"/>
      <sheetName val="맨홀_공사비"/>
      <sheetName val="실행내역서 "/>
      <sheetName val="단재적표"/>
      <sheetName val="갑지(추정)"/>
      <sheetName val="소화실적"/>
      <sheetName val="횡배수관집현황(2공구)"/>
      <sheetName val="골막이(야매)"/>
      <sheetName val="우수받이"/>
      <sheetName val="기타 정보통신공사"/>
      <sheetName val="CODE"/>
      <sheetName val="철근콘크리트 (5)"/>
      <sheetName val="안전장치"/>
      <sheetName val="일반공사"/>
      <sheetName val="적용단위길이"/>
      <sheetName val="특수기호강도거푸집"/>
      <sheetName val="종배수관(신)"/>
      <sheetName val="포스코실행"/>
      <sheetName val="기계"/>
      <sheetName val="정화조"/>
      <sheetName val="조경"/>
      <sheetName val="교량하부공"/>
      <sheetName val="직접경비"/>
      <sheetName val="원내역"/>
      <sheetName val="wall"/>
      <sheetName val="전기일위목록"/>
      <sheetName val="조명시설"/>
      <sheetName val="우수공,맨홀,집수정"/>
      <sheetName val="22단가"/>
      <sheetName val="22인공"/>
      <sheetName val="단위단가"/>
      <sheetName val="자재테이블"/>
      <sheetName val="범례_(2)1"/>
      <sheetName val="단가_및_재료비1"/>
      <sheetName val="노원열병합__건축공사기성내역서1"/>
      <sheetName val="일_위_대_가_표1"/>
      <sheetName val="출력은_금물1"/>
      <sheetName val="unit_41"/>
      <sheetName val="_갑지1"/>
      <sheetName val="교각별철근수량집계표"/>
      <sheetName val="단위중량"/>
      <sheetName val="소일위대가코드표"/>
      <sheetName val="MCC제원"/>
      <sheetName val="제경비율"/>
      <sheetName val="값"/>
      <sheetName val="단가산출목록표"/>
      <sheetName val="일위산출"/>
      <sheetName val="설비"/>
      <sheetName val="예가표"/>
      <sheetName val="진주방향"/>
      <sheetName val="기초목"/>
      <sheetName val="11-2.아파트내역"/>
      <sheetName val="아파트"/>
      <sheetName val="예산편성"/>
      <sheetName val="부대내역"/>
      <sheetName val="단가대비표 (3)"/>
      <sheetName val="품셈표"/>
      <sheetName val="비용"/>
      <sheetName val="공사비산출내역"/>
      <sheetName val="관련자료입력"/>
      <sheetName val="관급"/>
      <sheetName val="BOX"/>
      <sheetName val="단가대비"/>
      <sheetName val="목록"/>
      <sheetName val="본사인상전"/>
      <sheetName val="일반부표"/>
      <sheetName val="G.R300경비"/>
      <sheetName val="단가표_(2)1"/>
      <sheetName val="광양_3기_유입수1"/>
      <sheetName val="BSD__2_"/>
      <sheetName val="안양동교_1안1"/>
      <sheetName val="할증_1"/>
      <sheetName val="중기조종사_단위단가1"/>
      <sheetName val="수목데이타_1"/>
      <sheetName val="직원_인적급여_카드"/>
      <sheetName val="sheet1_(2)"/>
      <sheetName val="4_일위대가목차"/>
      <sheetName val="일위대가_"/>
      <sheetName val="2_냉난방설비공사"/>
      <sheetName val="7_자동제어공사"/>
      <sheetName val="화재_탐지_설비"/>
      <sheetName val="4_공사별"/>
      <sheetName val="(전남)시범지구_운영실적_및_결과분석(8월까지)"/>
      <sheetName val="준검_내역서"/>
      <sheetName val="3련_BOX"/>
      <sheetName val="공장동_지하1층"/>
      <sheetName val="용역동_및_154KV"/>
      <sheetName val="공장동_3층"/>
      <sheetName val="공장동_1층"/>
      <sheetName val="내역1"/>
      <sheetName val="구입단가"/>
      <sheetName val="심사물량"/>
      <sheetName val="도로정위치부표"/>
      <sheetName val="심사계산"/>
      <sheetName val="DB구축"/>
      <sheetName val="도로조사부표"/>
      <sheetName val="재정비내역"/>
      <sheetName val="입력변수"/>
      <sheetName val="지적고시내역"/>
      <sheetName val="단위목록"/>
      <sheetName val="기계경비목록"/>
      <sheetName val="5직접"/>
      <sheetName val="장비단가"/>
      <sheetName val="4.2.1 마루높이 검토"/>
      <sheetName val="실행내역서"/>
      <sheetName val="익월작업계힉"/>
      <sheetName val="유효성체크"/>
      <sheetName val="표준견적서"/>
      <sheetName val="실행예산서"/>
      <sheetName val="98태백"/>
      <sheetName val="96작생능"/>
      <sheetName val="예가평정서표지"/>
      <sheetName val="원가계산서(변경)"/>
      <sheetName val="배수관연장조서"/>
      <sheetName val="?????"/>
      <sheetName val="물가자료"/>
      <sheetName val="2008년상반노임"/>
      <sheetName val="인부노임"/>
      <sheetName val="견적990322"/>
      <sheetName val="Ekog10"/>
      <sheetName val="1단계총괄내역서"/>
      <sheetName val="간접1"/>
      <sheetName val="제경비"/>
      <sheetName val="바닥판"/>
      <sheetName val="입력DATA"/>
      <sheetName val="기초자료입력"/>
      <sheetName val="연결관암거"/>
      <sheetName val="36단가"/>
      <sheetName val="BQ(실행)"/>
      <sheetName val="원가계산"/>
      <sheetName val="안전난간대원가"/>
      <sheetName val="대덕토공총"/>
      <sheetName val="세골재  T2 변경 현황"/>
      <sheetName val="front"/>
      <sheetName val="직접비"/>
      <sheetName val="자  재"/>
      <sheetName val="건축외주"/>
      <sheetName val="산출내역서집계표"/>
      <sheetName val="정부노임단가"/>
      <sheetName val="미드수량"/>
      <sheetName val="집계"/>
      <sheetName val="갑지1"/>
      <sheetName val="실행(ALT1)"/>
      <sheetName val="6공구(당초)"/>
      <sheetName val="코드"/>
      <sheetName val="가시설수량"/>
      <sheetName val="이름교환"/>
      <sheetName val="문학간접"/>
      <sheetName val="판"/>
      <sheetName val="확약서"/>
      <sheetName val="6호기"/>
      <sheetName val="전산소모"/>
      <sheetName val="폐토수익화 "/>
      <sheetName val="주요항목별"/>
      <sheetName val="기본일위"/>
      <sheetName val="설계표지"/>
      <sheetName val="출력X"/>
      <sheetName val="원곡IC교 내진성능보강공사 실시설계 용역.xlsx"/>
      <sheetName val="단가조사-예비품"/>
      <sheetName val="상하차비용(기계상차)"/>
      <sheetName val="수간보호"/>
      <sheetName val="인건비 "/>
      <sheetName val="일위대가내역"/>
      <sheetName val="파이프류"/>
      <sheetName val="유림총괄"/>
      <sheetName val="기"/>
      <sheetName val="전선(총)"/>
      <sheetName val="대로근거"/>
      <sheetName val="원가계산서 "/>
      <sheetName val="노무단가"/>
      <sheetName val="건설기계사용기준"/>
      <sheetName val="단가 (2)"/>
      <sheetName val="比較表"/>
      <sheetName val="편집1"/>
      <sheetName val="경남"/>
      <sheetName val="경북"/>
      <sheetName val="중부"/>
      <sheetName val="archi(본사)"/>
      <sheetName val="일위대가-1"/>
      <sheetName val="서식"/>
      <sheetName val="재료표"/>
      <sheetName val="물량내역"/>
      <sheetName val="Proposal"/>
      <sheetName val="관급자재"/>
      <sheetName val="건축일위"/>
      <sheetName val="그라우팅일위"/>
      <sheetName val="일반건축물통신회선수"/>
      <sheetName val="단위량"/>
      <sheetName val="재료집계표2"/>
      <sheetName val="토적집계표"/>
      <sheetName val="#2_Paint"/>
      <sheetName val="단면가정"/>
      <sheetName val="전기"/>
      <sheetName val="BOJUNGGM"/>
      <sheetName val="기초데이타"/>
      <sheetName val="COST"/>
      <sheetName val="시운전연료비"/>
      <sheetName val="Sheet3"/>
      <sheetName val="터널조도"/>
      <sheetName val="산출기준자료"/>
      <sheetName val="ALL"/>
      <sheetName val="LIDE"/>
      <sheetName val="PAINT"/>
      <sheetName val="약품공급2"/>
      <sheetName val="NYS"/>
      <sheetName val="설계명세서-2"/>
      <sheetName val="덕전리"/>
      <sheetName val="퍼스트"/>
      <sheetName val="출자한도"/>
      <sheetName val="구리토평1전기"/>
      <sheetName val="양남(실시)"/>
      <sheetName val="건천(실시)"/>
      <sheetName val="외동(실시)"/>
      <sheetName val="안강(실시)"/>
      <sheetName val="안강(우선실시)"/>
      <sheetName val="배수장토목공사비"/>
      <sheetName val="고내분기~한림"/>
      <sheetName val="광령~경마장"/>
      <sheetName val="세기~광령"/>
      <sheetName val="※참고자료※"/>
      <sheetName val="대치판정"/>
      <sheetName val="설계내역2"/>
      <sheetName val="설계예시"/>
      <sheetName val="도급기성"/>
      <sheetName val="기계설비"/>
      <sheetName val="총괄"/>
      <sheetName val="하조서"/>
      <sheetName val="적정심사"/>
      <sheetName val="토목주소"/>
      <sheetName val="프랜트면허"/>
      <sheetName val="본체"/>
      <sheetName val="저"/>
      <sheetName val="부하계산서"/>
      <sheetName val="외주(기준)"/>
      <sheetName val="재.노.경(기준)"/>
      <sheetName val="선정요령"/>
      <sheetName val="원형1호맨홀토공수량"/>
      <sheetName val="부재리스트"/>
      <sheetName val="발주수량표"/>
      <sheetName val="도堉᎓"/>
      <sheetName val="점수계산1-2"/>
      <sheetName val="가격조사서"/>
      <sheetName val="내역2"/>
      <sheetName val="아파트 내역"/>
      <sheetName val="비교표"/>
      <sheetName val="물건개요"/>
      <sheetName val="빌딩경영보고서"/>
      <sheetName val="리스료"/>
      <sheetName val="2000노임기준"/>
      <sheetName val="토적표"/>
      <sheetName val="암거치수표"/>
      <sheetName val="unitpric"/>
      <sheetName val="말뚝물량"/>
      <sheetName val="용소리교"/>
      <sheetName val="참고자료"/>
      <sheetName val="ITEM"/>
      <sheetName val="토공정보"/>
      <sheetName val="내역분기"/>
      <sheetName val="대표명단"/>
      <sheetName val="기흥하도용"/>
      <sheetName val="적현로"/>
      <sheetName val="적용기준"/>
      <sheetName val="횡배수관수량집계"/>
      <sheetName val="간접"/>
      <sheetName val="일위"/>
      <sheetName val="시화점실행"/>
      <sheetName val="Customer Databas"/>
      <sheetName val="동홍동인부인적사항"/>
      <sheetName val="기초"/>
      <sheetName val="장비비"/>
      <sheetName val="PAD TR보호대기초"/>
      <sheetName val="가로등기초"/>
      <sheetName val="HANDHOLE(2)"/>
      <sheetName val="주공 갑지"/>
      <sheetName val="1월"/>
      <sheetName val="48단가"/>
      <sheetName val="설계변경총괄표(계산식)"/>
      <sheetName val="동수"/>
      <sheetName val="2F 회의실견적(5_14 일대)"/>
      <sheetName val="대여현황"/>
      <sheetName val="설계개요"/>
      <sheetName val="세대별집계표(BY 고려전산)_미출력"/>
      <sheetName val="검토표(총괄)"/>
      <sheetName val="추가할증(삭제금지)"/>
      <sheetName val="일쐈齣/"/>
      <sheetName val="일ᩐ瀀"/>
      <sheetName val="일ᩐ頀"/>
      <sheetName val="전등설비"/>
      <sheetName val="원가장"/>
      <sheetName val="난방설비"/>
      <sheetName val="갑지70%"/>
      <sheetName val="계정"/>
      <sheetName val="내역서 (2)"/>
      <sheetName val="북부"/>
      <sheetName val="지주토목내역서"/>
      <sheetName val="열린교실"/>
      <sheetName val="도기류"/>
      <sheetName val="6차2회변경내역서"/>
      <sheetName val="가설공사"/>
      <sheetName val="4차원가계산서"/>
      <sheetName val="단가결정"/>
      <sheetName val="내역아"/>
      <sheetName val="울타리"/>
      <sheetName val="수곡내역"/>
      <sheetName val="중기경유지급대장"/>
      <sheetName val="중기잡유공제"/>
      <sheetName val="중기잡유지급대장"/>
      <sheetName val="중기임차료"/>
      <sheetName val="중기경유공제"/>
      <sheetName val="안전시설"/>
      <sheetName val="평가데이터"/>
      <sheetName val="건축2"/>
      <sheetName val="기본설계기준"/>
      <sheetName val="품셈총괄표"/>
      <sheetName val="중기명"/>
      <sheetName val="CTEMCOST"/>
      <sheetName val="단관데이터"/>
      <sheetName val="이형관데이터"/>
      <sheetName val="단면별연장"/>
      <sheetName val="자재일위(경)"/>
      <sheetName val="1공구내역서(1)"/>
      <sheetName val="참조 (2)"/>
      <sheetName val="규격"/>
      <sheetName val="수정"/>
      <sheetName val="4.직접인ֺ_x0000_"/>
      <sheetName val="구조물철거타공정이월"/>
      <sheetName val="투입내역"/>
      <sheetName val="자금신청서"/>
      <sheetName val="내역서01"/>
      <sheetName val="기계경비산출기준"/>
      <sheetName val="건설기계가격"/>
      <sheetName val="데리네이타현황"/>
      <sheetName val="NEW DB"/>
      <sheetName val="단가일람 (2)"/>
      <sheetName val="지수"/>
      <sheetName val="cable-data"/>
      <sheetName val="MOTOR"/>
      <sheetName val="공종단가"/>
      <sheetName val="6. 직접경비"/>
      <sheetName val="BNR Design"/>
      <sheetName val="6)화재 탐지 설비"/>
      <sheetName val="11년상반기"/>
      <sheetName val="EQ-R1"/>
      <sheetName val="용산1(해보)"/>
      <sheetName val="유류대관리"/>
      <sheetName val="공사비증감"/>
      <sheetName val="슬래브"/>
      <sheetName val="시중노임단가"/>
      <sheetName val="내역서(삼호)"/>
      <sheetName val="단가최종"/>
      <sheetName val="인쇄안해도됨"/>
      <sheetName val="공사"/>
      <sheetName val="토목내역서"/>
      <sheetName val="소총괄표1"/>
      <sheetName val="부대tu"/>
      <sheetName val="단가조정"/>
      <sheetName val="마산방향"/>
      <sheetName val="마산방향철근집계"/>
      <sheetName val="출력용"/>
      <sheetName val="단위수량DATA"/>
      <sheetName val="노임단가 및 기계경비"/>
      <sheetName val="예산서"/>
      <sheetName val="산근목록"/>
      <sheetName val="호표목록"/>
      <sheetName val="3.고급화검토"/>
      <sheetName val="2.2.10.샤시등"/>
      <sheetName val="입면고급화단가표"/>
      <sheetName val="내2"/>
      <sheetName val="품셈 "/>
      <sheetName val="고시단가"/>
      <sheetName val="매매"/>
      <sheetName val="토공사(흙막이)"/>
      <sheetName val="안양1공구_건축"/>
      <sheetName val="투찰금액"/>
      <sheetName val="적용노임"/>
      <sheetName val="basic"/>
      <sheetName val="중기 목록표"/>
      <sheetName val="노무비단가"/>
      <sheetName val="설계서(본관)"/>
      <sheetName val="중기솔뇨"/>
      <sheetName val="남양내역"/>
      <sheetName val="노무자명부"/>
      <sheetName val="도봉2지구"/>
      <sheetName val="TYPE1"/>
      <sheetName val="기초입력_DATA1"/>
      <sheetName val="_견적서"/>
      <sheetName val="const_"/>
      <sheetName val="일위대가_목록표"/>
      <sheetName val="DATA_입력란"/>
      <sheetName val="1__설계조건_2_단면가정_3__하중계산"/>
      <sheetName val="6-1__관개량조서"/>
      <sheetName val="1_우편집중내역서"/>
      <sheetName val="CABLE_SIZE-1"/>
      <sheetName val="내_역_서(총괄)"/>
      <sheetName val="경율산정_XLS"/>
      <sheetName val="10월_(2)"/>
      <sheetName val="2000,9월_일위"/>
      <sheetName val="06_일위대가목록"/>
      <sheetName val="건축공사_집계표"/>
      <sheetName val="실행내역_"/>
      <sheetName val="간접비_총괄표"/>
      <sheetName val="2_1__노무비_평균단가산출"/>
      <sheetName val="자__재"/>
      <sheetName val="노무비_근거"/>
      <sheetName val="전차선로_물량표"/>
      <sheetName val="1차_내역서"/>
      <sheetName val="을_1"/>
      <sheetName val="을_2"/>
      <sheetName val="4_2_1_마루높이_검토"/>
      <sheetName val="설명서_"/>
      <sheetName val="단__가__대__비__표"/>
      <sheetName val="일__위__대__가__목__록"/>
      <sheetName val="3_하중산정4_지지력"/>
      <sheetName val="제출내역 (2)"/>
      <sheetName val="공동"/>
      <sheetName val="돈암사업"/>
      <sheetName val="동해title"/>
      <sheetName val="견적서갑지연속"/>
      <sheetName val="토공(우물통,기타) "/>
      <sheetName val="이름정의"/>
      <sheetName val="잡철물"/>
      <sheetName val="배수장공사비명세서"/>
      <sheetName val="SORCE1"/>
      <sheetName val="소야공정계획표"/>
      <sheetName val="인부노임단가"/>
      <sheetName val="2.고용보험료산출근거"/>
      <sheetName val="7단가"/>
      <sheetName val="단가산출1"/>
      <sheetName val="Sheet22"/>
      <sheetName val="대가표(품셈)"/>
      <sheetName val="재정비직인"/>
      <sheetName val="용역비산출"/>
      <sheetName val="토목공사일반"/>
      <sheetName val="2)관접합"/>
      <sheetName val="근거(기밀댐퍼)"/>
      <sheetName val="직재"/>
      <sheetName val="예산조서"/>
      <sheetName val="기성내역서표지"/>
      <sheetName val="변경내역서간지"/>
      <sheetName val="공종별집계표(창고-52평)"/>
      <sheetName val="차액보증"/>
      <sheetName val="상호참고자료"/>
      <sheetName val="발주처자료입력"/>
      <sheetName val="회사기본자료"/>
      <sheetName val="하자보증자료"/>
      <sheetName val="일위집계"/>
      <sheetName val="재집"/>
      <sheetName val="간선계산"/>
      <sheetName val="테이블"/>
      <sheetName val="유방야장기초"/>
      <sheetName val="별표 "/>
      <sheetName val="원가계산(2)"/>
      <sheetName val="실행對比"/>
      <sheetName val="단가1"/>
      <sheetName val="품셈"/>
      <sheetName val="ARCH개략"/>
      <sheetName val="EQUIP 개략내역서"/>
      <sheetName val="UG&amp;PAV (개략내역서)"/>
      <sheetName val="창운"/>
      <sheetName val="EQUIP"/>
      <sheetName val="동서실행예산"/>
      <sheetName val="DNT견적"/>
      <sheetName val="단가일람표"/>
      <sheetName val="98NS-N"/>
      <sheetName val="45,46"/>
      <sheetName val="대가목록"/>
      <sheetName val="전열산출서"/>
      <sheetName val="단위"/>
      <sheetName val="중집계"/>
      <sheetName val="배서어음명세서"/>
      <sheetName val="노임9월"/>
      <sheetName val="문화가격표"/>
      <sheetName val="2003상반기노舓⾢_x0005_"/>
      <sheetName val="월현황(내자)"/>
      <sheetName val="SULKEA"/>
      <sheetName val="현장별"/>
      <sheetName val="설계내역"/>
      <sheetName val="비교1"/>
      <sheetName val="완제수불8"/>
      <sheetName val="입찰"/>
      <sheetName val="현경"/>
      <sheetName val="확_x0000__x0000_"/>
      <sheetName val="견"/>
      <sheetName val="토지가격산출"/>
      <sheetName val="말고개터널조명전압강하"/>
      <sheetName val="4.2유효폭의 계산"/>
      <sheetName val="9509"/>
      <sheetName val="자재비"/>
      <sheetName val="E총"/>
      <sheetName val="장비별표(오거보링)(Ø400)(12M)"/>
      <sheetName val="공주-교대(A1)"/>
      <sheetName val="음성방향"/>
      <sheetName val="신호등일위대가"/>
      <sheetName val="설계조건"/>
      <sheetName val="기안"/>
      <sheetName val="당초"/>
      <sheetName val="VST재료산출"/>
      <sheetName val="명세서"/>
      <sheetName val="재료비노무비"/>
      <sheetName val="전문품의"/>
      <sheetName val="APT"/>
      <sheetName val="전기집계표"/>
      <sheetName val="산출서"/>
      <sheetName val="2008년상반기"/>
      <sheetName val="참고"/>
      <sheetName val="자재단가비교표"/>
      <sheetName val="자재일람"/>
      <sheetName val="수로단위수량"/>
      <sheetName val="수납몸통"/>
      <sheetName val="48일위"/>
      <sheetName val="48수량"/>
      <sheetName val="22일위"/>
      <sheetName val="7내역"/>
      <sheetName val="FOOD COURT 천정 뿜칠 배기 철거후 재시공"/>
      <sheetName val="연습"/>
      <sheetName val="남양주부대"/>
      <sheetName val="선정대비표(총괄,조정)"/>
      <sheetName val="직공비"/>
      <sheetName val="결재갑지"/>
      <sheetName val="0226"/>
      <sheetName val="간지"/>
      <sheetName val="단가(자재)"/>
      <sheetName val="단가(노임)"/>
      <sheetName val="기초목록"/>
      <sheetName val="하수급견적대비"/>
      <sheetName val="맨홀수량산출"/>
      <sheetName val="공문(신)"/>
      <sheetName val="소포내역 (2)"/>
      <sheetName val="익산"/>
      <sheetName val="개별직종노임단가(2005.1)"/>
      <sheetName val="[2차1차.XLS]일쐈齣/"/>
      <sheetName val="[2차1차.XLS][2차1차.XLS]일쐈齣/"/>
      <sheetName val="일위총괄표"/>
      <sheetName val="1.설계조건"/>
      <sheetName val="검산금액"/>
      <sheetName val="선수보증금"/>
      <sheetName val="연체일수"/>
      <sheetName val="기초해지"/>
      <sheetName val="잔가합계"/>
      <sheetName val="C3"/>
      <sheetName val="단위별 일위대가표"/>
      <sheetName val="하중계산"/>
      <sheetName val="Item Code"/>
      <sheetName val="기성내역서(토목)"/>
      <sheetName val="4.1단가표"/>
      <sheetName val="4.2노임단가표"/>
      <sheetName val="일위대_x0000__x0000_Ԁ"/>
      <sheetName val="단가(기자재)"/>
      <sheetName val="일집"/>
      <sheetName val="예산조서(전송)"/>
      <sheetName val="제작실적"/>
      <sheetName val="공사비"/>
      <sheetName val="증감내역서"/>
      <sheetName val="당사분아님"/>
      <sheetName val="예산"/>
      <sheetName val="1차_xd8c5_︀濕"/>
      <sheetName val="원가계산서_변경_"/>
      <sheetName val="공사_산출"/>
      <sheetName val="견적1"/>
      <sheetName val="MCC_x0005__x0000_"/>
      <sheetName val="Sheet2 (2)"/>
      <sheetName val="2002하반기노임기준"/>
      <sheetName val="용연"/>
      <sheetName val="울산"/>
      <sheetName val="진천"/>
      <sheetName val="구미"/>
      <sheetName val="대구"/>
      <sheetName val="언양"/>
      <sheetName val="실행기고및 투입현황(총괄)"/>
      <sheetName val="현금흐름"/>
      <sheetName val="목표세부명세"/>
      <sheetName val="견적업체"/>
      <sheetName val="범례_(2)3"/>
      <sheetName val="출력은_금물3"/>
      <sheetName val="단가_및_재료비3"/>
      <sheetName val="unit_43"/>
      <sheetName val="노원열병합__건축공사기성내역서3"/>
      <sheetName val="안양동교_1안3"/>
      <sheetName val="단가표_(2)3"/>
      <sheetName val="일_위_대_가_표3"/>
      <sheetName val="할증_3"/>
      <sheetName val="기초입력_DATA3"/>
      <sheetName val="수목데이타_3"/>
      <sheetName val="중기조종사_단위단가3"/>
      <sheetName val="BSD__2_2"/>
      <sheetName val="직원_인적급여_카드2"/>
      <sheetName val="_갑지3"/>
      <sheetName val="Sheet1_(2)2"/>
      <sheetName val="광양_3기_유입수3"/>
      <sheetName val="4_일위대가목차2"/>
      <sheetName val="일위대가_2"/>
      <sheetName val="2_냉난방설비공사2"/>
      <sheetName val="7_자동제어공사2"/>
      <sheetName val="화재_탐지_설비2"/>
      <sheetName val="4_공사별2"/>
      <sheetName val="3련_BOX2"/>
      <sheetName val="DATA_입력란2"/>
      <sheetName val="1__설계조건_2_단면가정_3__하중계산2"/>
      <sheetName val="일위대가_목록표2"/>
      <sheetName val="내_역_서(총괄)2"/>
      <sheetName val="총_괄_표2"/>
      <sheetName val="(전남)시범지구_운영실적_및_결과분석(8월까지)2"/>
      <sheetName val="준검_내역서2"/>
      <sheetName val="공장동_지하1층2"/>
      <sheetName val="용역동_및_154KV2"/>
      <sheetName val="공장동_3층2"/>
      <sheetName val="공장동_1층2"/>
      <sheetName val="const_2"/>
      <sheetName val="6-1__관개량조서2"/>
      <sheetName val="CABLE_SIZE-12"/>
      <sheetName val="10월_(2)2"/>
      <sheetName val="설명서_2"/>
      <sheetName val="_견적서2"/>
      <sheetName val="단_box2"/>
      <sheetName val="간접비_총괄표2"/>
      <sheetName val="2_1__노무비_평균단가산출2"/>
      <sheetName val="1_우편집중내역서2"/>
      <sheetName val="3_하중산정4_지지력2"/>
      <sheetName val="변압기_및_발전기_용량2"/>
      <sheetName val="전차선로_물량표2"/>
      <sheetName val="총_괄_표"/>
      <sheetName val="단_box"/>
      <sheetName val="표준차도부연장집계-ASP"/>
      <sheetName val="보도포장연장조서-표준차도부"/>
      <sheetName val="표준차도부연장조서-ASP"/>
      <sheetName val="AL공사(원)"/>
      <sheetName val="노단"/>
      <sheetName val="RM목표&amp;실적"/>
      <sheetName val="환율change"/>
      <sheetName val="내역_F저潖㄀"/>
      <sheetName val="등록자료"/>
      <sheetName val="매출현황"/>
      <sheetName val="입력정보"/>
      <sheetName val="각형맨홀"/>
      <sheetName val="문︀苕ԯ"/>
      <sheetName val="일위대가목록1"/>
      <sheetName val="세기~砀㡮"/>
      <sheetName val="금액집계"/>
      <sheetName val="분수공별 면적"/>
      <sheetName val="관로조직표"/>
      <sheetName val="점검총괄"/>
      <sheetName val="기계경비목록1"/>
      <sheetName val="첨부1-1"/>
      <sheetName val="운반공"/>
      <sheetName val="내역서1999.8최종"/>
      <sheetName val="약품설비"/>
      <sheetName val="단면치수"/>
      <sheetName val="1.수인터널"/>
      <sheetName val="비목코드"/>
      <sheetName val="여부구분"/>
      <sheetName val="샌딩 에폭시 도장"/>
      <sheetName val="콘_재료분리(1)"/>
      <sheetName val="메인거더-크로스빔200연결부"/>
      <sheetName val="공량산출서"/>
      <sheetName val="공정계획"/>
      <sheetName val="도급금액"/>
      <sheetName val="보험료산출"/>
      <sheetName val="산출내역(4월)"/>
      <sheetName val="산출내역(5월) (2)"/>
      <sheetName val="범례_(2)2"/>
      <sheetName val="단가_및_재료비2"/>
      <sheetName val="노원열병합__건축공사기성내역서2"/>
      <sheetName val="출력은_금물2"/>
      <sheetName val="안양동교_1안2"/>
      <sheetName val="unit_42"/>
      <sheetName val="일_위_대_가_표2"/>
      <sheetName val="단가표_(2)2"/>
      <sheetName val="할증_2"/>
      <sheetName val="수목데이타_2"/>
      <sheetName val="직원_인적급여_카드1"/>
      <sheetName val="4_일위대가목차1"/>
      <sheetName val="_갑지2"/>
      <sheetName val="3련_BOX1"/>
      <sheetName val="중기조종사_단위단가2"/>
      <sheetName val="BSD__2_1"/>
      <sheetName val="광양_3기_유입수2"/>
      <sheetName val="(전남)시범지구_운영실적_및_결과분석(8월까지)1"/>
      <sheetName val="일위대가_1"/>
      <sheetName val="2_냉난방설비공사1"/>
      <sheetName val="7_자동제어공사1"/>
      <sheetName val="화재_탐지_설비1"/>
      <sheetName val="4_공사별1"/>
      <sheetName val="준검_내역서1"/>
      <sheetName val="공장동_지하1층1"/>
      <sheetName val="용역동_및_154KV1"/>
      <sheetName val="공장동_3층1"/>
      <sheetName val="공장동_1층1"/>
      <sheetName val="전선_및_전선관"/>
      <sheetName val="기타_정보통신공사"/>
      <sheetName val="단가대비표_(3)"/>
      <sheetName val="2_대외공문"/>
      <sheetName val="설계명세서_(장비)"/>
      <sheetName val="변압기_및_발전기_용량"/>
      <sheetName val="조도계산서_(도서)"/>
      <sheetName val="견적_(2)"/>
      <sheetName val="4_직접인건비"/>
      <sheetName val="일_위_목_록_표"/>
      <sheetName val="TRE_TABLE"/>
      <sheetName val="Sheet6"/>
      <sheetName val="중도해지진행업체"/>
      <sheetName val="기초해지2"/>
      <sheetName val="기술자자료입력"/>
      <sheetName val="플랜트 설치"/>
      <sheetName val="경영"/>
      <sheetName val="98년"/>
      <sheetName val="실적"/>
      <sheetName val="결과치"/>
      <sheetName val="경비산출서"/>
      <sheetName val="단가집계목록"/>
      <sheetName val="1-1"/>
      <sheetName val="신림자금"/>
      <sheetName val="직접경비호표"/>
      <sheetName val="직접인건비호표(항목60%)"/>
      <sheetName val="일용인부산출"/>
      <sheetName val="산출근거-1"/>
      <sheetName val="기별명세"/>
      <sheetName val="정산노무"/>
      <sheetName val="정산재료"/>
      <sheetName val="공조기휀"/>
      <sheetName val="AHU집계"/>
      <sheetName val="T13(P68~72,78)"/>
      <sheetName val="조도계산"/>
      <sheetName val="저케CV뺱|˨⌯"/>
      <sheetName val="저케CV뺱|軰ⅽ"/>
      <sheetName val="저케C_x0000__x0000_讀ɱ뺱"/>
      <sheetName val="FAB별"/>
      <sheetName val="단위세대물량"/>
      <sheetName val="공사자료입력"/>
      <sheetName val="4. 주형설계"/>
      <sheetName val="날개벽"/>
      <sheetName val="풀베기대상지"/>
      <sheetName val="4가.수량집계표(덩굴)"/>
      <sheetName val="11수량"/>
      <sheetName val="단위가격"/>
      <sheetName val="7급줄떼"/>
      <sheetName val="금액단가표"/>
      <sheetName val="자료기입"/>
      <sheetName val="수량"/>
      <sheetName val="5흙막이"/>
      <sheetName val="전기일위대가"/>
      <sheetName val="철거단가"/>
      <sheetName val="총괄메뉴"/>
      <sheetName val="설계서을지"/>
      <sheetName val="10-1.훼손지 가.부지"/>
      <sheetName val="월별손익_x0000__x0000_"/>
      <sheetName val="회계코드"/>
      <sheetName val="공사코드"/>
      <sheetName val="관리부"/>
      <sheetName val="정산"/>
      <sheetName val="청구분"/>
      <sheetName val="총무부"/>
      <sheetName val="부안일위"/>
      <sheetName val="울산자동제어"/>
      <sheetName val="DB"/>
      <sheetName val="분전함신설"/>
      <sheetName val="접지1종"/>
      <sheetName val="마산월령동골조물량변경"/>
      <sheetName val="공비대비"/>
      <sheetName val="을-ATYPE"/>
      <sheetName val="기본사항"/>
      <sheetName val="환산"/>
      <sheetName val="건축원가"/>
      <sheetName val="내역서(기계)"/>
      <sheetName val="49단가"/>
      <sheetName val="총괄집계표"/>
      <sheetName val="빌딩코드"/>
      <sheetName val="출력금지"/>
      <sheetName val="별제권_정리담보권1"/>
      <sheetName val="유역면_x0000_"/>
      <sheetName val="주철골"/>
      <sheetName val="여흥"/>
      <sheetName val="BSD (2)"/>
      <sheetName val="전기혼잡제경비(45)"/>
      <sheetName val="수량산출서-2"/>
      <sheetName val="공기주입기 설치공사"/>
      <sheetName val="안동예산서"/>
      <sheetName val="00000"/>
      <sheetName val="내역서(토목)"/>
      <sheetName val="구분자"/>
      <sheetName val="準備ｼｰﾄ"/>
      <sheetName val="리츠"/>
      <sheetName val="5.수정데이터통합"/>
      <sheetName val="산출근거목록"/>
      <sheetName val="일대목록"/>
      <sheetName val="지구단위계획"/>
      <sheetName val="3지구단위"/>
      <sheetName val="토목검측서"/>
      <sheetName val="SHEET PILE 집계표"/>
      <sheetName val="철콘-부대"/>
      <sheetName val="골재집계"/>
      <sheetName val="-레미콘집계"/>
      <sheetName val="-몰탈콘크리트"/>
      <sheetName val="날개수량1.5"/>
      <sheetName val="자갈,시멘트,모래산출"/>
      <sheetName val="-철근집계"/>
      <sheetName val="포장재료(1)"/>
      <sheetName val="-흄관집계"/>
      <sheetName val="9번"/>
      <sheetName val="단위량당중기사용료"/>
      <sheetName val="수량집"/>
      <sheetName val="junggi"/>
      <sheetName val="설계서"/>
      <sheetName val="노원열병합__건축䢧︀諕ԯ_x0000_缀_x0000_"/>
      <sheetName val="인건-측정"/>
      <sheetName val="TOTAL_BOQ"/>
      <sheetName val="견적서입력"/>
      <sheetName val="내역(신례)"/>
      <sheetName val="노무비 "/>
      <sheetName val="자재운반단가일람표"/>
      <sheetName val="2월분"/>
      <sheetName val="법면단"/>
      <sheetName val="발주설계서(당초)"/>
      <sheetName val="철골공사"/>
      <sheetName val="5.개인보호구지급"/>
      <sheetName val="admin"/>
      <sheetName val="첨"/>
      <sheetName val="2월"/>
      <sheetName val="3월"/>
      <sheetName val="접속도로1"/>
      <sheetName val="세부내역서_xdf88_˜㠦â"/>
      <sheetName val="세부내역서_xdf88_˟㠦å"/>
      <sheetName val="CATV"/>
      <sheetName val="2000년 공정표"/>
      <sheetName val="전기BOX내역서"/>
      <sheetName val="맨홀조서"/>
      <sheetName val="기성내역1"/>
      <sheetName val="C1.공사개요"/>
      <sheetName val="작성"/>
      <sheetName val="비품"/>
      <sheetName val="산출목록표"/>
      <sheetName val="base"/>
      <sheetName val="수목일위"/>
      <sheetName val="설계서(7)"/>
      <sheetName val="MATERIAL"/>
      <sheetName val="COPING"/>
      <sheetName val="토목내역 (2)"/>
      <sheetName val="제품"/>
      <sheetName val="빙100장비사양"/>
      <sheetName val="기초입력_DATA2"/>
      <sheetName val="Sheet1_(2)1"/>
      <sheetName val="6PILE  (돌출)"/>
      <sheetName val="연결원본-절대지우지말것"/>
      <sheetName val="덧씌우기구간수량산출1"/>
      <sheetName val="Sheet15"/>
      <sheetName val="토공산근"/>
      <sheetName val="공사설명서외"/>
      <sheetName val="열교환기"/>
      <sheetName val="감가상각비"/>
      <sheetName val="PAY2002"/>
      <sheetName val="96보완계획7.12"/>
      <sheetName val="법곡리"/>
      <sheetName val="규_x0000__x0000_"/>
      <sheetName val="용수로조직"/>
      <sheetName val="대안"/>
      <sheetName val="원안"/>
      <sheetName val="세기~_x0000__x0000_"/>
      <sheetName val="해외"/>
      <sheetName val="상반기손익차2총괄"/>
      <sheetName val="1-11조직표"/>
      <sheetName val="input"/>
      <sheetName val="경상직원"/>
      <sheetName val="생산월보"/>
      <sheetName val="구간별관경"/>
      <sheetName val="가로등내역서"/>
      <sheetName val="쌍송교"/>
      <sheetName val="변압기 및 殰时೐_x001b__x0000_"/>
      <sheetName val="2련간지"/>
      <sheetName val="이식수목상하차"/>
      <sheetName val="매출부문"/>
      <sheetName val="9GNG운반"/>
      <sheetName val="조건표"/>
      <sheetName val="경비_원본"/>
      <sheetName val="예방접종계획"/>
      <sheetName val="근태계획서"/>
      <sheetName val="1차 Ô_x0000_Ԁ"/>
      <sheetName val="업체별기성내역"/>
      <sheetName val="횡 연장"/>
      <sheetName val="13LPMCC"/>
      <sheetName val="SAM"/>
      <sheetName val="암거단위"/>
      <sheetName val="가계부"/>
      <sheetName val="제품목록"/>
      <sheetName val="매입매출관리"/>
      <sheetName val="네고율"/>
      <sheetName val="상부공"/>
      <sheetName val="외국인현황및전출입관리"/>
      <sheetName val="투찰판"/>
      <sheetName val="L40 B19.9"/>
      <sheetName val="철근콘크리트_(5)"/>
      <sheetName val="G_R300경비"/>
      <sheetName val="1.설계기준"/>
      <sheetName val="인건비(ref)"/>
      <sheetName val="자재표"/>
      <sheetName val="공예율"/>
      <sheetName val="견적공통"/>
      <sheetName val="물량산출"/>
      <sheetName val="2.토목공사"/>
      <sheetName val="내역薘"/>
      <sheetName val="내역헾"/>
      <sheetName val="접합 및 부설 "/>
      <sheetName val="내역서(신규OFFICE(14))"/>
      <sheetName val="공사비산출헾"/>
      <sheetName val="일위대가표(평택)"/>
      <sheetName val="내역서견적"/>
      <sheetName val="간선"/>
      <sheetName val="옥룡잡비"/>
      <sheetName val="이름표"/>
      <sheetName val="비교표준지"/>
      <sheetName val="종전자산조서"/>
      <sheetName val="CC16-내역서"/>
      <sheetName val="입찰내역서"/>
      <sheetName val="정공공사"/>
      <sheetName val="춘천13"/>
      <sheetName val="전주실행"/>
      <sheetName val="상부수량집계표"/>
      <sheetName val="유리"/>
      <sheetName val="노원열병합__건축⢮Ɜ瘃∊/_x0000_p"/>
      <sheetName val="노원열병합__건축®_x0000_蠀_x0000__x0000_ऀ"/>
      <sheetName val="노원열병합__건축肮靣瘄∊/_x0000_瀀"/>
      <sheetName val="노원열병합__건축®_x0000_瀀Ð_x0000__x0000_ऀ"/>
      <sheetName val="노원열병합__건축ࢮ뇵瘃∊/_x0000_᠀"/>
      <sheetName val="노원열병합__건축®_x0000_᠀¯_x0000__x0000_ऀ"/>
      <sheetName val="노원열병합__건축®_x0000__xd800_b_x0000__x0000_ऀ"/>
      <sheetName val="노원열병합__건축®팾瘋吊/_x0000_退="/>
      <sheetName val="노원열병합__건축®_x0000_瀀g_x0000__x0000_㊪"/>
      <sheetName val="ilch"/>
      <sheetName val="예산총괄"/>
      <sheetName val="배관배선 단가조사"/>
      <sheetName val="별첨 #1-1. 각기능별개발원가"/>
      <sheetName val="세기~¬_x0000_"/>
      <sheetName val="유역별면적"/>
      <sheetName val="합리식"/>
      <sheetName val="아산측후소"/>
      <sheetName val="기성표지(갑) (06월)"/>
      <sheetName val="기성청구서-내역서"/>
      <sheetName val="수량산출서 "/>
      <sheetName val="골조공사"/>
      <sheetName val="시_x0000__x0000_"/>
      <sheetName val="2차1차.XLS"/>
      <sheetName val="2%EC%B0%A81%EC%B0%A8.XLS"/>
      <sheetName val="일위대가_4층원격_"/>
      <sheetName val="Curr"/>
      <sheetName val="제잡비"/>
      <sheetName val="대림경상68억"/>
      <sheetName val="48일위(기존)"/>
      <sheetName val="남양주댠가표"/>
      <sheetName val="가설건물"/>
      <sheetName val="new급여T(4을-운전)"/>
      <sheetName val="사업성분석"/>
      <sheetName val="가격조사"/>
      <sheetName val="가격조坨B"/>
      <sheetName val="가격조떧⾤"/>
      <sheetName val="계림(함평)"/>
      <sheetName val="계림(장성)"/>
      <sheetName val="재료할증"/>
      <sheetName val="연동내역"/>
      <sheetName val="감가상각"/>
      <sheetName val="산수배수"/>
      <sheetName val="토공1"/>
      <sheetName val="토공2"/>
      <sheetName val="구조물토공1"/>
      <sheetName val="토공3"/>
      <sheetName val="흥양2교토공집계표"/>
      <sheetName val="관보호공단위수량"/>
      <sheetName val="적격심사표"/>
      <sheetName val="49일위"/>
      <sheetName val="P54"/>
      <sheetName val="S14"/>
      <sheetName val="FCU선정"/>
      <sheetName val="메인"/>
      <sheetName val="사정단가표"/>
      <sheetName val="현장경상비"/>
      <sheetName val="단면 (2)"/>
      <sheetName val="물량내역서"/>
      <sheetName val="몸체(460×600)"/>
      <sheetName val="C1"/>
      <sheetName val="매설지선굴착"/>
      <sheetName val="A1"/>
      <sheetName val="관접⡩輿Ⰰ洱"/>
      <sheetName val="관접Ⱪ洱嬱"/>
      <sheetName val="자재 발주서-91"/>
      <sheetName val="간선토공재집"/>
      <sheetName val="지선토공재집"/>
      <sheetName val="점상송수토공"/>
      <sheetName val="정암송수토공"/>
      <sheetName val="내역서(당초변경)"/>
      <sheetName val="방화도료"/>
      <sheetName val="측량노임단가"/>
      <sheetName val="노임_단가"/>
      <sheetName val="품셈_"/>
      <sheetName val="급여대장출력"/>
      <sheetName val="기준_국가명"/>
      <sheetName val="국산화"/>
      <sheetName val="집 계 표"/>
      <sheetName val=" 내역"/>
      <sheetName val="결재판(삭제하지말아주세요)"/>
      <sheetName val="개산공사비"/>
      <sheetName val="암거단위-1련"/>
      <sheetName val="세금Å_x0000_"/>
      <sheetName val="ML"/>
      <sheetName val="덤프"/>
      <sheetName val="석재다짐"/>
      <sheetName val="소운반"/>
      <sheetName val="아스콘"/>
      <sheetName val="건공실"/>
      <sheetName val="FRP산출근거"/>
      <sheetName val="내역단가"/>
      <sheetName val="일위단가"/>
      <sheetName val="교대(a1)"/>
      <sheetName val="의왕실행"/>
      <sheetName val="자재목록표"/>
      <sheetName val="누수복구대장"/>
      <sheetName val="000 단가"/>
      <sheetName val="도장"/>
      <sheetName val="건설기계"/>
      <sheetName val="사급자재"/>
      <sheetName val="별표집계"/>
      <sheetName val="우배수"/>
      <sheetName val="중기산출"/>
      <sheetName val="우수관연장및높이"/>
      <sheetName val="우수맨홀평균높이"/>
      <sheetName val="중계I"/>
      <sheetName val="저케CV38신­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/>
      <sheetData sheetId="1076"/>
      <sheetData sheetId="1077"/>
      <sheetData sheetId="1078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/>
      <sheetData sheetId="1291"/>
      <sheetData sheetId="1292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대가기준"/>
      <sheetName val="목차"/>
      <sheetName val="최종보고"/>
      <sheetName val="0.착수계"/>
      <sheetName val="1"/>
      <sheetName val="1-1"/>
      <sheetName val="2"/>
      <sheetName val="3"/>
      <sheetName val="4"/>
      <sheetName val="5"/>
      <sheetName val="6"/>
      <sheetName val="7"/>
      <sheetName val="8"/>
      <sheetName val="8변경당초2"/>
      <sheetName val="8변경1"/>
      <sheetName val="8변경2"/>
      <sheetName val="9"/>
      <sheetName val="10"/>
      <sheetName val="1.설계검토 보고서"/>
      <sheetName val="a1"/>
      <sheetName val="a2"/>
      <sheetName val="a3"/>
      <sheetName val="a4"/>
      <sheetName val="2.착수계검토 보고서"/>
      <sheetName val="b1"/>
      <sheetName val="b2"/>
      <sheetName val="b2-1"/>
      <sheetName val="b3"/>
      <sheetName val="b3-1"/>
      <sheetName val="b4"/>
      <sheetName val="b4-1"/>
      <sheetName val="c1"/>
      <sheetName val="c2"/>
      <sheetName val="c2-1"/>
      <sheetName val="c2-2"/>
      <sheetName val="c2-3"/>
      <sheetName val="c2-4"/>
      <sheetName val="3.중간감리 보고서"/>
      <sheetName val="f1"/>
      <sheetName val="f2"/>
      <sheetName val="f2-1"/>
      <sheetName val="f3"/>
      <sheetName val="f3-1"/>
      <sheetName val="ff1"/>
      <sheetName val="ff2"/>
      <sheetName val="ff2-1"/>
      <sheetName val="ff3"/>
      <sheetName val="ff3-1"/>
      <sheetName val="fff1"/>
      <sheetName val="fff2"/>
      <sheetName val="fff2-1"/>
      <sheetName val="fff3"/>
      <sheetName val="fff3-1"/>
      <sheetName val="i1"/>
      <sheetName val="i1-1"/>
      <sheetName val="필지별내역감리"/>
      <sheetName val="필지별내역화천"/>
      <sheetName val="필지별내역간동"/>
      <sheetName val="ii1"/>
      <sheetName val="ii1-1"/>
      <sheetName val="4. 예비사업 완료검사 결과보고서"/>
      <sheetName val="h1"/>
      <sheetName val="h2"/>
      <sheetName val="h2-1"/>
      <sheetName val="h2-2"/>
      <sheetName val="h2-3"/>
      <sheetName val="h3"/>
      <sheetName val="h3-1"/>
      <sheetName val="h3-2"/>
      <sheetName val="h3-3"/>
      <sheetName val="5.감리완료 보고서"/>
      <sheetName val="j1"/>
      <sheetName val="j2"/>
      <sheetName val="ja2"/>
      <sheetName val="jb2"/>
      <sheetName val="jc2"/>
      <sheetName val="jd2"/>
      <sheetName val="je2"/>
      <sheetName val="6. 감리일지"/>
      <sheetName val="jf2"/>
      <sheetName val="5-1.감리완료 보고서"/>
      <sheetName val="j3"/>
      <sheetName val="ja3"/>
      <sheetName val="jb3"/>
      <sheetName val="jc3"/>
      <sheetName val="jd3"/>
      <sheetName val="je3"/>
      <sheetName val="6-1. 감리일지"/>
      <sheetName val="jf3"/>
      <sheetName val="7. 준공계"/>
      <sheetName val="k1"/>
      <sheetName val="k2"/>
      <sheetName val="k3"/>
      <sheetName val="내역서-1 (2)"/>
      <sheetName val="내역서(숲가꾸기설계.감리)"/>
      <sheetName val="설계용역산출"/>
    </sheetNames>
    <sheetDataSet>
      <sheetData sheetId="0" refreshError="1"/>
      <sheetData sheetId="1" refreshError="1"/>
      <sheetData sheetId="2">
        <row r="36">
          <cell r="P36" t="str">
            <v>이승호</v>
          </cell>
        </row>
      </sheetData>
      <sheetData sheetId="3"/>
      <sheetData sheetId="4">
        <row r="3">
          <cell r="B3" t="str">
            <v>화천군산림조합</v>
          </cell>
        </row>
      </sheetData>
      <sheetData sheetId="5" refreshError="1"/>
      <sheetData sheetId="6">
        <row r="5">
          <cell r="I5" t="str">
            <v>2021년 산불예방 숲가꾸기 감리용역</v>
          </cell>
        </row>
      </sheetData>
      <sheetData sheetId="7">
        <row r="2">
          <cell r="W2" t="str">
            <v>감리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>
        <row r="6">
          <cell r="C6">
            <v>18.760000000000002</v>
          </cell>
        </row>
        <row r="36">
          <cell r="J36">
            <v>4385000</v>
          </cell>
        </row>
      </sheetData>
      <sheetData sheetId="13" refreshError="1"/>
      <sheetData sheetId="14" refreshError="1"/>
      <sheetData sheetId="15">
        <row r="6">
          <cell r="C6">
            <v>15.430000000000001</v>
          </cell>
        </row>
        <row r="36">
          <cell r="J36">
            <v>4585000</v>
          </cell>
        </row>
      </sheetData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>
        <row r="17">
          <cell r="L17">
            <v>4.9600000000000009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8">
          <cell r="A8" t="str">
            <v>1-0임반 1-0소반 산불예방(일반)</v>
          </cell>
        </row>
      </sheetData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 refreshError="1"/>
      <sheetData sheetId="62">
        <row r="3">
          <cell r="B3" t="str">
            <v>화천군 화천읍 대이리 산42번지 외 4필지</v>
          </cell>
        </row>
      </sheetData>
      <sheetData sheetId="63" refreshError="1"/>
      <sheetData sheetId="64" refreshError="1"/>
      <sheetData sheetId="65" refreshError="1"/>
      <sheetData sheetId="66">
        <row r="3">
          <cell r="B3" t="str">
            <v>화천군 간동면 도송리 산58 외 7필지</v>
          </cell>
        </row>
      </sheetData>
      <sheetData sheetId="67" refreshError="1"/>
      <sheetData sheetId="68" refreshError="1"/>
      <sheetData sheetId="69" refreshError="1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조서및연장산출"/>
      <sheetName val="배수공수량"/>
      <sheetName val="암거공수량집계"/>
      <sheetName val="횡배수공집계"/>
      <sheetName val="수로관및집수정수량집계"/>
      <sheetName val="횡배수토공(P.E,BOX) "/>
      <sheetName val="수로관및집수정"/>
      <sheetName val="지수벽 및 파라피트"/>
      <sheetName val="암거수량"/>
      <sheetName val="암거날개벽수량"/>
      <sheetName val="암거날개벽토공"/>
      <sheetName val="횡배수관날개벽잔토 "/>
      <sheetName val="횡배수관날개벽수량표"/>
      <sheetName val="횡배수관날개벽잔토산식치수표"/>
      <sheetName val="토적계산서"/>
      <sheetName val="포장자재수량집계"/>
      <sheetName val="콘크리트포장"/>
      <sheetName val="토사측구"/>
      <sheetName val="표 지 "/>
      <sheetName val="자재집계"/>
      <sheetName val="토공집계"/>
      <sheetName val="총괄자재집계"/>
      <sheetName val="암거날개벽수량(1.5M)"/>
      <sheetName val="암거날개벽토공(1.5)"/>
      <sheetName val="토공집계(소계)"/>
      <sheetName val="관급자재대"/>
      <sheetName val="면벽수량"/>
      <sheetName val="흄관(보호)(1연)"/>
      <sheetName val="흄관 보호토공(1연)"/>
      <sheetName val="인자기준_2007"/>
      <sheetName val="할인_할증률산정"/>
      <sheetName val="금액단가표"/>
      <sheetName val="자료기입"/>
      <sheetName val="예정공정표(장기간)"/>
      <sheetName val="수량"/>
      <sheetName val="조명시설"/>
      <sheetName val="신우"/>
      <sheetName val="집계표"/>
      <sheetName val="#REF"/>
      <sheetName val="금액내역서"/>
      <sheetName val="일위대가모듈"/>
      <sheetName val="단면가정"/>
      <sheetName val="치수표"/>
      <sheetName val="3BL공동구 수량"/>
      <sheetName val="자재단가"/>
      <sheetName val="주차구획선수량"/>
      <sheetName val="1.수인터널"/>
      <sheetName val="DDD"/>
      <sheetName val="1"/>
      <sheetName val="001"/>
      <sheetName val="대치판정"/>
      <sheetName val="부경대총괄내역서"/>
      <sheetName val="덕전리"/>
      <sheetName val="수량집계"/>
      <sheetName val="연습"/>
      <sheetName val="옹벽단면치수"/>
      <sheetName val="공통비"/>
      <sheetName val="관급자대내역서"/>
      <sheetName val="설계내역서(고사목 제거)"/>
      <sheetName val="암거"/>
      <sheetName val="포장공"/>
      <sheetName val="대포2교접속"/>
      <sheetName val="제1호단위수량"/>
      <sheetName val="버스운행안내"/>
      <sheetName val="예방접종계획"/>
      <sheetName val="근태계획서"/>
      <sheetName val="집수A"/>
      <sheetName val="코드표"/>
      <sheetName val="4.내진설계"/>
      <sheetName val="내역서 (2)"/>
      <sheetName val="표지"/>
      <sheetName val="골막이(야매)"/>
      <sheetName val="ⴭⴭⴭⴭ"/>
      <sheetName val="차액보증"/>
      <sheetName val="SORCE1"/>
      <sheetName val="배수공"/>
      <sheetName val="총괄내역"/>
      <sheetName val="낙찰표"/>
      <sheetName val="98수문일위"/>
      <sheetName val="내역"/>
      <sheetName val="식생블럭단위수량"/>
      <sheetName val="대로근거"/>
      <sheetName val="내역서"/>
      <sheetName val="수량산출"/>
      <sheetName val="일위대가(가설)"/>
      <sheetName val="각형맨홀"/>
      <sheetName val="마산방향"/>
      <sheetName val="진주방향"/>
      <sheetName val="지구단위계획"/>
      <sheetName val="Sheet1 (2)"/>
      <sheetName val="2경간"/>
      <sheetName val="변화치수"/>
      <sheetName val="철근량"/>
      <sheetName val="MOTOR"/>
      <sheetName val="000000"/>
      <sheetName val="입찰안"/>
      <sheetName val="wall"/>
      <sheetName val="Sheet3"/>
      <sheetName val="Sheet1"/>
      <sheetName val="을"/>
      <sheetName val="6PILE  (돌출)"/>
      <sheetName val="7급줄떼"/>
      <sheetName val="DATA 입력란"/>
      <sheetName val="1. 설계조건 2.단면가정 3. 하중계산"/>
      <sheetName val="토공수량산출"/>
      <sheetName val="실행철강하도"/>
      <sheetName val="계약서"/>
      <sheetName val="단가산출서"/>
      <sheetName val="인자기준"/>
      <sheetName val="ABUT수량-A1"/>
      <sheetName val="토사(PE)"/>
      <sheetName val="8.PILE  (돌출)"/>
      <sheetName val="구조물공"/>
      <sheetName val="VXXXXXXX"/>
      <sheetName val="tggwan(mac)"/>
      <sheetName val="단위수량"/>
      <sheetName val="정부노임단가"/>
      <sheetName val="2공구산출내역"/>
      <sheetName val="일위대가목차"/>
      <sheetName val="토량산출서"/>
      <sheetName val="내역서적용수량"/>
      <sheetName val="배수공 시멘트 및 골재량 산출"/>
      <sheetName val="수량3"/>
      <sheetName val="총집계표"/>
      <sheetName val="소산진입"/>
      <sheetName val="담장산출"/>
      <sheetName val="도급내역서"/>
      <sheetName val="깨기"/>
      <sheetName val="유림골조"/>
      <sheetName val="바닥판"/>
      <sheetName val="T13(P68~72,78)"/>
      <sheetName val="구조물철거타공정이월"/>
      <sheetName val="Sheet2"/>
      <sheetName val="본체"/>
      <sheetName val="01-적용기준"/>
      <sheetName val="08-공사비총괄표(경남외)"/>
      <sheetName val="06-원가계산서(경남외)"/>
      <sheetName val="안정검토1"/>
      <sheetName val="17-횡단측량야장(본선1)"/>
      <sheetName val="COPING-1"/>
      <sheetName val="역T형교대-2수량"/>
      <sheetName val="1.설계조건"/>
      <sheetName val="기본일위"/>
      <sheetName val="P_E이중관보호공800(터파기)"/>
      <sheetName val="P_E이중관보호공800"/>
      <sheetName val="횡배수토공(P_E,BOX)_"/>
      <sheetName val="지수벽_및_파라피트"/>
      <sheetName val="횡배수관날개벽잔토_"/>
      <sheetName val="표_지_"/>
      <sheetName val="암거날개벽수량(1_5M)"/>
      <sheetName val="암거날개벽토공(1_5)"/>
      <sheetName val="중기비"/>
      <sheetName val="교대(A1)"/>
      <sheetName val="조명율표"/>
      <sheetName val="내역_ver1.0"/>
      <sheetName val="관일"/>
      <sheetName val="공통(20-91)"/>
      <sheetName val="전차선로 물량표"/>
      <sheetName val="한강운반비"/>
      <sheetName val="자재"/>
      <sheetName val="일위대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금액내역서"/>
      <sheetName val="2공구산출내역"/>
      <sheetName val="Base"/>
      <sheetName val="토공사"/>
      <sheetName val="시설물기초"/>
      <sheetName val="5흙막이"/>
      <sheetName val="06 일위대가목록"/>
      <sheetName val="물가자료"/>
      <sheetName val="용산1(해보)"/>
      <sheetName val="조서"/>
      <sheetName val="배수계"/>
      <sheetName val="내역"/>
      <sheetName val="노임단가"/>
      <sheetName val="수목표준대가"/>
      <sheetName val="증감대비"/>
      <sheetName val="Sheet3"/>
      <sheetName val="땅속흙막이(야)"/>
      <sheetName val="도급내역서"/>
      <sheetName val="날개벽"/>
      <sheetName val="일위대가"/>
      <sheetName val="기초일위"/>
      <sheetName val="시설일위"/>
      <sheetName val="조명일위"/>
      <sheetName val="내역서"/>
      <sheetName val="전선 및 전선관"/>
      <sheetName val="일위대가목록"/>
      <sheetName val="건축공사실행"/>
      <sheetName val="건축원가"/>
      <sheetName val="부대공Ⅱ"/>
      <sheetName val="unitpric"/>
      <sheetName val="PRICE"/>
      <sheetName val="Sheet1"/>
      <sheetName val="단가및재료비"/>
      <sheetName val="부분별수량산출(조합기초)"/>
      <sheetName val="기타자료"/>
      <sheetName val="9509"/>
      <sheetName val="단재적표"/>
      <sheetName val="A-4"/>
      <sheetName val="기계경비산출기준"/>
      <sheetName val="단가"/>
      <sheetName val="업무코드(0000)"/>
      <sheetName val="부하(성남)"/>
      <sheetName val="7급줄떼"/>
      <sheetName val="000000"/>
      <sheetName val="DANGA"/>
      <sheetName val="자료기입"/>
      <sheetName val="수량"/>
      <sheetName val="수목(바-주목)"/>
      <sheetName val="4가.수량집계표(덩굴)"/>
      <sheetName val="4가.수량집계표(풀베기)"/>
      <sheetName val="1다.설계설명서"/>
      <sheetName val="토공"/>
      <sheetName val="자료"/>
      <sheetName val="abut수량-a1"/>
      <sheetName val="조명율표"/>
      <sheetName val="지구단위계획"/>
      <sheetName val="공사비예산서(토목분)"/>
      <sheetName val="총괄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목(가-마)"/>
      <sheetName val="수목(바-주목)"/>
      <sheetName val="수목(중국단풍-)"/>
      <sheetName val="식재인부"/>
      <sheetName val="지주목수"/>
      <sheetName val="데이타"/>
      <sheetName val="VXXXXX"/>
      <sheetName val="일위대가"/>
      <sheetName val="일위대가(내역)"/>
      <sheetName val="foxz"/>
      <sheetName val="표지"/>
      <sheetName val="실행집계"/>
      <sheetName val="원실행"/>
      <sheetName val="공통가설계"/>
      <sheetName val="공통가설비"/>
      <sheetName val="현관계"/>
      <sheetName val="현관"/>
      <sheetName val="원가LIST"/>
      <sheetName val="월별투입계획"/>
      <sheetName val="[수목일위.XLS][수목일위.XLS]el\설계서\수목일위"/>
      <sheetName val="___"/>
      <sheetName val="현황"/>
      <sheetName val="현황(1공구)"/>
      <sheetName val="현황(2공구)"/>
      <sheetName val="현황(3공구)"/>
      <sheetName val="간지"/>
      <sheetName val="1공구 단가 (정원)"/>
      <sheetName val="1공구 단가 (산광)"/>
      <sheetName val="1공구 단가 (용호)"/>
      <sheetName val="간지 (2)"/>
      <sheetName val="2공구 단가(인성)"/>
      <sheetName val="2공구 단가(대동)"/>
      <sheetName val="2공구 단가(산광)"/>
      <sheetName val="Sheet3"/>
      <sheetName val="터널구조물산근"/>
      <sheetName val="도로구조물산근"/>
      <sheetName val="Sheet1"/>
      <sheetName val="Sheet2"/>
      <sheetName val="터널굴착단산"/>
      <sheetName val="장약패턴90M2"/>
      <sheetName val="토공산근"/>
      <sheetName val="단가산출근거"/>
      <sheetName val="실행내역서"/>
      <sheetName val="1.토공"/>
      <sheetName val="2.배수공"/>
      <sheetName val="3.구조물공"/>
      <sheetName val="4.포장공"/>
      <sheetName val="5부대공"/>
      <sheetName val="6사급자재대"/>
      <sheetName val="공통가설공"/>
      <sheetName val="BASIC1"/>
      <sheetName val="재료비"/>
      <sheetName val="노무비"/>
      <sheetName val="중기비"/>
      <sheetName val="Sheet4"/>
      <sheetName val="설계가"/>
      <sheetName val="구조물공수량명세서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설변공종별"/>
      <sheetName val="설변조정내역"/>
      <sheetName val="건기토원가"/>
      <sheetName val="집계표"/>
      <sheetName val="건축원가"/>
      <sheetName val="토목원가"/>
      <sheetName val="기계원가"/>
      <sheetName val="건축집계"/>
      <sheetName val="건축내역"/>
      <sheetName val="토목내역"/>
      <sheetName val="기계내역"/>
      <sheetName val="PACKING LIST"/>
      <sheetName val="조경공사(총괄)"/>
      <sheetName val="내역"/>
      <sheetName val="수목일위"/>
      <sheetName val="기초일위"/>
      <sheetName val="시설일위"/>
      <sheetName val="지주목 및 비료산출기준"/>
      <sheetName val="지주목및비료산출"/>
      <sheetName val="시설물수량산출서"/>
      <sheetName val="노임"/>
      <sheetName val="관접합및부설"/>
      <sheetName val="단가"/>
      <sheetName val="1. 설계예산서"/>
      <sheetName val="2. 목차"/>
      <sheetName val="3.설계설명서"/>
      <sheetName val="4.시방서갑지"/>
      <sheetName val="5.시방서(일반시방서)"/>
      <sheetName val="6.시방서갑지(특기)"/>
      <sheetName val="7.예정공정표"/>
      <sheetName val="예정공정표"/>
      <sheetName val="8. 설계예산서"/>
      <sheetName val="16.설계서용지(갑)"/>
      <sheetName val="17. 내역서갑지"/>
      <sheetName val="원가계산서"/>
      <sheetName val="공종별집계표"/>
      <sheetName val="내 역 서"/>
      <sheetName val="일 위 대 가 표"/>
      <sheetName val="일위대가표(자동제어반제작)"/>
      <sheetName val="수 량 산 출 서"/>
      <sheetName val="계통도갑지"/>
      <sheetName val="전차선로 물량표"/>
      <sheetName val="한강운반비"/>
      <sheetName val="#REF"/>
      <sheetName val="자재"/>
      <sheetName val="공통(20-91)"/>
      <sheetName val="원가"/>
      <sheetName val="수량집계A"/>
      <sheetName val="철근집계A"/>
      <sheetName val="진주방향"/>
      <sheetName val="일위대가표"/>
      <sheetName val="총괄내역서"/>
      <sheetName val="물가시세"/>
      <sheetName val="DATE"/>
      <sheetName val="Total"/>
      <sheetName val="결재판"/>
      <sheetName val="내역서"/>
      <sheetName val="수목데이타"/>
      <sheetName val="1,2공구원가계산서"/>
      <sheetName val="2공구산출내역"/>
      <sheetName val="1공구산출내역서"/>
      <sheetName val="준검 내역서"/>
      <sheetName val="투찰"/>
      <sheetName val="일위대가 "/>
      <sheetName val="AS포장복구 "/>
      <sheetName val="b_balju_cho"/>
      <sheetName val="원가서"/>
      <sheetName val="건축2"/>
      <sheetName val="실행(ALT1)"/>
      <sheetName val="공사비산출내역"/>
      <sheetName val="수량산출"/>
      <sheetName val="별표집계"/>
      <sheetName val="변수값"/>
      <sheetName val="중기상차"/>
      <sheetName val="AS복구"/>
      <sheetName val="중기터파기"/>
      <sheetName val="변경내역"/>
      <sheetName val="견적"/>
      <sheetName val="문학간접"/>
      <sheetName val="간접"/>
      <sheetName val="가설공사비"/>
      <sheetName val="도로구조공사비"/>
      <sheetName val="도로토공공사비"/>
      <sheetName val="여수토공사비"/>
      <sheetName val="1차증가원가계산"/>
      <sheetName val="제출내역 (2)"/>
      <sheetName val="계정"/>
      <sheetName val="관급자재"/>
      <sheetName val="폐기물"/>
      <sheetName val="COVER"/>
      <sheetName val="다공관8"/>
      <sheetName val="다공관12"/>
      <sheetName val="다공관20"/>
      <sheetName val="다공관22"/>
      <sheetName val="영구ANCHOR(1사면)"/>
      <sheetName val="영구ANCHOR(8-2사면)"/>
      <sheetName val="격자블럭공"/>
      <sheetName val="격자블럭호표"/>
      <sheetName val="기초자료"/>
      <sheetName val="장비손료"/>
      <sheetName val="기계경비산출기준"/>
      <sheetName val="제경비율"/>
      <sheetName val="2003상반기노임기준"/>
      <sheetName val="토공"/>
      <sheetName val="조건"/>
      <sheetName val="연습"/>
      <sheetName val="기준액"/>
      <sheetName val="기초단가"/>
      <sheetName val="BOJUNGGM"/>
      <sheetName val="노무"/>
      <sheetName val="실행(표지,갑,을)"/>
      <sheetName val="단가대비표"/>
      <sheetName val="금액"/>
      <sheetName val="nys"/>
      <sheetName val="수량산출서"/>
      <sheetName val="장비집계"/>
      <sheetName val="자재단가조사표-수목"/>
      <sheetName val="계산서(곡선부)"/>
      <sheetName val="포장재료집계표"/>
      <sheetName val="중기조종사 단위단가"/>
      <sheetName val="공사개요"/>
      <sheetName val="시설물일위"/>
      <sheetName val="가설공사"/>
      <sheetName val="단가결정"/>
      <sheetName val="내역아"/>
      <sheetName val="울타리"/>
      <sheetName val="6호기"/>
      <sheetName val="FB25JN"/>
      <sheetName val="공사설명서"/>
      <sheetName val="일위목록"/>
      <sheetName val="토공총괄표"/>
      <sheetName val="가시설"/>
      <sheetName val="카렌스센터계량기설치공사"/>
      <sheetName val="공사요율산출표"/>
      <sheetName val="2000.11월설계내역"/>
      <sheetName val="기본단가표"/>
      <sheetName val="수목표준대가"/>
      <sheetName val="자료"/>
      <sheetName val="데리네이타현황"/>
      <sheetName val="요율"/>
      <sheetName val="노임단가"/>
      <sheetName val="갑지"/>
      <sheetName val="전기일위목록"/>
      <sheetName val="전기대가"/>
      <sheetName val="산출조서표지"/>
      <sheetName val="공량산출"/>
      <sheetName val="단가산출_목록"/>
      <sheetName val="16-1"/>
      <sheetName val="설계서(본관)"/>
      <sheetName val="단위단가"/>
      <sheetName val="공구원가계산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계획금액"/>
      <sheetName val="을지"/>
      <sheetName val="전익자재"/>
      <sheetName val="소비자가"/>
      <sheetName val="버스운행안내"/>
      <sheetName val="근태계획서"/>
      <sheetName val="예방접종계획"/>
      <sheetName val="-치수표(곡선부)"/>
      <sheetName val="단가산출서"/>
      <sheetName val="전체"/>
      <sheetName val="값"/>
      <sheetName val="부대내역"/>
      <sheetName val="원가계산"/>
      <sheetName val="원가계산 (2)"/>
      <sheetName val="제잡비계산"/>
      <sheetName val="iec"/>
      <sheetName val="ks"/>
      <sheetName val="DATA"/>
      <sheetName val="선로정수"/>
      <sheetName val="9811"/>
      <sheetName val="일위산출"/>
      <sheetName val="설명"/>
      <sheetName val="용역비내역-진짜"/>
      <sheetName val="2호맨홀공제수량"/>
      <sheetName val="기타 정보통신공사"/>
      <sheetName val="WORK"/>
      <sheetName val="내역서생태통로"/>
      <sheetName val="원가계산(생태통로)"/>
      <sheetName val="생태통로"/>
      <sheetName val="내역서(석산부지)"/>
      <sheetName val="원가계산(석산부지)"/>
      <sheetName val="석산부지녹화"/>
      <sheetName val="일위대가목록(식재)"/>
      <sheetName val="일위대가 (식재)"/>
      <sheetName val="자재단가(식재)"/>
      <sheetName val="노임단가(식재)"/>
      <sheetName val="70%"/>
      <sheetName val="기초코드"/>
      <sheetName val="건축-물가변동"/>
      <sheetName val="A-4"/>
      <sheetName val="삭제금지단가"/>
      <sheetName val="참조 (2)"/>
      <sheetName val="실행대비"/>
      <sheetName val="세부내역"/>
      <sheetName val="금액내역서"/>
      <sheetName val="경영"/>
      <sheetName val="98년"/>
      <sheetName val="실적"/>
      <sheetName val="신청서"/>
      <sheetName val="수목단가"/>
      <sheetName val="시설수량표"/>
      <sheetName val="식재수량표"/>
      <sheetName val="자재단가"/>
      <sheetName val="도급기성"/>
      <sheetName val="코드"/>
      <sheetName val="콘크스"/>
      <sheetName val="산출기초"/>
      <sheetName val="노임이"/>
      <sheetName val="Recovered_Sheet1"/>
      <sheetName val="수량계표"/>
      <sheetName val="자판실행"/>
      <sheetName val="건축"/>
      <sheetName val="기초입력 DATA"/>
      <sheetName val="Sheet1 (2)"/>
      <sheetName val="배수장토목공사비"/>
      <sheetName val="증감내역서"/>
      <sheetName val="갈현동"/>
      <sheetName val="대비표"/>
      <sheetName val="설계예산서"/>
      <sheetName val="LP-S"/>
      <sheetName val="기준비용"/>
      <sheetName val="식재"/>
      <sheetName val="시설물"/>
      <sheetName val="식재출력용"/>
      <sheetName val="유지관리"/>
      <sheetName val="입찰견적보고서"/>
      <sheetName val="우수받이"/>
      <sheetName val="인건비"/>
      <sheetName val="예산내역서"/>
      <sheetName val="기계경비"/>
      <sheetName val="설계내역"/>
      <sheetName val="월간관리비"/>
      <sheetName val="산출근거"/>
      <sheetName val="재료단가"/>
      <sheetName val="임금단가"/>
      <sheetName val="장비목록표"/>
      <sheetName val="장비운전경비"/>
      <sheetName val="이름표지정"/>
      <sheetName val="전등설비"/>
      <sheetName val="설계"/>
      <sheetName val="11-2.아파트내역"/>
      <sheetName val="총괄"/>
      <sheetName val="포장수량단위"/>
      <sheetName val="집계(공통)"/>
      <sheetName val="집계(건축-총괄)"/>
      <sheetName val="집계(건축-공동주택)"/>
      <sheetName val="집계(건축-업무)"/>
      <sheetName val="집계(건축-지하)"/>
      <sheetName val="집계(건축-근생)"/>
      <sheetName val="내역(건축-공동주택)"/>
      <sheetName val="집계(기계-총괄)"/>
      <sheetName val="집계(기계-공동주택)"/>
      <sheetName val="집계(기계-업무)"/>
      <sheetName val="집계(기계-지하)"/>
      <sheetName val="집계(기계-근생)"/>
      <sheetName val="집계(기계-복리)"/>
      <sheetName val="집계(토목)"/>
      <sheetName val="날개벽"/>
      <sheetName val="암거단위"/>
      <sheetName val="횡 연장"/>
      <sheetName val="중기사용료산출근거"/>
      <sheetName val="단가 및 재료비"/>
      <sheetName val="단가산출2"/>
      <sheetName val="직재"/>
      <sheetName val="재집"/>
      <sheetName val="제경비적용기준"/>
      <sheetName val="공사자료입력"/>
      <sheetName val="적용공정"/>
      <sheetName val="시멘트"/>
      <sheetName val="지급자재"/>
      <sheetName val="가설건물"/>
      <sheetName val="표_재료"/>
      <sheetName val="입력"/>
      <sheetName val="안내"/>
      <sheetName val="골조-APT 갑지"/>
      <sheetName val="1공구원가계산"/>
      <sheetName val="1공구원가계산서"/>
      <sheetName val="골조시행"/>
      <sheetName val="토사(PE)"/>
      <sheetName val="설명서 "/>
      <sheetName val="토목"/>
      <sheetName val="재료값"/>
      <sheetName val="3.바닥판  "/>
      <sheetName val="표지 (2)"/>
      <sheetName val="106C0300"/>
      <sheetName val="입찰"/>
      <sheetName val="현경"/>
      <sheetName val="경비"/>
      <sheetName val="구조물5월기성내역"/>
      <sheetName val="노임,재료비"/>
      <sheetName val="BID"/>
      <sheetName val="터파기및재료"/>
      <sheetName val="설계예산"/>
      <sheetName val="정부노임단가"/>
      <sheetName val="토목검측서"/>
      <sheetName val="CON'C"/>
      <sheetName val="부대tu"/>
      <sheetName val="팔당터널(1공구)"/>
      <sheetName val="총계"/>
      <sheetName val="인건비 "/>
      <sheetName val="CC16-내역서"/>
      <sheetName val="L_RPTB02_01"/>
      <sheetName val="플랜트 설치"/>
      <sheetName val="Sheet5"/>
      <sheetName val="해외(원화)"/>
      <sheetName val="물가대비표"/>
      <sheetName val="6-1. 관개량조서"/>
      <sheetName val="산출(부하간선)"/>
      <sheetName val="1안"/>
      <sheetName val="토목내역서"/>
      <sheetName val="평가데이터"/>
      <sheetName val="연결임시"/>
      <sheetName val="소요자재"/>
      <sheetName val="노무산출서"/>
      <sheetName val="기초1"/>
      <sheetName val="년도별노임표"/>
      <sheetName val="중기목록표"/>
      <sheetName val="FOB발"/>
      <sheetName val="빙장비사양"/>
      <sheetName val="장비사양"/>
      <sheetName val="참조(2)"/>
      <sheetName val="참조"/>
      <sheetName val="심사물량"/>
      <sheetName val="심사계산"/>
      <sheetName val="조명시설"/>
      <sheetName val="30집계표"/>
      <sheetName val="자재단가2007.10"/>
      <sheetName val="자재단가2008.4"/>
      <sheetName val="설계총괄표"/>
      <sheetName val="아파트 내역"/>
      <sheetName val="공통가설"/>
      <sheetName val="CTEMCOST"/>
      <sheetName val="목차"/>
      <sheetName val="산출내역서"/>
      <sheetName val="조경집계표"/>
      <sheetName val="7.원가계산서(품셈)"/>
      <sheetName val="조경내역서"/>
      <sheetName val="수량집계"/>
      <sheetName val="일위대가목록"/>
      <sheetName val="일위대가1"/>
      <sheetName val="단가산출근거 목록표"/>
      <sheetName val="단 가 산 출 근 거"/>
      <sheetName val="중기 목록표"/>
      <sheetName val="시간당 중기사용료"/>
      <sheetName val="노임단가목록"/>
      <sheetName val="환율및 기초자료"/>
      <sheetName val="순공사비내역서"/>
      <sheetName val="일위대가목록표"/>
      <sheetName val="기계경비목록"/>
      <sheetName val="단가산출목록"/>
      <sheetName val="노무비단가"/>
      <sheetName val="단목객토단위수량산출"/>
      <sheetName val="단위수량산출"/>
      <sheetName val="맹암거,초지"/>
      <sheetName val="대상수목수량"/>
      <sheetName val="전기"/>
      <sheetName val="가감수량"/>
      <sheetName val="맨홀수량산출"/>
      <sheetName val="경비_원본"/>
      <sheetName val="산출근거(복구)"/>
      <sheetName val="단가표"/>
      <sheetName val="설계내역서"/>
      <sheetName val="토목(대안)"/>
      <sheetName val="기계경비(시간당)"/>
      <sheetName val="램머"/>
      <sheetName val="설계명세서"/>
      <sheetName val="결재갑지"/>
      <sheetName val="평당공사비산정"/>
      <sheetName val="적용기준"/>
      <sheetName val="건축내역서"/>
      <sheetName val="시중노임단가"/>
      <sheetName val="2000년1차"/>
      <sheetName val="2000전체분"/>
      <sheetName val="참고사항"/>
      <sheetName val="근로자자료입력"/>
      <sheetName val="을-ATYPE"/>
      <sheetName val="내역(APT)"/>
      <sheetName val="세금자료"/>
      <sheetName val="도급"/>
      <sheetName val="고유코드_설계"/>
      <sheetName val="원가data"/>
      <sheetName val="LOOKUP"/>
      <sheetName val="화성태안9공구내역(실행)"/>
      <sheetName val="노임단가표"/>
      <sheetName val="판매시설"/>
      <sheetName val="01"/>
      <sheetName val="장비경비"/>
      <sheetName val="인제내역"/>
      <sheetName val="INDEX  LIST"/>
      <sheetName val="타공종이기"/>
      <sheetName val="표  지"/>
      <sheetName val="전기공사"/>
      <sheetName val="약품설비"/>
      <sheetName val="토공수량"/>
      <sheetName val="00노임기준"/>
      <sheetName val="JOIN(2span)"/>
      <sheetName val="바닥판"/>
      <sheetName val="주빔의 설계"/>
      <sheetName val="철근량산정및사용성검토"/>
      <sheetName val="입력DATA"/>
      <sheetName val="화장실"/>
      <sheetName val="적점"/>
      <sheetName val="말뚝지지력산정"/>
      <sheetName val="실행,원가 최종예상"/>
      <sheetName val="공정표"/>
      <sheetName val="투자비"/>
      <sheetName val="조성원가DATA"/>
      <sheetName val="사업비"/>
      <sheetName val="정화조방수미장"/>
      <sheetName val="1-최종안"/>
      <sheetName val="사업분석-분양가결정"/>
      <sheetName val="매채조회"/>
      <sheetName val="총괄표"/>
      <sheetName val="월별수입"/>
      <sheetName val="아파트"/>
      <sheetName val="21301동"/>
      <sheetName val="지질조사"/>
      <sheetName val="건설기계"/>
      <sheetName val="사급자재"/>
      <sheetName val="2공구하도급내역서"/>
      <sheetName val="내역갑지"/>
      <sheetName val="7.계측제어"/>
      <sheetName val="6.동력"/>
      <sheetName val="13.방송공사"/>
      <sheetName val="15.소방공사"/>
      <sheetName val="12.옥외 방송공사"/>
      <sheetName val="8.옥외 보안등공사"/>
      <sheetName val="9.전등공사"/>
      <sheetName val="4.전력간선공사"/>
      <sheetName val="1.전력인입"/>
      <sheetName val="10.전열 공사"/>
      <sheetName val="11.전화공사"/>
      <sheetName val="5.CABLE TRAY"/>
      <sheetName val="3.피뢰공사"/>
      <sheetName val="14.TV공사"/>
      <sheetName val="기기리스트"/>
      <sheetName val="1.2 동력(철거)"/>
      <sheetName val="1.접지공사"/>
      <sheetName val="일위"/>
      <sheetName val="배수장공사비명세서"/>
      <sheetName val="말고개터널조명전압강하"/>
      <sheetName val="산출내역서집계표"/>
      <sheetName val="99노임기준"/>
      <sheetName val="램프"/>
      <sheetName val="Sheet15"/>
      <sheetName val="화설내"/>
      <sheetName val="철콘"/>
      <sheetName val="단가(자재)"/>
      <sheetName val="단가(노임)"/>
      <sheetName val="기초목록"/>
      <sheetName val="상부공철근집계(ABC)"/>
      <sheetName val="재료"/>
      <sheetName val="케이블트레이"/>
      <sheetName val="7월11일"/>
      <sheetName val="코드표"/>
      <sheetName val="안양동교 1안"/>
      <sheetName val="여과지동"/>
      <sheetName val="부표총괄"/>
      <sheetName val="9509"/>
      <sheetName val="★도급내역(2공구)"/>
      <sheetName val="밸브설치"/>
      <sheetName val="Tool"/>
      <sheetName val="그림"/>
      <sheetName val="일위대가목록표(1)"/>
      <sheetName val="일위대가표(1)"/>
      <sheetName val="일위대가목록표(2)"/>
      <sheetName val="일위대가표(2)"/>
      <sheetName val="자재단가조사서"/>
      <sheetName val="노임단가조사서"/>
      <sheetName val="산근1"/>
      <sheetName val="산근2"/>
      <sheetName val="산근3"/>
      <sheetName val="산근4"/>
      <sheetName val="산근5"/>
      <sheetName val="산근6"/>
      <sheetName val="산근7"/>
      <sheetName val="산근8"/>
      <sheetName val="산근9"/>
      <sheetName val="산근10"/>
      <sheetName val="산근11"/>
      <sheetName val="산근12"/>
      <sheetName val="산근13"/>
      <sheetName val="토목주소"/>
      <sheetName val="프랜트면허"/>
      <sheetName val="내역서1999.8최종"/>
      <sheetName val="날개벽(시점좌측)"/>
      <sheetName val="공사비증감"/>
      <sheetName val="단가일람"/>
      <sheetName val="자재일람"/>
      <sheetName val="조경일람"/>
      <sheetName val="견적율"/>
      <sheetName val="1-4-2.관(약)"/>
      <sheetName val="입찰안"/>
      <sheetName val="BSD (2)"/>
      <sheetName val="AL공사(원)"/>
      <sheetName val="원가계산하도"/>
      <sheetName val="본사공가현황"/>
      <sheetName val="pier(각형)"/>
      <sheetName val="협력업체"/>
      <sheetName val="상호참고자료"/>
      <sheetName val="발주처자료입력"/>
      <sheetName val="회사기본자료"/>
      <sheetName val="하자보증자료"/>
      <sheetName val="기술자관련자료"/>
      <sheetName val="기본정보입력"/>
      <sheetName val="주공 갑지"/>
      <sheetName val="자재 집계표"/>
      <sheetName val="EARTH"/>
      <sheetName val="구체"/>
      <sheetName val="좌측날개벽"/>
      <sheetName val="우측날개벽"/>
      <sheetName val="맨홀수량집계"/>
      <sheetName val="중기집계"/>
      <sheetName val="설계서"/>
      <sheetName val="총괄내역서(설계)"/>
      <sheetName val="수정"/>
      <sheetName val="직원관련자료"/>
      <sheetName val="공사원가계산서"/>
      <sheetName val="건설기계사용료목록"/>
      <sheetName val="중기사용료"/>
      <sheetName val="자재단가조사"/>
      <sheetName val="피해현황"/>
      <sheetName val="설계산출기초"/>
      <sheetName val="기계설비-물가변동"/>
      <sheetName val="단가목록"/>
      <sheetName val="자재목록"/>
      <sheetName val="노임목록"/>
      <sheetName val="계정code"/>
      <sheetName val="소방"/>
      <sheetName val="시공"/>
      <sheetName val="00상노임"/>
      <sheetName val="해평견적"/>
      <sheetName val="신표지1"/>
      <sheetName val="장비투입계획"/>
      <sheetName val="직원투입계획"/>
      <sheetName val="조내역"/>
      <sheetName val="입력란"/>
      <sheetName val="97노임단가"/>
      <sheetName val="배수내역"/>
      <sheetName val="공사진행"/>
      <sheetName val="예가표"/>
      <sheetName val="구조물공"/>
      <sheetName val="부대공"/>
      <sheetName val="배수공"/>
      <sheetName val="포장공"/>
      <sheetName val="[수목일위.XLS][수목일위.XLS]el________2"/>
      <sheetName val="[수목일위.XLS][수목일위.XLS]el________6"/>
      <sheetName val="[수목일위.XLS][수목일위.XLS]el________7"/>
      <sheetName val="원가계산서구조조정"/>
      <sheetName val="98수문일위"/>
      <sheetName val="G.R300경비"/>
      <sheetName val="개별직종노임단가(2005.1)"/>
      <sheetName val="골조물량"/>
      <sheetName val="el\설계서\수목일위_XLS]데이타"/>
      <sheetName val="1공구_단가_(정원)"/>
      <sheetName val="1공구_단가_(산광)"/>
      <sheetName val="1공구_단가_(용호)"/>
      <sheetName val="간지_(2)"/>
      <sheetName val="2공구_단가(인성)"/>
      <sheetName val="2공구_단가(대동)"/>
      <sheetName val="2공구_단가(산광)"/>
      <sheetName val="1_토공"/>
      <sheetName val="2_배수공"/>
      <sheetName val="3_구조물공"/>
      <sheetName val="4_포장공"/>
      <sheetName val="PACKING_LIST"/>
      <sheetName val="지주목_및_비료산출기준"/>
      <sheetName val="el\설계서\수목일위_XLS"/>
      <sheetName val="1__설계예산서"/>
      <sheetName val="2__목차"/>
      <sheetName val="3_설계설명서"/>
      <sheetName val="4_시방서갑지"/>
      <sheetName val="5_시방서(일반시방서)"/>
      <sheetName val="6_시방서갑지(특기)"/>
      <sheetName val="공사별 가중치 산출근거(토목)"/>
      <sheetName val="가중치근거(조경)"/>
      <sheetName val="공사별 가중치 산출근거(건축)"/>
      <sheetName val="[수목일위.XLS][수목일위.XLS]el_______85"/>
      <sheetName val="[수목일위.XLS][수목일위.XLS]el_______86"/>
      <sheetName val="에너지동"/>
      <sheetName val="견적단가"/>
      <sheetName val="경율산정.XLS"/>
      <sheetName val="내역(전체_금차)"/>
      <sheetName val="제경비_전체"/>
      <sheetName val="제경비_금차준공분"/>
      <sheetName val="COST"/>
      <sheetName val="직접경비호표"/>
      <sheetName val="매립"/>
      <sheetName val="접합 및 부설 "/>
      <sheetName val="계측제어설비"/>
      <sheetName val="가로등"/>
      <sheetName val="수목_바_주목_"/>
      <sheetName val="DATA1"/>
      <sheetName val="CABLE SIZE-1"/>
      <sheetName val="설비내역서"/>
      <sheetName val="전기내역서"/>
      <sheetName val="설계변경내역 98"/>
      <sheetName val="시점교대"/>
      <sheetName val="공내역"/>
      <sheetName val="도급예산내역서봉투"/>
      <sheetName val="설계산출표지"/>
      <sheetName val="도급예산내역서총괄표"/>
      <sheetName val="을부담운반비"/>
      <sheetName val="토공(우물통,기타) "/>
      <sheetName val="단위수량산출서"/>
      <sheetName val="관련자료입력"/>
      <sheetName val="1단계"/>
      <sheetName val="기구조직"/>
      <sheetName val="H-PILE수량집계"/>
      <sheetName val="각사별공사비분개 "/>
      <sheetName val="48일위(기존)"/>
      <sheetName val="8설7발"/>
      <sheetName val="지수"/>
      <sheetName val="기술자자료입력"/>
      <sheetName val="백호우계수"/>
      <sheetName val="2.고용보험료산출근거"/>
      <sheetName val="차액보증"/>
      <sheetName val="총집계표"/>
      <sheetName val="일위집계(기존)"/>
      <sheetName val="DANGA"/>
      <sheetName val="ABUT수량-A1"/>
      <sheetName val="현장관리비 산출내역"/>
      <sheetName val="실행철강하도"/>
      <sheetName val="단가입력"/>
      <sheetName val="현장관리비"/>
      <sheetName val="Macro2"/>
      <sheetName val="Macro1"/>
      <sheetName val="D-철근총괄"/>
      <sheetName val="을"/>
      <sheetName val="기본단가"/>
      <sheetName val="7_예정공정표"/>
      <sheetName val="단위수량"/>
      <sheetName val="건설산출"/>
      <sheetName val="토공사(흙막이)"/>
      <sheetName val="E.P.T수량산출서"/>
      <sheetName val="단계별내역 (2)"/>
      <sheetName val="운반비산출"/>
      <sheetName val="대로근거"/>
      <sheetName val="중로근거"/>
      <sheetName val="내역(원)"/>
      <sheetName val="노임(1차)"/>
      <sheetName val="마산방향"/>
      <sheetName val="guard(mac)"/>
      <sheetName val="8__설계예산서"/>
      <sheetName val="16_설계서용지(갑)"/>
      <sheetName val="17__내역서갑지"/>
      <sheetName val="내_역_서"/>
      <sheetName val="일_위_대_가_표"/>
      <sheetName val="수_량_산_출_서"/>
      <sheetName val="전차선로_물량표"/>
      <sheetName val="AS포장복구_"/>
      <sheetName val="일위대가_"/>
      <sheetName val="준검_내역서"/>
      <sheetName val="중기조종사_단위단가"/>
      <sheetName val="제출내역_(2)"/>
      <sheetName val="원가계산_(2)"/>
      <sheetName val="2000_11월설계내역"/>
      <sheetName val="일위대가_(식재)"/>
      <sheetName val="개요"/>
      <sheetName val="인원"/>
      <sheetName val="수량산출(음암)"/>
      <sheetName val="준공정산"/>
      <sheetName val=" 상부공통집계(총괄)"/>
      <sheetName val="1"/>
      <sheetName val="2"/>
      <sheetName val="3"/>
      <sheetName val="4"/>
      <sheetName val="5"/>
      <sheetName val="경비내역(을)-1"/>
      <sheetName val="6PILE  (돌출)"/>
      <sheetName val="실행간접비용"/>
      <sheetName val="COPING"/>
      <sheetName val="INPUT"/>
      <sheetName val="단가산출1"/>
      <sheetName val="관공일위대가"/>
      <sheetName val="총괄 내역서"/>
      <sheetName val="개비온집계"/>
      <sheetName val="개비온 단위"/>
      <sheetName val="인부노임단가"/>
      <sheetName val="환경기계공정표 (3)"/>
      <sheetName val="3차"/>
      <sheetName val="가감수량(2호)"/>
      <sheetName val="맨홀수량산출(2호)"/>
      <sheetName val="48수량"/>
      <sheetName val="49일위"/>
      <sheetName val="22일위"/>
      <sheetName val="49수량"/>
      <sheetName val="취수탑"/>
      <sheetName val="갑지1"/>
      <sheetName val="고시단가"/>
      <sheetName val="쌍송교"/>
      <sheetName val="단가집"/>
      <sheetName val="부안일위"/>
      <sheetName val="참조M"/>
      <sheetName val="비계공사"/>
      <sheetName val="토공연장"/>
      <sheetName val="도급예산내역서총㔀቎"/>
      <sheetName val="조건표"/>
      <sheetName val="직접노무비"/>
      <sheetName val="N賃率-職"/>
      <sheetName val="경율산정"/>
      <sheetName val="위치조서"/>
      <sheetName val="단가및재료비"/>
      <sheetName val="도급예산내역서총/_x0000_"/>
      <sheetName val="도급예산내역서총︀㳕"/>
      <sheetName val="재정비직인"/>
      <sheetName val="재정비내역"/>
      <sheetName val="지적고시내역"/>
      <sheetName val="실행"/>
      <sheetName val="환율"/>
      <sheetName val="단가산출서 (2)"/>
      <sheetName val="상부집계표"/>
      <sheetName val="1호인버트수량"/>
      <sheetName val="교각1"/>
      <sheetName val="단면 (2)"/>
      <sheetName val="설계조건"/>
      <sheetName val="안정계산"/>
      <sheetName val="단면검토"/>
      <sheetName val="피해현황 (수량합계)"/>
      <sheetName val="갑지(추정)"/>
      <sheetName val="투찰내역"/>
      <sheetName val="공사명입력"/>
      <sheetName val="참조_(2)"/>
      <sheetName val="Sheet1_(2)"/>
      <sheetName val="1SPAN"/>
      <sheetName val="기타_정보통신공사"/>
      <sheetName val="기초입력_DATA"/>
      <sheetName val="골조-APT_갑지"/>
      <sheetName val="3_바닥판__"/>
      <sheetName val="설명서_"/>
      <sheetName val="플랜트_설치"/>
      <sheetName val="단가_및_재료비"/>
      <sheetName val="11-2_아파트내역"/>
      <sheetName val="6-1__관개량조서"/>
      <sheetName val="자재단가2007_10"/>
      <sheetName val="자재단가2008_4"/>
      <sheetName val="표지_(2)"/>
      <sheetName val="인건비_"/>
      <sheetName val="아파트_내역"/>
      <sheetName val="7_원가계산서(품셈)"/>
      <sheetName val="단가산출근거_목록표"/>
      <sheetName val="단_가_산_출_근_거"/>
      <sheetName val="중기_목록표"/>
      <sheetName val="시간당_중기사용료"/>
      <sheetName val="환율및_기초자료"/>
      <sheetName val="INDEX__LIST"/>
      <sheetName val="el\설계서\수목일위_XLS]데이타1"/>
      <sheetName val="1공구_단가_(정원)1"/>
      <sheetName val="1공구_단가_(산광)1"/>
      <sheetName val="총괄변경내역서"/>
      <sheetName val="TABLE DB"/>
      <sheetName val="도급예산내역서총︀懕"/>
      <sheetName val="도급예산瀀㊔밀㊔䈀꭪"/>
      <sheetName val="법면단"/>
      <sheetName val="석축설면"/>
      <sheetName val="법면설면"/>
      <sheetName val="석축단"/>
      <sheetName val="법면수집"/>
      <sheetName val="도급예산내역서총㠀ⱴ"/>
      <sheetName val="쌍용 data base"/>
      <sheetName val="LD"/>
      <sheetName val="배수장공사비명헾⿘"/>
      <sheetName val="배수장공사비명쁈."/>
      <sheetName val="도급예산내역서총䠀ㆿ"/>
      <sheetName val="도급예산내역서총䠀⻀"/>
      <sheetName val="도급예산䒿︀鯕ԯ_x0000_"/>
      <sheetName val="도급예산䈀ԯ_x0000_缀_x0000_"/>
      <sheetName val="도급예산᪔Ⰰ᪕䈀ᥪ"/>
      <sheetName val="도급예산내역서총倀䒘"/>
      <sheetName val="99노임단가"/>
      <sheetName val="포장복구집계"/>
      <sheetName val="골막이(야매)"/>
      <sheetName val="관급자재대"/>
      <sheetName val="내역서 제출"/>
      <sheetName val="방수"/>
      <sheetName val="공종별산출내역서"/>
      <sheetName val="건축일위"/>
      <sheetName val="그라우팅일위"/>
      <sheetName val="현장식당(1)"/>
      <sheetName val="동문건설"/>
      <sheetName val="본실행경비"/>
      <sheetName val="연동내역"/>
      <sheetName val="actual"/>
      <sheetName val="구간산출"/>
      <sheetName val="재료수량(1)"/>
      <sheetName val="실행_ALT1_"/>
      <sheetName val="설계예시"/>
      <sheetName val="상반기손익차2총괄"/>
      <sheetName val="토적표"/>
      <sheetName val="배수공수집"/>
      <sheetName val="ITEM"/>
      <sheetName val="예산갑지"/>
      <sheetName val="북제주원가"/>
      <sheetName val="약품공급2"/>
      <sheetName val="단가(긴급전화)"/>
      <sheetName val="unitpric"/>
      <sheetName val="토공사"/>
      <sheetName val="조명율표"/>
      <sheetName val="차도조도계산"/>
      <sheetName val="배수장공사비명菈_x0019_"/>
      <sheetName val="도급예산내역서총저ᦃ"/>
      <sheetName val="도급예산내역서총︀ᣕ"/>
      <sheetName val="도급예산내역서총䈀"/>
      <sheetName val="도급예산䈀ԯ_x0000_缀_x0000_"/>
      <sheetName val="배수장공사비명橂⼢"/>
      <sheetName val="배수장공사비명鐰,"/>
      <sheetName val="도급예산내역서총䈀뭪"/>
      <sheetName val="도급예산䈀_xdf6a_ԯ_x0000_缀_x0000_"/>
      <sheetName val="내역(전0_x0000_á_x0000_"/>
      <sheetName val="Sheet4_x0000__x0000__x0000__x0000__x0000__x0000__x0000__x0010_[수목일위.XLS]가드레일산근_x0000_"/>
      <sheetName val="FCM"/>
      <sheetName val="16_설계서용지(씀逖"/>
      <sheetName val="UPRI"/>
      <sheetName val="세부내역서"/>
      <sheetName val="가설공사내역"/>
      <sheetName val="401"/>
      <sheetName val="시가지우회도로공내역서"/>
      <sheetName val="DC-O-4-S(설명서)"/>
      <sheetName val="단가조사"/>
      <sheetName val="결과조달"/>
      <sheetName val="미사용현황"/>
      <sheetName val="코드시트"/>
      <sheetName val="사용자료"/>
      <sheetName val="설계산출표︀"/>
      <sheetName val="1공구_단가_(용호)1"/>
      <sheetName val="간지_(2)1"/>
      <sheetName val="2공구_단가(인성)1"/>
      <sheetName val="2공구_단가(대동)1"/>
      <sheetName val="배수통관(좌)"/>
      <sheetName val="AL공사(ᰀ፜"/>
      <sheetName val="AL공사(䀀፣"/>
      <sheetName val="구조물철거타공정이월"/>
      <sheetName val="MOTOR"/>
      <sheetName val="16_설계서용지(씀ሖ"/>
      <sheetName val="4.고용보험"/>
      <sheetName val="3.고용보험료산출근거"/>
      <sheetName val="Too_xd89a_"/>
      <sheetName val="설계변경총괄표(계산식)"/>
      <sheetName val="운반"/>
      <sheetName val="견적서"/>
      <sheetName val="단면가정"/>
      <sheetName val="운반자료"/>
      <sheetName val="식재가격"/>
      <sheetName val="공사비 증감 내역서"/>
      <sheetName val="현장경비"/>
      <sheetName val="상촌터널실행"/>
      <sheetName val="구조"/>
      <sheetName val="자재단가비교표"/>
      <sheetName val="내역표지"/>
      <sheetName val="Summary"/>
      <sheetName val="6. 안전관리비"/>
      <sheetName val="정산산출서(배수판)"/>
      <sheetName val="8.설치품셈"/>
      <sheetName val="ⴭⴭⴭⴭ"/>
      <sheetName val="기자재비"/>
      <sheetName val="일위(시설)"/>
      <sheetName val="철거산출근거"/>
      <sheetName val="계약서"/>
      <sheetName val="부대︀"/>
      <sheetName val="대비"/>
      <sheetName val="품셈표"/>
      <sheetName val="자재코드"/>
      <sheetName val="간접비"/>
      <sheetName val="전력"/>
      <sheetName val="회계코드"/>
      <sheetName val="공사코드"/>
      <sheetName val="관리부"/>
      <sheetName val="정산"/>
      <sheetName val="청구분"/>
      <sheetName val="총무부"/>
      <sheetName val="el_설계서_수목일위.XLS_데이타"/>
      <sheetName val="el_설계서_수목일위.XLS"/>
      <sheetName val="9GNG운반"/>
      <sheetName val="증감대비"/>
      <sheetName val="계획"/>
      <sheetName val="사업비변경내역(96.9단가)"/>
      <sheetName val="내역서(전기)"/>
      <sheetName val="조경일0"/>
      <sheetName val="식재총괄"/>
      <sheetName val="기성내역"/>
      <sheetName val="가도공"/>
      <sheetName val="1~9 하중계산"/>
      <sheetName val="실행내역서 "/>
      <sheetName val="목록"/>
      <sheetName val="유동표"/>
      <sheetName val="표__지"/>
      <sheetName val="자재비"/>
      <sheetName val="2)관접합"/>
      <sheetName val="24.보증금(전신전화가입권)"/>
      <sheetName val="제잡비"/>
      <sheetName val="일위-1"/>
      <sheetName val="IHS"/>
      <sheetName val="본실행_x0005__x0000_"/>
      <sheetName val="24.보증금"/>
      <sheetName val="VST재료산출"/>
      <sheetName val="토공실행"/>
      <sheetName val="FTRN20-총괄표"/>
      <sheetName val="C3"/>
      <sheetName val="구리토평1전기"/>
      <sheetName val="Sheet17"/>
      <sheetName val="노무,재료"/>
      <sheetName val="계정c헾】_x0005_"/>
      <sheetName val="2001년계약내력출력분"/>
      <sheetName val="1차기성분내력"/>
      <sheetName val="토공집계"/>
      <sheetName val="중기일위대가"/>
      <sheetName val="4.전기"/>
      <sheetName val="CODE"/>
      <sheetName val="가시설단위수량"/>
      <sheetName val="SORCE1"/>
      <sheetName val="현장경상비"/>
      <sheetName val="전체내역"/>
      <sheetName val="대창(함평)"/>
      <sheetName val="대창(장성)"/>
      <sheetName val="대창(함평)-창열"/>
      <sheetName val="분석대장"/>
      <sheetName val="base"/>
      <sheetName val="총집_x0005__x0000_"/>
      <sheetName val="기본일위"/>
      <sheetName val="패널"/>
      <sheetName val="주빔의_설계"/>
      <sheetName val="CABLE_SIZE-1"/>
      <sheetName val="1-4-2_관(약)"/>
      <sheetName val="자재_집계표"/>
      <sheetName val="횡_연장"/>
      <sheetName val="내역서1999_8최종"/>
      <sheetName val="토적표(2차기성)"/>
      <sheetName val="tggwan(mac)"/>
      <sheetName val="계장 품셈표"/>
      <sheetName val="단가요약"/>
      <sheetName val="방지책개소별명세"/>
      <sheetName val="거래처등록"/>
      <sheetName val="참고자료"/>
      <sheetName val="은행코드"/>
      <sheetName val="변경-C"/>
      <sheetName val="품셈 "/>
      <sheetName val="노임변동률"/>
      <sheetName val="직원헾】_x0005__x0000_"/>
      <sheetName val="1공구_단가_餀ԯ_x0000_"/>
      <sheetName val="공사요율"/>
      <sheetName val="세골재  T2 변경 현황"/>
      <sheetName val="양재동 고향생각"/>
      <sheetName val="마감물량"/>
      <sheetName val="하중조건(평상시)"/>
      <sheetName val="건축공사"/>
      <sheetName val="지수적용공사비내역서"/>
      <sheetName val="주공 _x0005__x0000_"/>
      <sheetName val="고압수량(철거)"/>
      <sheetName val="전체실행"/>
      <sheetName val="설계명세서-2"/>
      <sheetName val="토적집계"/>
      <sheetName val="경산"/>
      <sheetName val="4.설계예산내역서"/>
      <sheetName val="6.관급자재조서"/>
      <sheetName val="품신"/>
      <sheetName val="3.예정공정표"/>
      <sheetName val="7.청제공기계기구조서"/>
      <sheetName val="인건비(10)"/>
      <sheetName val="잡비"/>
      <sheetName val="Sheet4_x0000__x0010_[수목일위.XLS]가드레일산근_x0000_耀_x000f_[수목일"/>
      <sheetName val="주공 _x0010__x0000_"/>
      <sheetName val="공사비_x0010__x0000_"/>
      <sheetName val="공사비׃⿓"/>
      <sheetName val="주공 ׃⿓"/>
      <sheetName val="현장관리׃"/>
      <sheetName val="정보"/>
      <sheetName val="총괄집계표"/>
      <sheetName val="일위대가(가설)"/>
      <sheetName val="직노"/>
      <sheetName val="실행내역"/>
      <sheetName val="도로정위치부표"/>
      <sheetName val="DB구축"/>
      <sheetName val="도로조사부표"/>
      <sheetName val="입력변수"/>
      <sheetName val="기초자료입력"/>
      <sheetName val="토  공"/>
      <sheetName val="A"/>
      <sheetName val="D"/>
      <sheetName val="08공임"/>
      <sheetName val="기중"/>
      <sheetName val="일위2"/>
      <sheetName val="수지표"/>
      <sheetName val="기둥(원형)"/>
      <sheetName val="31.경비기본입력"/>
      <sheetName val="청제공기계일위대가"/>
      <sheetName val="내역을"/>
      <sheetName val="교량하부공"/>
      <sheetName val="마감LIST-1"/>
      <sheetName val="터널조도"/>
      <sheetName val="제안서입력"/>
      <sheetName val="부산4"/>
      <sheetName val="일위稀_x001e_⩿"/>
      <sheetName val="식재일위"/>
      <sheetName val="에너媀͖"/>
      <sheetName val="기술자관련자爈"/>
      <sheetName val="기술자관련자爇"/>
      <sheetName val="조頔ន"/>
      <sheetName val="ELECTRIC"/>
      <sheetName val="수안보-MBR1"/>
      <sheetName val="빙축열"/>
      <sheetName val="일위대가(1)"/>
      <sheetName val="JUCK"/>
      <sheetName val="견적대비표"/>
      <sheetName val="DATA-UPS"/>
      <sheetName val="산근"/>
      <sheetName val="일위대가(긴급전화)"/>
      <sheetName val="긴급전화(단가)"/>
      <sheetName val="제경집계"/>
      <sheetName val="초"/>
      <sheetName val="접속도로1"/>
      <sheetName val="블럭 손익"/>
      <sheetName val="일위대가단가표"/>
      <sheetName val="8.석축단위(H=1.5M)"/>
      <sheetName val="개거산출내역"/>
      <sheetName val="S0"/>
      <sheetName val="가격자료"/>
      <sheetName val="금융비용"/>
      <sheetName val="세부"/>
      <sheetName val="cable-data"/>
      <sheetName val="견"/>
      <sheetName val="공사비명세서"/>
      <sheetName val="5. 현장관리비(new) "/>
      <sheetName val="A LINE"/>
      <sheetName val="AL공사ԯ_x0000_缀"/>
      <sheetName val="공사계획서"/>
      <sheetName val="동해title"/>
      <sheetName val="Sheet6"/>
      <sheetName val="6.송금의뢰내역서"/>
      <sheetName val="기본설정"/>
      <sheetName val="간선계산"/>
      <sheetName val="관리동"/>
      <sheetName val="하수급견적대비"/>
      <sheetName val="발주내역"/>
      <sheetName val="적격"/>
      <sheetName val="소방 하 내역"/>
      <sheetName val="공사비예산서(토목분)"/>
      <sheetName val="기준"/>
      <sheetName val="카펫타일"/>
      <sheetName val="초기화면"/>
      <sheetName val="J直材4"/>
      <sheetName val="좌측_x0000__x0000_"/>
      <sheetName val="재ﻇ"/>
      <sheetName val="발주내역서"/>
      <sheetName val="배수장공사비명_x0000__x0000_"/>
      <sheetName val="ABUT수량-A㔀"/>
      <sheetName val="직접경비"/>
      <sheetName val="직접인건비"/>
      <sheetName val="ABUT수량-Aԇ"/>
      <sheetName val="ABUT수량-Aက"/>
      <sheetName val="5차설계"/>
      <sheetName val="3련 BOX"/>
      <sheetName val="el\설계서\수목︀ᇕ԰_x0000_缀_x0000__x0000__x0000_䘀_xd802_"/>
      <sheetName val="8설7︀"/>
      <sheetName val="인부노임"/>
      <sheetName val="정화조방수미㬁"/>
      <sheetName val="정화조방수미/"/>
      <sheetName val="criteria(enlc)"/>
      <sheetName val="안전건강연금"/>
      <sheetName val="건축실적"/>
      <sheetName val="고용퇴직"/>
      <sheetName val="기계실적"/>
      <sheetName val="물가기준년"/>
      <sheetName val="노임산재"/>
      <sheetName val="장비기준"/>
      <sheetName val="조경수목"/>
      <sheetName val="토목실적"/>
      <sheetName val="setup"/>
      <sheetName val="가격"/>
      <sheetName val="명세서"/>
      <sheetName val="1.1서버도입"/>
      <sheetName val="청천내"/>
      <sheetName val="총괄내역"/>
      <sheetName val="교각계산"/>
      <sheetName val="하자보증자Á"/>
      <sheetName val="도급예산내역서총︀ᇕ"/>
      <sheetName val="배수장공사비명橂】"/>
      <sheetName val="배수장공사비명_x0005__x0000_"/>
      <sheetName val="도급예산䈀湪ԯ_x0000_缀_x0000_"/>
      <sheetName val="배수장공사비명鉰@"/>
      <sheetName val="도급예산쀀នఀប䈀⩪"/>
      <sheetName val="도급예산내역서총ꀀ⪓"/>
      <sheetName val="도급예산내역서총䈀詪"/>
      <sheetName val="도급예산내역서총䈀Ꝫ"/>
      <sheetName val="도급예산내역서총　䊕"/>
      <sheetName val="도급예산내역서총퀀㲔"/>
      <sheetName val="도급예산내역서총瀀䂒"/>
      <sheetName val="도급예산내역서총_x0000_㚘"/>
      <sheetName val="도급예산내역서총䈀啪"/>
      <sheetName val="도급예산내역서총怀᪗"/>
      <sheetName val="00_x0005__x0000_B"/>
      <sheetName val="배수장공사비명橂⿺"/>
      <sheetName val="도급예산䈀頻ԯ_x0000_缀_x0000_"/>
      <sheetName val="도급예산내역서총䈀頻"/>
      <sheetName val="도급예산내역서총耀⮗"/>
      <sheetName val="도급예산내역서총䈀롪"/>
      <sheetName val="䈀祪"/>
      <sheetName val="도급예산내역서총䈀祪"/>
      <sheetName val="도급예산내역서총耀ភ"/>
      <sheetName val="배수장공사비명鞀_x0017_"/>
      <sheetName val="도급예산내역서총耀䂕"/>
      <sheetName val="배수장공사비명門@"/>
      <sheetName val="도급예산0_x0000_뀀_x0005__x0000__x0000_"/>
      <sheetName val="도급예산0_x0000_᠀¿_x0000__x0000_"/>
      <sheetName val="도급예산내역서총鬀ఓ"/>
      <sheetName val="도급예산내역서총鬀툓"/>
      <sheetName val="제경비_x0000__x0000_"/>
      <sheetName val="도급예산내역서총洐쵩"/>
      <sheetName val="도급예산내역서총᠓ᐳ"/>
      <sheetName val="도급예산내역서총蠀䅾"/>
      <sheetName val="도급예산쀯_x0000__x0000__x0000__x0000_"/>
      <sheetName val="배수장공사비명䡲⿛"/>
      <sheetName val="도급예산내역서총蠊ᙌ"/>
      <sheetName val="도급예산내역서총蠌き"/>
      <sheetName val="배수장공사비명䡲ぇ"/>
      <sheetName val="도급예산내역서총0_x0000_"/>
      <sheetName val="배수장공사비명橂⽠"/>
      <sheetName val="매媸"/>
      <sheetName val="내역(전체_금차0"/>
      <sheetName val="도급예산내역서총砀⑋"/>
      <sheetName val="도급예산砀⑋䈀Ꝫԯ_x0000_"/>
      <sheetName val="도급예산내역서총蠀᱌"/>
      <sheetName val="도급예산내역서총䈀ⱪ"/>
      <sheetName val="도급예산내역서총㪖"/>
      <sheetName val="배수장공사비명橂⼯"/>
      <sheetName val="배수장공사비명熠_x001e_"/>
      <sheetName val="배수장공사비명犰*"/>
      <sheetName val="도급예산내역서총瀀⪘"/>
      <sheetName val="도급예산내역서총䈀䅪"/>
      <sheetName val="도급예산내역서총䈀摪"/>
      <sheetName val="도급예산내역서총　Ⲙ"/>
      <sheetName val="배수장공사비명橂⽉"/>
      <sheetName val="도급예산䈀䥪ԯ_x0000_缀_x0000_"/>
      <sheetName val="배수장공사비명閐+"/>
      <sheetName val="도급예산ԯ_x0000_缀_x0000__x0000__x0000_"/>
      <sheetName val="도급예산내역서총က㚕"/>
      <sheetName val="내역(전က㚕尀㚕䈀"/>
      <sheetName val="도급예산倀㞔鰀㞔䈀な"/>
      <sheetName val="도급예산㒐Ⰰ㒑䈀끪"/>
      <sheetName val="도급예산내역서총䈀㑪"/>
      <sheetName val="도급예산䈀꽪ԯ_x0000_缀_x0000_"/>
      <sheetName val="도급예산退ភ_xdc00_ភ䈀⵪"/>
      <sheetName val="도급예산䈀쥪ԯ_x0000_缀_x0000_"/>
      <sheetName val="도급예산내역서총䈀幪"/>
      <sheetName val="도급예산내역서총䈀酪"/>
      <sheetName val="도급예산내역서총퀀ᶐ"/>
      <sheetName val="도급예산내역서총䈀≪"/>
      <sheetName val="도급예산내역서총䈀ꉪ"/>
      <sheetName val="배수장공사비명愵⿀"/>
      <sheetName val="배수장공사비명邰&lt;"/>
      <sheetName val="도급예산내역서총䈀ժ"/>
      <sheetName val="배수장공사비명橂⽭"/>
      <sheetName val="도급예산내역서총䈀䝪"/>
      <sheetName val="배수장공사비명橂⽇"/>
      <sheetName val="도급예산내역서총퀀ᦕ"/>
      <sheetName val="도급예산내역서총᠀㙗"/>
      <sheetName val="도급예산/_x0000_䀀_x0015__x0000__x0000_"/>
      <sheetName val="내역(전/_x0000_쀀¿_x0000_"/>
      <sheetName val="내역(전/_x0000_ꠀ_x0010__x0000_"/>
      <sheetName val="내역(전砝䖋怀䝛䨌"/>
      <sheetName val="내역(전체_금차⠀"/>
      <sheetName val="내역(전체_금차頀"/>
      <sheetName val="배수장공사비명_x0000_"/>
      <sheetName val="배수장공사비명洅⿞"/>
      <sheetName val="배수장공사비명헾⽅"/>
      <sheetName val="도급예산내역서총䈀䭪"/>
      <sheetName val="배수장공사비명鍀/"/>
      <sheetName val="도급예산내역서총䀀⾓"/>
      <sheetName val="도급예산내역서총⠀䑐"/>
      <sheetName val="도급예산내역서총䈀ꍪ"/>
      <sheetName val="도급예산내역서총䈀ﭪ"/>
      <sheetName val="내역(전체_금차蠀"/>
      <sheetName val="내역(전체_금차"/>
      <sheetName val="배수장공사비명釠3"/>
      <sheetName val="배수장공사비명翈±"/>
      <sheetName val="배수장공사비명礊⿏"/>
      <sheetName val="도급예산내역서총䈀"/>
      <sheetName val="도급예산䈀ԯ_x0000_缀_x0000_"/>
      <sheetName val="배수장공사비명橂⿭"/>
      <sheetName val="배수장공사비명橂⼶"/>
      <sheetName val="도급예산ꠊᠹ堀才朁륥"/>
      <sheetName val="내역(전체_금차/"/>
      <sheetName val="도급예산0_x0000_P_x0000__x0000_"/>
      <sheetName val="도급예산/_x0000_퀀ô_x0000__x0000_"/>
      <sheetName val="도급예산頉ᶗ쀀老쀁"/>
      <sheetName val="도급예산/_x0000_退ý_x0000__x0000_"/>
      <sheetName val="배수장공사비명헾〉"/>
      <sheetName val="도급예산내역서총︀䗕"/>
      <sheetName val="도급예산내역서총栀羅"/>
      <sheetName val="도급예산내역서총螄"/>
      <sheetName val="도급예산堀︀釕ԯ_x0000_"/>
      <sheetName val="도급예산내역서총︀껕"/>
      <sheetName val="배수장공사비명헾⽌"/>
      <sheetName val="도급예산내역서총︀⋕"/>
      <sheetName val="도급예산내역서총洌絩"/>
      <sheetName val="노임자재단가"/>
      <sheetName val="noyim"/>
      <sheetName val="중사"/>
      <sheetName val="수량산출표"/>
      <sheetName val="[수목일위.XLS][수목일위.XLS]el________4"/>
      <sheetName val="[수목일위.XLS][수목일위.XLS]el________5"/>
      <sheetName val="[수목일위.XLS][수목일위.XLS]el________3"/>
      <sheetName val="[수목일위.XLS][수목일위.XLS]el_______83"/>
      <sheetName val="[수목일위.XLS][수목일위.XLS]el_______84"/>
      <sheetName val="[수목일위.XLS][수목일위.XLS]el_______40"/>
      <sheetName val="[수목일위.XLS][수목일위.XLS]el_______41"/>
      <sheetName val="[수목일위.XLS][수목일위.XLS]el_______24"/>
      <sheetName val="[수목일위.XLS][수목일위.XLS]el_______38"/>
      <sheetName val="[수목일위.XLS][수목일위.XLS]el_______39"/>
      <sheetName val="[수목일위.XLS][수목일위.XLS]el_______25"/>
      <sheetName val="[수목일위.XLS][수목일위.XLS]el_______18"/>
      <sheetName val="[수목일위.XLS][수목일위.XLS]el_______19"/>
      <sheetName val="[수목일위.XLS][수목일위.XLS]el_______22"/>
      <sheetName val="[수목일위.XLS][수목일위.XLS]el_______23"/>
      <sheetName val="[수목일위.XLS][수목일위.XLS]el________8"/>
      <sheetName val="[수목일위.XLS][수목일위.XLS]el________9"/>
      <sheetName val="[수목일위.XLS][수목일위.XLS]el_______10"/>
      <sheetName val="[수목일위.XLS][수목일위.XLS]el_______11"/>
      <sheetName val="[수목일위.XLS][수목일위.XLS]el_______14"/>
      <sheetName val="[수목일위.XLS][수목일위.XLS]el_______15"/>
      <sheetName val="[수목일위.XLS][수목일위.XLS]el_______16"/>
      <sheetName val="[수목일위.XLS][수목일위.XLS]el_______17"/>
      <sheetName val="[수목일위.XLS][수목일위.XLS]el_______12"/>
      <sheetName val="[수목일위.XLS][수목일위.XLS]el_______13"/>
      <sheetName val="[수목일위.XLS][수목일위.XLS]el_______20"/>
      <sheetName val="[수목일위.XLS][수목일위.XLS]el_______21"/>
      <sheetName val="[수목일위.XLS][수목일위.XLS]el_______28"/>
      <sheetName val="[수목일위.XLS][수목일위.XLS]el_______29"/>
      <sheetName val="[수목일위.XLS][수목일위.XLS]el_______30"/>
      <sheetName val="[수목일위.XLS][수목일위.XLS]el_______31"/>
      <sheetName val="[수목일위.XLS][수목일위.XLS]el_______26"/>
      <sheetName val="[수목일위.XLS][수목일위.XLS]el_______27"/>
      <sheetName val="[수목일위.XLS][수목일위.XLS]el_______32"/>
      <sheetName val="[수목일위.XLS][수목일위.XLS]el_______33"/>
      <sheetName val="[수목일위.XLS][수목일위.XLS]el_______34"/>
      <sheetName val="[수목일위.XLS][수목일위.XLS]el_______35"/>
      <sheetName val="[수목일위.XLS][수목일위.XLS]el_______36"/>
      <sheetName val="[수목일위.XLS][수목일위.XLS]el_______37"/>
      <sheetName val="[수목일위.XLS][수목일위.XLS]el_______42"/>
      <sheetName val="[수목일위.XLS][수목일위.XLS]el_______43"/>
      <sheetName val="[수목일위.XLS][수목일위.XLS]el_______53"/>
      <sheetName val="[수목일위.XLS][수목일위.XLS]el_______54"/>
      <sheetName val="[수목일위.XLS][수목일위.XLS]el_______44"/>
      <sheetName val="[수목일위.XLS][수목일위.XLS]el_______45"/>
      <sheetName val="[수목일위.XLS]el\설계서_x0000_猀¥_x0000__x0000_谁׸_x0000_　"/>
      <sheetName val="[수목일위.XLS][수목일위.XLS]el_______51"/>
      <sheetName val="[수목일위.XLS][수목일위.XLS]el_______52"/>
      <sheetName val="[수목일위.XLS][수목일위.XLS]el_______46"/>
      <sheetName val="[수목일위.XLS][수목일위.XLS]el_______47"/>
      <sheetName val="[수목일위.XLS][수목일위.XLS]el_______48"/>
      <sheetName val="[수목일위.XLS][수목일위.XLS]el_______49"/>
      <sheetName val="[수목일위.XLS][수목일위.XLS]el_______50"/>
      <sheetName val="[수목일위.XLS][수목일위.XLS]el_______65"/>
      <sheetName val="[수목일위.XLS][수목일위.XLS]el_______66"/>
      <sheetName val="[수목일위.XLS][수목일위.XLS]el_______67"/>
      <sheetName val="[수목일위.XLS][수목일위.XLS]el_______68"/>
      <sheetName val="[수목일위.XLS][수목일위.XLS]el_______63"/>
      <sheetName val="[수목일위.XLS][수목일위.XLS]el_______64"/>
      <sheetName val="[수목일위.XLS][수목일위.XLS]el_______55"/>
      <sheetName val="[수목일위.XLS][수목일위.XLS]el_______56"/>
      <sheetName val="[수목일위.XLS][수목일위.XLS]el_______57"/>
      <sheetName val="[수목일위.XLS][수목일위.XLS]el_______58"/>
      <sheetName val="[수목일위.XLS][수목일위.XLS]el_______59"/>
      <sheetName val="[수목일위.XLS][수목일위.XLS]el_______60"/>
      <sheetName val="[수목일위.XLS][수목일위.XLS]el_______61"/>
      <sheetName val="[수목일위.XLS][수목일위.XLS]el_______62"/>
      <sheetName val="[수목일위.XLS][수목일위.XLS]el_______69"/>
      <sheetName val="[수목일위.XLS][수목일위.XLS]el_______70"/>
      <sheetName val="[수목일위.XLS][수목일위.XLS]el_______71"/>
      <sheetName val="[수목일위.XLS][수목일위.XLS]el_______72"/>
      <sheetName val="[수목일위.XLS][수목일위.XLS]el_______73"/>
      <sheetName val="[수목일위.XLS][수목일위.XLS]el_______74"/>
      <sheetName val="[수목일위.XLS][수목일위.XLS]el_______75"/>
      <sheetName val="[수목일위.XLS][수목일위.XLS]el_______76"/>
      <sheetName val="신고분기설정참고"/>
      <sheetName val="거래처자료등록"/>
      <sheetName val="[수목일위.XLS][수목일위.XLS]el_______79"/>
      <sheetName val="[수목일위.XLS][수목일위.XLS]el_______80"/>
      <sheetName val="[수목일위.XLS][수목일위.XLS]el_______81"/>
      <sheetName val="[수목일위.XLS][수목일위.XLS]el_______82"/>
      <sheetName val="[수목일위.XLS][수목일위.XLS]el_______77"/>
      <sheetName val="[수목일위.XLS][수목일위.XLS]el_______78"/>
      <sheetName val="[수목일위.XLS][수목일위.XLS]el_______91"/>
      <sheetName val="[수목일위.XLS][수목일위.XLS]el_______92"/>
      <sheetName val="[수목일위.XLS][수목일위.XLS]el_______87"/>
      <sheetName val="[수목일위.XLS][수목일위.XLS]el_______88"/>
      <sheetName val="[수목일위.XLS][수목일위.XLS]el_______89"/>
      <sheetName val="[수목일위.XLS][수목일위.XLS]el_______90"/>
      <sheetName val="산출1"/>
      <sheetName val="[수목일위.XLS][수목일위.XLS][수목일위.XLS]e"/>
      <sheetName val="[수목일위.XLS]el\설계서\수목일위_XLS]데이타"/>
      <sheetName val="[수목일위.XLS]el\설계서\수목일위_XLS"/>
      <sheetName val="[수목일위.XLS]el\설계서\수목일위_XLS]데이타1"/>
      <sheetName val="[수목일위.XLS]도급예산내역서총/_x0000_"/>
      <sheetName val="[수목일위.XLS]el\설계서\수목︀ᇕ԰_x0000_缀_x0000__x0000__x0000_䘀_xd802_"/>
      <sheetName val="[수목일위.XLS]정화조방수미/"/>
      <sheetName val="수량집"/>
      <sheetName val="06 일위대가목록"/>
      <sheetName val="급여조견표"/>
      <sheetName val="A2"/>
      <sheetName val="대치판정"/>
      <sheetName val="원가계산서_x0005__x0000__x0000_"/>
      <sheetName val="설계내역서 "/>
      <sheetName val="산출2-동력"/>
      <sheetName val="도급내역"/>
      <sheetName val="교대"/>
      <sheetName val="계정c԰_x0000_缀"/>
      <sheetName val="관리,공감"/>
      <sheetName val="BQ(실행)"/>
      <sheetName val="AL공사԰"/>
      <sheetName val="남양구조시험동"/>
      <sheetName val="물량산출"/>
      <sheetName val="도"/>
      <sheetName val="1.취수장"/>
      <sheetName val="귀래 설계 공내역서"/>
      <sheetName val="Scenario"/>
      <sheetName val="실행철강렀቟"/>
      <sheetName val="자재 집_x0005__x0003_"/>
      <sheetName val="_x0000__x0003__x0000__x0004_"/>
      <sheetName val="자재(원원+원대)"/>
      <sheetName val="2BOX본체"/>
      <sheetName val="냉천부속동"/>
      <sheetName val="개산공사비"/>
      <sheetName val="예총"/>
      <sheetName val="I一般比"/>
      <sheetName val="본사인상전"/>
      <sheetName val="댐구조도"/>
      <sheetName val="세월교산출기초"/>
      <sheetName val="경율산정.舓⼱_x0005_"/>
      <sheetName val="경율산정._x0005__x0000_"/>
      <sheetName val="기종별 합계"/>
      <sheetName val="P-산#1-1(WOWA1)"/>
      <sheetName val="SG"/>
      <sheetName val="시점匰,"/>
      <sheetName val="TOTAL_BOQ"/>
      <sheetName val="산북아MS"/>
      <sheetName val="비목군분류일위"/>
      <sheetName val="구헾"/>
      <sheetName val="옹벽"/>
      <sheetName val="단가일ﺭ"/>
      <sheetName val="데리려ଈ타현황"/>
      <sheetName val="J01"/>
      <sheetName val="규격 단가표"/>
      <sheetName val="접지1종"/>
      <sheetName val="8설_x0005__x0000_"/>
      <sheetName val="2공구_단가(산광)1"/>
      <sheetName val="1_토공1"/>
      <sheetName val="2_배수공1"/>
      <sheetName val="3_구조물공1"/>
      <sheetName val="4_포장공1"/>
      <sheetName val="지주목_및_비료산출기준1"/>
      <sheetName val="PACKING_LIST1"/>
      <sheetName val="el\설계서\수목일위_XLS1"/>
      <sheetName val="1__설계예산서1"/>
      <sheetName val="2__목차1"/>
      <sheetName val="3_설계설명서1"/>
      <sheetName val="4_시방서갑지1"/>
      <sheetName val="5_시방서(일반시방서)1"/>
      <sheetName val="6_시방서갑지(특기)1"/>
      <sheetName val="7_예정공정표1"/>
      <sheetName val="8__설계예산서1"/>
      <sheetName val="16_설계서용지(갑)1"/>
      <sheetName val="17__내역서갑지1"/>
      <sheetName val="내_역_서1"/>
      <sheetName val="일_위_대_가_표1"/>
      <sheetName val="수_량_산_출_서1"/>
      <sheetName val="준검_내역서1"/>
      <sheetName val="일위대가_1"/>
      <sheetName val="AS포장복구_1"/>
      <sheetName val="전차선로_물량표1"/>
      <sheetName val="제출내역_(2)1"/>
      <sheetName val="2000_11월설계내역1"/>
      <sheetName val="중기조종사_단위단가1"/>
      <sheetName val="원가계산_(2)1"/>
      <sheetName val="기타_정보통신공사1"/>
      <sheetName val="참조_(2)1"/>
      <sheetName val="기초입력_DATA1"/>
      <sheetName val="Sheet1_(2)1"/>
      <sheetName val="일위대가_(식재)1"/>
      <sheetName val="골조-APT_갑지1"/>
      <sheetName val="설명서_1"/>
      <sheetName val="3_바닥판__1"/>
      <sheetName val="실행,원가_최종예상"/>
      <sheetName val="BSD_(2)"/>
      <sheetName val="현장관리비_산출내역"/>
      <sheetName val="7_계측제어"/>
      <sheetName val="6_동력"/>
      <sheetName val="13_방송공사"/>
      <sheetName val="15_소방공사"/>
      <sheetName val="12_옥외_방송공사"/>
      <sheetName val="8_옥외_보안등공사"/>
      <sheetName val="9_전등공사"/>
      <sheetName val="4_전력간선공사"/>
      <sheetName val="1_전력인입"/>
      <sheetName val="10_전열_공사"/>
      <sheetName val="11_전화공사"/>
      <sheetName val="5_CABLE_TRAY"/>
      <sheetName val="3_피뢰공사"/>
      <sheetName val="14_TV공사"/>
      <sheetName val="1_2_동력(철거)"/>
      <sheetName val="1_접지공사"/>
      <sheetName val="공사별_가중치_산출근거(토목)"/>
      <sheetName val="공사별_가중치_산출근거(건축)"/>
      <sheetName val="G_R300경비"/>
      <sheetName val="안양동교_1안"/>
      <sheetName val="설계변경내역_98"/>
      <sheetName val="각사별공사비분개_"/>
      <sheetName val="개별직종노임단가(2005_1)"/>
      <sheetName val="주공_갑지"/>
      <sheetName val="경율산정_XLS"/>
      <sheetName val="E_P_T수량산출서"/>
      <sheetName val="2_고용보험료산출근거"/>
      <sheetName val="피해현황_(수량합계)"/>
      <sheetName val="6PILE__(돌출)"/>
      <sheetName val="TABLE_DB"/>
      <sheetName val="쌍용_data_base"/>
      <sheetName val="6__안전관리비"/>
      <sheetName val="총괄_내역서"/>
      <sheetName val="단면_(2)"/>
      <sheetName val="단계별내역_(2)"/>
      <sheetName val="개비온_단위"/>
      <sheetName val="접합_및_부설_"/>
      <sheetName val="배수장공사비명菈"/>
      <sheetName val="배수장공사비명쁈_"/>
      <sheetName val="도급예산䈀ԯ缀"/>
      <sheetName val="토공(우물통,기타)_"/>
      <sheetName val="_상부공통집계(총괄)"/>
      <sheetName val="ABUT수량-A԰"/>
      <sheetName val="횡배수관토공수량"/>
      <sheetName val="001"/>
      <sheetName val="(1)본선수량집계"/>
      <sheetName val="견적기준"/>
      <sheetName val="기준표"/>
      <sheetName val="하부철근수량"/>
      <sheetName val="설֮㖮"/>
      <sheetName val="경상비"/>
      <sheetName val="연돌일위집계"/>
      <sheetName val="입력데이터"/>
      <sheetName val="월별수删"/>
      <sheetName val="예산서"/>
      <sheetName val="3.하중산정4.지지력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관경별내역서"/>
      <sheetName val="48일위_x0005__x0000__x0000_"/>
      <sheetName val="미원천정비재료집계표"/>
      <sheetName val="권역안내판재료집계표"/>
      <sheetName val="마을쉼터조성재료집계표"/>
      <sheetName val="자재대(물량)"/>
      <sheetName val="부대공사재료집계표"/>
      <sheetName val="경비내역徸〒_x0005__x0000_"/>
      <sheetName val="계정과목"/>
      <sheetName val="현장구분"/>
      <sheetName val="참조-(1)"/>
      <sheetName val="비계缀ᴪ"/>
      <sheetName val="비계ꀀ᩶"/>
      <sheetName val="EL90"/>
      <sheetName val="[수목일위.XLS][수목일위.XLS]el_______93"/>
      <sheetName val="[수목일위.XLS][수목일위.XLS]el_______94"/>
      <sheetName val="[수목일위.XLS][수목일위.XLS]el_______95"/>
      <sheetName val="[수목일위.XLS][수목일위.XLS]el_______96"/>
      <sheetName val="[수목일위.XLS][수목일위.XLS]el______155"/>
      <sheetName val="[수목일위.XLS][수목일위.XLS]el______108"/>
      <sheetName val="[수목일위.XLS][수목일위.XLS]el______109"/>
      <sheetName val="[수목일위.XLS][수목일위.XLS]el______110"/>
      <sheetName val="[수목일위.XLS][수목일위.XLS]el______111"/>
      <sheetName val="자단"/>
      <sheetName val="1.설계조건"/>
      <sheetName val="[수목일위.XLS][수목일위.XLS]el______102"/>
      <sheetName val="[수목일위.XLS][수목일위.XLS]el______103"/>
      <sheetName val="[수목일위.XLS][수목일위.XLS]el______104"/>
      <sheetName val="[수목일위.XLS][수목일위.XLS]el______105"/>
      <sheetName val="[수목일위.XLS][수목일위.XLS]el_______97"/>
      <sheetName val="[수목일위.XLS][수목일위.XLS]el_______98"/>
      <sheetName val="[수목일위.XLS][수목일위.XLS]el_______99"/>
      <sheetName val="[수목일위.XLS][수목일위.XLS]el______100"/>
      <sheetName val="[수목일위.XLS][수목일위.XLS]el______101"/>
      <sheetName val="[수목일위.XLS][수목일위.XLS]el______106"/>
      <sheetName val="[수목일위.XLS][수목일위.XLS]el______107"/>
      <sheetName val="[수목일위.XLS][수목일위.XLS]el______116"/>
      <sheetName val="[수목일위.XLS][수목일위.XLS]el______117"/>
      <sheetName val="[수목일위.XLS][수목일위.XLS]el______112"/>
      <sheetName val="[수목일위.XLS][수목일위.XLS]el______113"/>
      <sheetName val="[수목일위.XLS][수목일위.XLS]el______118"/>
      <sheetName val="[수목일위.XLS][수목일위.XLS]el______119"/>
      <sheetName val="[수목일위.XLS][수목일위.XLS]el______114"/>
      <sheetName val="[수목일위.XLS][수목일위.XLS]el______115"/>
      <sheetName val="[수목일위.XLS][수목일위.XLS]el______120"/>
      <sheetName val="[수목일위.XLS][수목일위.XLS]el______121"/>
      <sheetName val="[수목일위.XLS][수목일위.XLS]el______122"/>
      <sheetName val="[수목일위.XLS][수목일위.XLS]el______123"/>
      <sheetName val="[수목일위.XLS][수목일위.XLS]el______144"/>
      <sheetName val="[수목일위.XLS][수목일위.XLS]el______145"/>
      <sheetName val="[수목일위.XLS][수목일위.XLS]el______140"/>
      <sheetName val="[수목일위.XLS][수목일위.XLS]el______141"/>
      <sheetName val="[수목일위.XLS][수목일위.XLS]el______124"/>
      <sheetName val="[수목일위.XLS][수목일위.XLS]el______125"/>
      <sheetName val="실행내역(10.13)"/>
      <sheetName val="98지급계획"/>
      <sheetName val="우측날개_x0005_"/>
      <sheetName val="우측날개畠"/>
      <sheetName val="원가蠀ᎊ찀ᎊ"/>
      <sheetName val="설계ᎃ"/>
      <sheetName val="일위대가목차"/>
      <sheetName val="슬래브"/>
      <sheetName val="군남내역서"/>
      <sheetName val="FAB별"/>
      <sheetName val="품셈집계표"/>
      <sheetName val="자재조사표"/>
      <sheetName val="5.2.6~7공사요율"/>
      <sheetName val="간선"/>
      <sheetName val="전압"/>
      <sheetName val="조도"/>
      <sheetName val="동력"/>
      <sheetName val="합의경상"/>
      <sheetName val="TYPE집계표"/>
      <sheetName val="el\설계서\수목일︀ᇕ԰_x0000_缀_x0000__x0000__x0000_Ȁ"/>
      <sheetName val="el\설계서\수목일︀ᇕ԰_x0000_缀_x0000__x0000__x0000_焀"/>
      <sheetName val="JUCKEYK"/>
      <sheetName val="기계내역서"/>
      <sheetName val="입력자료"/>
      <sheetName val="시설물단가표"/>
      <sheetName val="노무비단가표"/>
      <sheetName val="용수량(생활용수)"/>
      <sheetName val="연결관암거"/>
      <sheetName val="예산명세서"/>
      <sheetName val="자료입력"/>
      <sheetName val="철근량산정및사용성검⩿"/>
      <sheetName val="세목전체"/>
      <sheetName val="과세내역(세부)"/>
      <sheetName val="장문교(대전)"/>
      <sheetName val="공량(전기)"/>
      <sheetName val="단가적용(터널)"/>
      <sheetName val="단위가격"/>
      <sheetName val="단위가격_할증"/>
      <sheetName val="자재조사표(참고용)"/>
      <sheetName val="일반부표집계표"/>
      <sheetName val="연수동"/>
      <sheetName val="신우"/>
      <sheetName val="단가조건(02년)"/>
      <sheetName val="수로BOX"/>
      <sheetName val="급여준비"/>
      <sheetName val="단가적용"/>
      <sheetName val="에԰_x0000_缀"/>
      <sheetName val="정렬"/>
      <sheetName val="Site Expenses"/>
      <sheetName val="1-4-_x0000__x0000__x0005__x0000_㳀ҙ"/>
      <sheetName val="등가관장표"/>
      <sheetName val="산출내역집계표"/>
      <sheetName val="M-MG1"/>
      <sheetName val="건설剸_x001b_"/>
      <sheetName val="건설丵⼨"/>
      <sheetName val="건설夸'"/>
      <sheetName val="사업총괄"/>
      <sheetName val="woo(mac)"/>
      <sheetName val="우석문틀"/>
      <sheetName val="SCHE"/>
      <sheetName val="슬래브1"/>
      <sheetName val="4_시방서롌቟"/>
      <sheetName val="현장ᘀ᨜԰"/>
      <sheetName val="설계개요"/>
      <sheetName val="00000"/>
      <sheetName val="가실행 내역서"/>
      <sheetName val="99노임기頀"/>
      <sheetName val="99노임기︀"/>
      <sheetName val="날개벽(浜-涤-䟣"/>
      <sheetName val="배수䀀⍭"/>
      <sheetName val="날개벽(䟣⾯_x0005__x0000_"/>
      <sheetName val="배수尀⵭"/>
      <sheetName val="배수　ᵳ"/>
      <sheetName val="날개벽(_x0005__x0000__x0000__x0000_"/>
      <sheetName val="총 원가계산"/>
      <sheetName val="통계연보"/>
      <sheetName val="4_시방서Ռ_x0000_"/>
      <sheetName val="D-䈀ᅪ԰_x0000_"/>
      <sheetName val="품목납기"/>
      <sheetName val="공사비집계표"/>
      <sheetName val="내역1"/>
      <sheetName val="하중계산"/>
      <sheetName val="산출3-전등"/>
      <sheetName val="산출4-조명제어"/>
      <sheetName val="산출5-전열"/>
      <sheetName val="산출7-유도등"/>
      <sheetName val="인공산출"/>
      <sheetName val="가스(내역)"/>
      <sheetName val="el\설계서\수목일︀ᇕ԰_x0000_缀_x0000__x0000__x0000_Ԁ"/>
      <sheetName val="14.TV공_x0005_"/>
      <sheetName val="[수목일위.XLS][수목일위.XLS]el______126"/>
      <sheetName val="[수목일위.XLS][수목일위.XLS]el______127"/>
      <sheetName val="[수목일위.XLS][수목일위.XLS]el______128"/>
      <sheetName val="[수목일위.XLS][수목일위.XLS]el______129"/>
      <sheetName val="[수목일위.XLS][수목일위.XLS]el______130"/>
      <sheetName val="[수목일위.XLS][수목일위.XLS]el______131"/>
      <sheetName val="[수목일위.XLS][수목일위.XLS]el______132"/>
      <sheetName val="[수목일위.XLS][수목일위.XLS]el______133"/>
      <sheetName val="[수목일위.XLS][수목일위.XLS]el______134"/>
      <sheetName val="[수목일위.XLS][수목일위.XLS]el______135"/>
      <sheetName val="[수목일위.XLS][수목일위.XLS]el______136"/>
      <sheetName val="[수목일위.XLS][수목일위.XLS]el______137"/>
      <sheetName val="[수목일위.XLS][수목일위.XLS]el______138"/>
      <sheetName val="[수목일위.XLS][수목일위.XLS]el______139"/>
      <sheetName val="[수목일위.XLS][수목일위.XLS]el______142"/>
      <sheetName val="[수목일위.XLS][수목일위.XLS]el______143"/>
      <sheetName val="[수목일위.XLS][수목일위.XLS]el______150"/>
      <sheetName val="[수목일위.XLS][수목일위.XLS]el______151"/>
      <sheetName val="[수목일위.XLS][수목일위.XLS]el______152"/>
      <sheetName val="[수목일위.XLS][수목일위.XLS]el______153"/>
      <sheetName val="총괄,내역"/>
      <sheetName val="설계기준"/>
      <sheetName val="노단"/>
      <sheetName val="단산"/>
      <sheetName val="명세"/>
      <sheetName val="일대"/>
      <sheetName val="좌측ꙭī_x0000_"/>
      <sheetName val="AL공_x0005__x0000__x0000_疼"/>
      <sheetName val="배수장공사비명冈_x001f_"/>
      <sheetName val="SLAB&quot;1&quot;"/>
      <sheetName val="구ᰚ"/>
      <sheetName val="구曐"/>
      <sheetName val="맨홀謈_x001b_籀ԯ"/>
      <sheetName val="[수목일위.XLS][수목일위.XLS]el______146"/>
      <sheetName val="[수목일위.XLS][수목일위.XLS]el______147"/>
      <sheetName val="[수목일위.XLS][수목일위.XLS]el______148"/>
      <sheetName val="[수목일위.XLS][수목일위.XLS]el______149"/>
      <sheetName val="[수목일위.XLS][수목일위.XLS]el______158"/>
      <sheetName val="[수목일위.XLS][수목일위.XLS]el______159"/>
      <sheetName val="[수목일위.XLS][수목일위.XLS]el______154"/>
      <sheetName val="[수목일위.XLS][수목일위.XLS]el______156"/>
      <sheetName val="[수목일위.XLS][수목일위.XLS]el______157"/>
      <sheetName val="중기집︀"/>
      <sheetName val="중기집堀"/>
      <sheetName val="대창토공"/>
      <sheetName val="RAHMEN"/>
      <sheetName val="변경내역서"/>
      <sheetName val="일위대׈_x0000_缀_x0000__x0000_"/>
      <sheetName val="협력업ׇ"/>
      <sheetName val="단가(자재헾"/>
      <sheetName val="일위대ﻈᇕ԰_x0000_缀"/>
      <sheetName val="pier_x0005__x0000__x0000__x0000_"/>
      <sheetName val="pier畠_x0013_闰〒"/>
      <sheetName val="pier尜_x0013_層_x0013_"/>
      <sheetName val="일위대怀፵ን԰"/>
      <sheetName val="pier徸。_x0005__x0000_"/>
      <sheetName val="PAC"/>
      <sheetName val="[수목일위.XLS][수목일위.XLS]el______208"/>
      <sheetName val="[수목일위.XLS][수목일위.XLS]el______209"/>
      <sheetName val="[수목일위.XLS][수목일위.XLS]el______210"/>
      <sheetName val="[수목일위.XLS][수목일위.XLS]el______211"/>
      <sheetName val="[수목일위.XLS][수목일위.XLS]el______188"/>
      <sheetName val="[수목일위.XLS][수목일위.XLS]el______189"/>
      <sheetName val="[수목일위.XLS][수목일위.XLS]el______184"/>
      <sheetName val="[수목일위.XLS][수목일위.XLS]el______185"/>
      <sheetName val="[수목일위.XLS][수목일위.XLS]el______182"/>
      <sheetName val="[수목일위.XLS][수목일위.XLS]el______183"/>
      <sheetName val="[수목일위.XLS][수목일위.XLS]el______180"/>
      <sheetName val="[수목일위.XLS][수목일위.XLS]el______181"/>
      <sheetName val="[수목일위.XLS][수목일위.XLS]el______178"/>
      <sheetName val="[수목일위.XLS][수목일위.XLS]el______179"/>
      <sheetName val="[수목일위.XLS][수목일위.XLS]el______172"/>
      <sheetName val="[수목일위.XLS][수목일위.XLS]el______173"/>
      <sheetName val="[수목일위.XLS][수목일위.XLS]el______160"/>
      <sheetName val="[수목일위.XLS][수목일위.XLS]el______161"/>
      <sheetName val="[수목일위.XLS][수목일위.XLS]el______162"/>
      <sheetName val="[수목일위.XLS][수목일위.XLS]el______163"/>
      <sheetName val="[수목일위.XLS][수목일위.XLS]el______164"/>
      <sheetName val="[수목일위.XLS][수목일위.XLS]el______165"/>
      <sheetName val="[수목일위.XLS][수목일위.XLS]el______168"/>
      <sheetName val="[수목일위.XLS][수목일위.XLS]el______169"/>
      <sheetName val="[수목일위.XLS][수목일위.XLS]el______166"/>
      <sheetName val="[수목일위.XLS][수목일위.XLS]el______167"/>
      <sheetName val="[수목일위.XLS][수목일위.XLS]el______170"/>
      <sheetName val="[수목일위.XLS][수목일위.XLS]el______171"/>
      <sheetName val="[수목일위.XLS][수목일위.XLS]el______176"/>
      <sheetName val="[수목일위.XLS][수목일위.XLS]el______177"/>
      <sheetName val="[수목일위.XLS][수목일위.XLS]el______174"/>
      <sheetName val="[수목일위.XLS][수목일위.XLS]el______175"/>
      <sheetName val="[수목일위.XLS][수목일위.XLS]el______186"/>
      <sheetName val="[수목일위.XLS][수목일위.XLS]el______187"/>
      <sheetName val="2공구_단가䈀ᅪ԰_x0000_"/>
      <sheetName val="2공구_단가렀቟԰_x0000_"/>
      <sheetName val="공종별수량집계"/>
      <sheetName val="[수목일위.XLS][수목일위.XLS]el______190"/>
      <sheetName val="[수목일위.XLS][수목일위.XLS]el______191"/>
      <sheetName val="[수목일위.XLS][수목일위.XLS]el______192"/>
      <sheetName val="[수목일위.XLS][수목일위.XLS]el______193"/>
      <sheetName val="중간부"/>
      <sheetName val="노무비 근거"/>
      <sheetName val="1공구_단가_გ᭘尀"/>
      <sheetName val="2공구_단가(대_x0000__x0000_"/>
      <sheetName val="2공구_단가(대頀㙿"/>
      <sheetName val="변동인원"/>
      <sheetName val="소야공정계획표"/>
      <sheetName val="U-TYPE(1)"/>
      <sheetName val="자재⸀朋"/>
      <sheetName val="단계별내역 (丵〒"/>
      <sheetName val="8.옥외᐀ባ혀腺԰_x0000_"/>
      <sheetName val="수리보고서비"/>
      <sheetName val="방수-수량산출서"/>
      <sheetName val="잡비계산"/>
      <sheetName val="수량총"/>
      <sheetName val="토공총"/>
      <sheetName val="전계가"/>
      <sheetName val="[수목일위.XLS]el\설계서\수목일︀ᇕ԰_x0000_缀_x0000__x0000__x0000_Ȁ"/>
      <sheetName val="[수목일위.XLS]el\설계서\수목일︀ᇕ԰_x0000_缀_x0000__x0000__x0000_焀"/>
      <sheetName val="내역서1999.咀&amp;哌"/>
      <sheetName val="c_balju"/>
      <sheetName val="을지총괄"/>
      <sheetName val="충주"/>
      <sheetName val="구조_x0005__x0000_"/>
      <sheetName val="배수내_x0005_"/>
      <sheetName val="회사기_x0005__x0000_"/>
      <sheetName val="도배공사언고"/>
      <sheetName val="단가일︀"/>
      <sheetName val="단가일_xd800_"/>
      <sheetName val="보고서"/>
      <sheetName val="안전시설"/>
      <sheetName val="현장관리_x0005_"/>
      <sheetName val="공賌㥛퐀"/>
      <sheetName val="총砀⫵܃"/>
      <sheetName val="3차설계"/>
      <sheetName val="매堀"/>
      <sheetName val="공사기본내용입력"/>
      <sheetName val="산堀᎟"/>
      <sheetName val="9902"/>
      <sheetName val="총공비"/>
      <sheetName val="전기내역1"/>
      <sheetName val="하도급대비"/>
      <sheetName val="설계산출기怀"/>
      <sheetName val="5_시방서(일반시丵〒_x0005_"/>
      <sheetName val="[수목일위.XLS]el\설계서\수목_x0000__x0000_Ǚ_x0000_ⴠ"/>
      <sheetName val="상하차비용(기계상차)"/>
      <sheetName val="운반비"/>
      <sheetName val="하자보증자0"/>
      <sheetName val="[수목일위.XLS][수목일위.XLS]el______목_2"/>
      <sheetName val="[수목일위.XLS][수목일위.XLS]el______목_3"/>
      <sheetName val="[수목일위.XLS][수목일위.XLS]el______206"/>
      <sheetName val="[수목일위.XLS][수목일위.XLS]el______207"/>
      <sheetName val="[수목일위.XLS][수목일위.XLS]el______204"/>
      <sheetName val="[수목일위.XLS][수목일위.XLS]el______205"/>
      <sheetName val="[수목일위.XLS][수목일위.XLS]el______196"/>
      <sheetName val="[수목일위.XLS][수목일위.XLS]el______197"/>
      <sheetName val="[수목일위.XLS][수목일위.XLS]el______194"/>
      <sheetName val="[수목일위.XLS][수목일위.XLS]el______195"/>
      <sheetName val="[수목일위.XLS][수목일위.XLS]el______202"/>
      <sheetName val="[수목일위.XLS][수목일위.XLS]el______203"/>
      <sheetName val="[수목일위.XLS][수목일위.XLS]el______200"/>
      <sheetName val="[수목일위.XLS][수목일위.XLS]el______201"/>
      <sheetName val="[수목일위.XLS][수목일위.XLS]el______198"/>
      <sheetName val="[수목일위.XLS][수목일위.XLS]el______199"/>
      <sheetName val="[수목일위.XLS][수목일위.XLS]el______212"/>
      <sheetName val="[수목일위.XLS][수목일위.XLS]el______213"/>
      <sheetName val="[수목일위.XLS][수목일위.XLS]el______214"/>
      <sheetName val="[수목일위.XLS][수목일위.XLS]el______215"/>
      <sheetName val="[수목일위.XLS][수목일위.XLS]el______272"/>
      <sheetName val="[수목일위.XLS][수목일위.XLS]el______273"/>
      <sheetName val="[수목일위.XLS][수목일위.XLS]el______224"/>
      <sheetName val="[수목일위.XLS][수목일위.XLS]el______225"/>
      <sheetName val="[수목일위.XLS][수목일위.XLS]el______220"/>
      <sheetName val="[수목일위.XLS][수목일위.XLS]el______221"/>
      <sheetName val="[수목일위.XLS][수목일위.XLS]el______218"/>
      <sheetName val="[수목일위.XLS][수목일위.XLS]el______219"/>
      <sheetName val="[수목일위.XLS][수목일위.XLS]el______216"/>
      <sheetName val="[수목일위.XLS][수목일위.XLS]el______217"/>
      <sheetName val="[수목일위.XLS][수목일위.XLS]el______222"/>
      <sheetName val="[수목일위.XLS][수목일위.XLS]el______223"/>
      <sheetName val="[수목일위.XLS][수목일위.XLS]el______226"/>
      <sheetName val="[수목일위.XLS][수목일위.XLS]el______227"/>
      <sheetName val="[수목일위.XLS][수목일위.XLS]el______228"/>
      <sheetName val="[수목일위.XLS][수목일위.XLS]el______229"/>
      <sheetName val="[수목일위.XLS][수목일위.XLS]el______230"/>
      <sheetName val="[수목일위.XLS][수목일위.XLS]el______231"/>
      <sheetName val="[수목일위.XLS][수목일위.XLS]el______270"/>
      <sheetName val="[수목일위.XLS][수목일위.XLS]el______271"/>
      <sheetName val="[수목일위.XLS][수목일위.XLS]el______258"/>
      <sheetName val="[수목일위.XLS][수목일위.XLS]el______259"/>
      <sheetName val="[수목일위.XLS][수목일위.XLS]el______238"/>
      <sheetName val="[수목일위.XLS][수목일위.XLS]el______239"/>
      <sheetName val="[수목일위.XLS][수목일위.XLS]el______234"/>
      <sheetName val="[수목일위.XLS][수목일위.XLS]el______235"/>
      <sheetName val="[수목일위.XLS][수목일위.XLS]el______236"/>
      <sheetName val="[수목일위.XLS][수목일위.XLS]el______237"/>
      <sheetName val="[수목일위.XLS][수목일위.XLS]el______232"/>
      <sheetName val="[수목일위.XLS][수목일위.XLS]el______233"/>
      <sheetName val="[수목일위.XLS][수목일위.XLS]el______240"/>
      <sheetName val="[수목일위.XLS][수목일위.XLS]el______241"/>
      <sheetName val="[수목일위.XLS][수목일위.XLS]el______256"/>
      <sheetName val="[수목일위.XLS][수목일위.XLS]el______257"/>
      <sheetName val="[수목일위.XLS][수목일위.XLS]el______250"/>
      <sheetName val="[수목일위.XLS][수목일위.XLS]el______251"/>
      <sheetName val="[수목일위.XLS][수목일위.XLS]el______248"/>
      <sheetName val="[수목일위.XLS][수목일위.XLS]el______249"/>
      <sheetName val="[수목일위.XLS][수목일위.XLS]el______242"/>
      <sheetName val="[수목일위.XLS][수목일위.XLS]el______243"/>
      <sheetName val="[수목일위.XLS][수목일위.XLS]el______244"/>
      <sheetName val="[수목일위.XLS][수목일위.XLS]el______245"/>
      <sheetName val="[수목일위.XLS][수목일위.XLS]el______246"/>
      <sheetName val="[수목일위.XLS][수목일위.XLS]el______247"/>
      <sheetName val="[수목일위.XLS][수목일위.XLS]el______252"/>
      <sheetName val="[수목일위.XLS][수목일위.XLS]el______253"/>
      <sheetName val="[수목일위.XLS][수목일위.XLS]el______254"/>
      <sheetName val="[수목일위.XLS][수목일위.XLS]el______255"/>
      <sheetName val="[수목일위.XLS][수목일위.XLS]el______266"/>
      <sheetName val="[수목일위.XLS][수목일위.XLS]el______267"/>
      <sheetName val="[수목일위.XLS][수목일위.XLS]el______260"/>
      <sheetName val="[수목일위.XLS][수목일위.XLS]el______261"/>
      <sheetName val="[수목일위.XLS][수목일위.XLS]el______262"/>
      <sheetName val="[수목일위.XLS][수목일위.XLS]el______263"/>
      <sheetName val="[수목일위.XLS][수목일위.XLS]el______264"/>
      <sheetName val="[수목일위.XLS][수목일위.XLS]el______265"/>
      <sheetName val="[수목일위.XLS][수목일위.XLS]el______268"/>
      <sheetName val="[수목일위.XLS][수목일위.XLS]el______269"/>
      <sheetName val="[수목일위.XLS][수목일위.XLS]el______274"/>
      <sheetName val="[수목일위.XLS][수목일위.XLS]el______275"/>
      <sheetName val="[수목일위.XLS][수목일위.XLS]el______286"/>
      <sheetName val="[수목일위.XLS][수목일위.XLS]el______287"/>
      <sheetName val="[수목일위.XLS][수목일위.XLS]el______284"/>
      <sheetName val="[수목일위.XLS][수목일위.XLS]el______285"/>
      <sheetName val="[수목일위.XLS][수목일위.XLS]el______278"/>
      <sheetName val="[수목일위.XLS][수목일위.XLS]el______279"/>
      <sheetName val="ilch"/>
      <sheetName val="와동25-3(변경)"/>
      <sheetName val="입출재고현황 (2)"/>
      <sheetName val="2.고용보׃⿦_x0000__x0000__x0000_"/>
      <sheetName val="하자보증자Ⴡ"/>
      <sheetName val="[수목일위.XLS][수목일위.XLS]el______276"/>
      <sheetName val="[수목일위.XLS][수목일위.XLS]el______277"/>
      <sheetName val="[수목일위.XLS][수목일위.XLS]el______280"/>
      <sheetName val="[수목일위.XLS][수목일위.XLS]el______281"/>
      <sheetName val="[수목일위.XLS][수목일위.XLS]el______282"/>
      <sheetName val="[수목일위.XLS][수목일위.XLS]el______283"/>
      <sheetName val="[수목일위.XLS][수목일위.XLS]el______292"/>
      <sheetName val="[수목일위.XLS][수목일위.XLS]el______293"/>
      <sheetName val="[수목일위.XLS][수목일위.XLS]el______288"/>
      <sheetName val="[수목일위.XLS][수목일위.XLS]el______289"/>
      <sheetName val="[수목일위.XLS][수목일위.XLS]el______290"/>
      <sheetName val="[수목일위.XLS][수목일위.XLS]el______291"/>
      <sheetName val="[수목일위.XLS][수목일위.XLS]el______294"/>
      <sheetName val="[수목일위.XLS][수목일위.XLS]el______295"/>
      <sheetName val="회사기본자԰"/>
      <sheetName val="0319"/>
      <sheetName val="날개벽(시점좌_x0005__x0000_"/>
      <sheetName val="날개벽(시점좌僀_x0013_"/>
      <sheetName val="방호시설검토"/>
      <sheetName val="회사기헾】_x0005_"/>
      <sheetName val="회사기奐'妜"/>
      <sheetName val="총괄_x0000_谂በ"/>
      <sheetName val="입缀숪"/>
      <sheetName val="좌측԰_x0000_缀"/>
      <sheetName val="단가비교표"/>
      <sheetName val="산출내역"/>
      <sheetName val="Factor"/>
      <sheetName val="자재반입현황표"/>
      <sheetName val="골栀᱔렀"/>
      <sheetName val="에너ፈߞ"/>
      <sheetName val="작성"/>
      <sheetName val="AV시스템"/>
      <sheetName val="부_x0000__x0000_"/>
      <sheetName val="T13(P68~72,78)"/>
      <sheetName val="견적의뢰"/>
      <sheetName val="voucher"/>
      <sheetName val="소렀"/>
      <sheetName val="1.2 동력(철ᰀ፜"/>
      <sheetName val="Front"/>
      <sheetName val="wall"/>
      <sheetName val="공조기"/>
      <sheetName val="공조기휀"/>
      <sheetName val="AHU집계"/>
      <sheetName val="공량산출서"/>
      <sheetName val="물가자료"/>
      <sheetName val="구조물"/>
      <sheetName val="공사비총괄표"/>
      <sheetName val="내역서(기계)"/>
      <sheetName val="sw1"/>
      <sheetName val="구분자"/>
      <sheetName val="협력丵⽙"/>
      <sheetName val="D-철근0_x0000_"/>
      <sheetName val="원가계헾】_x0005_"/>
      <sheetName val="산정표"/>
      <sheetName val="조경일壀"/>
      <sheetName val="costing_CV"/>
      <sheetName val="Pipe"/>
      <sheetName val="3차준공"/>
      <sheetName val="수_x0005_"/>
      <sheetName val="수僰"/>
      <sheetName val="h-013211-2"/>
      <sheetName val="수畸"/>
      <sheetName val="수膈"/>
      <sheetName val="현장관ↅ"/>
      <sheetName val="본선토량운반계산서(1)0"/>
      <sheetName val="실䈀"/>
      <sheetName val="재무제표"/>
      <sheetName val="013199"/>
      <sheetName val="계수시트"/>
      <sheetName val="CBD-PRICE"/>
      <sheetName val="수窼"/>
      <sheetName val="현장관謀阪"/>
      <sheetName val="정공공사"/>
      <sheetName val="재료비단가"/>
      <sheetName val="환경일위대가"/>
      <sheetName val="노임단가 (2)"/>
      <sheetName val="금리계산"/>
      <sheetName val="G-IL"/>
      <sheetName val="BU"/>
      <sheetName val="IL"/>
      <sheetName val="EQ-R1"/>
      <sheetName val="기계경비시간당손료목록"/>
      <sheetName val="수원공매수"/>
      <sheetName val="99노徸⼣_x0005_"/>
      <sheetName val="도급원가"/>
      <sheetName val="단가䘭疚"/>
      <sheetName val="단가䘭瞰"/>
      <sheetName val="가시설수량"/>
      <sheetName val="상세"/>
      <sheetName val="일위대가(계측기설치)"/>
      <sheetName val="FCþ"/>
      <sheetName val="현장일보"/>
      <sheetName val="정거장"/>
      <sheetName val="길내기"/>
      <sheetName val="제원및배치"/>
      <sheetName val="우수공"/>
      <sheetName val="CONCRETE"/>
      <sheetName val="맨홀수ׇឃ"/>
      <sheetName val="주공Գ︀ᇕ"/>
      <sheetName val="TYPE-B 평균H"/>
      <sheetName val="조내헾"/>
      <sheetName val="cal"/>
      <sheetName val="8䈀ᅪ԰"/>
      <sheetName val="원가계산서구조조ꠀ"/>
      <sheetName val="원가계산서구조조저"/>
      <sheetName val="원가계산서구조조좬"/>
      <sheetName val="원가계산서구조조ԯ"/>
      <sheetName val="단가일灘"/>
      <sheetName val="단가일茐"/>
      <sheetName val="PACKING_LISþ"/>
      <sheetName val="PACKING_LIS¸"/>
      <sheetName val="단가일헾"/>
      <sheetName val="법면က"/>
      <sheetName val="법면ᰎ"/>
      <sheetName val="법면0"/>
      <sheetName val="법면爈"/>
      <sheetName val="3.피뢰공_x0005_"/>
      <sheetName val="jobhist"/>
      <sheetName val="토缀ᨎ԰"/>
      <sheetName val="직접䈀ᅪ԰_x0000_"/>
      <sheetName val="[수목일위.XLS]el\설계서\수목일︀ᇕ԰_x0000_缀_x0000__x0000__x0000_Ԁ"/>
      <sheetName val="[수목일위.XLS][수목일위.XLS]el______296"/>
      <sheetName val="[수목일위.XLS][수목일위.XLS]el______297"/>
      <sheetName val="[수목일위.XLS][수목일위.XLS]el______298"/>
      <sheetName val="[수목일위.XLS][수목일위.XLS]el______299"/>
      <sheetName val="[수목일위.XLS][수목일위.XLS]el______300"/>
      <sheetName val="[수목일위.XLS][수목일위.XLS]el______301"/>
      <sheetName val="[수목일위.XLS][수목일위.XLS]el______302"/>
      <sheetName val="[수목일위.XLS][수목일위.XLS]el______303"/>
      <sheetName val="협력ԯ_x0000_"/>
      <sheetName val="계정coF_x0000_"/>
      <sheetName val="[수목일위.XLS]el\설계ȃ_x0000_蠀域鴃撼᠀储%_x0000_"/>
      <sheetName val="[수목일위.XLS]el\설계鴃撼᠀储%_x0000__x0000__x0000_刀_x0010_"/>
      <sheetName val="도급예산내역서총頀悂"/>
      <sheetName val="도급예산내역서총︀"/>
      <sheetName val="[수목일위.XLS]el\설계서\수_x0000__x0000__x0000__x0001_Ԁ_x0000__x0000_"/>
      <sheetName val="[수목일위.XLS]el\설계퀃㠀鹿_x001a__x0000__x0000__x0000_砀佌"/>
      <sheetName val="분전반계산서(석관)"/>
      <sheetName val="[수목일위.XLS]el\설계서\수_x0000_鸀ꠀ㇖_xd803_ﾹ쀀"/>
      <sheetName val="[수목일위.XLS][수목일위.XLS]el__계서_수목_8"/>
      <sheetName val="[수목일위.XLS][수목일위.XLS]el__계서_수목_9"/>
      <sheetName val="[수목일위.XLS][수목일위.XLS]el__계서_수목_2"/>
      <sheetName val="[수목일위.XLS][수목일위.XLS]el__계서_수목_3"/>
      <sheetName val="[수목일위.XLS][수목일위.XLS]el__계서_수목_6"/>
      <sheetName val="[수목일위.XLS][수목일위.XLS]el__계서_수목_7"/>
      <sheetName val="[수목일위.XLS][수목일위.XLS]el__계서_수목_4"/>
      <sheetName val="[수목일위.XLS][수목일위.XLS]el__계서_수목_5"/>
      <sheetName val="[수목일위.XLS][수목일위.XLS]el______304"/>
      <sheetName val="[수목일위.XLS][수목일위.XLS]el______305"/>
      <sheetName val="[수목일위.XLS][수목일위.XLS]el______306"/>
      <sheetName val="[수목일위.XLS][수목일위.XLS]el______307"/>
      <sheetName val="[수목일위.XLS][수목일위.XLS]el______310"/>
      <sheetName val="[수목일위.XLS][수목일위.XLS]el______311"/>
      <sheetName val="[수목일위.XLS][수목일위.XLS]el______308"/>
      <sheetName val="[수목일위.XLS][수목일위.XLS]el______309"/>
      <sheetName val="조명일위"/>
      <sheetName val="양촌면도평리"/>
      <sheetName val="재尜"/>
      <sheetName val="00尜_x0013_層"/>
      <sheetName val="조경尜_x0013_"/>
      <sheetName val="재⪋"/>
      <sheetName val="재徸"/>
      <sheetName val="00徸〒_x0005_"/>
      <sheetName val="재丵"/>
      <sheetName val="재_x0005_"/>
      <sheetName val="el_설계서_수목일위_XLS_데이타"/>
      <sheetName val="전기수량집계"/>
      <sheetName val="라.공사비"/>
      <sheetName val="다.도서인쇄비 "/>
      <sheetName val="기성신청"/>
      <sheetName val="원형1호맨홀토공수량"/>
      <sheetName val="송도(A3)-가야"/>
      <sheetName val="신규일위목록"/>
      <sheetName val="빌딩 안내"/>
      <sheetName val="용역단가"/>
      <sheetName val="[수목일위.XLS]el\설계서\수　焄_x0016__x0000__x0000__x0000_氀"/>
      <sheetName val="[수목일위.XLS][수목일위.XLS]el______316"/>
      <sheetName val="[수목일위.XLS][수목일위.XLS]el______317"/>
      <sheetName val="[수목일위.XLS][수목일위.XLS]el______314"/>
      <sheetName val="[수목일위.XLS][수목일위.XLS]el______315"/>
      <sheetName val="[수목일위.XLS][수목일위.XLS]el_설계___목_2"/>
      <sheetName val="[수목일위.XLS][수목일위.XLS]el_설계___목_3"/>
      <sheetName val="내역서(시설)"/>
      <sheetName val="[수목일위.XLS][수목일위.XLS]el_설계____20"/>
      <sheetName val="[수목일위.XLS][수목일위.XLS]el_설계____21"/>
      <sheetName val="[수목일위.XLS][수목일위.XLS]el_설계___목_4"/>
      <sheetName val="[수목일위.XLS][수목일위.XLS]el_설계___목_5"/>
      <sheetName val="[수목일위.XLS][수목일위.XLS]el_설계___목_6"/>
      <sheetName val="[수목일위.XLS][수목일위.XLS]el_설계___목_7"/>
      <sheetName val="[수목일위.XLS][수목일위.XLS]el_설계____14"/>
      <sheetName val="[수목일위.XLS][수목일위.XLS]el_설계____15"/>
      <sheetName val="[수목일위.XLS][수목일위.XLS]el_설계___목_8"/>
      <sheetName val="[수목일위.XLS][수목일위.XLS]el_설계___목_9"/>
      <sheetName val="[수목일위.XLS][수목일위.XLS]el_설계____10"/>
      <sheetName val="[수목일위.XLS][수목일위.XLS]el_설계____11"/>
      <sheetName val="[수목일위.XLS][수목일위.XLS]el_설계____12"/>
      <sheetName val="[수목일위.XLS][수목일위.XLS]el_설계____13"/>
      <sheetName val="[수목일위.XLS][수목일위.XLS]el_설계____16"/>
      <sheetName val="[수목일위.XLS][수목일위.XLS]el_설계____17"/>
      <sheetName val="[수목일위.XLS][수목일위.XLS]el_설계____18"/>
      <sheetName val="[수목일위.XLS][수목일위.XLS]el_설계____19"/>
      <sheetName val="[수목일위.XLS][수목일위.XLS]el_설계____22"/>
      <sheetName val="[수목일위.XLS][수목일위.XLS]el_설계____23"/>
      <sheetName val="[수목일위.XLS][수목일위.XLS]el_설계____26"/>
      <sheetName val="[수목일위.XLS][수목일위.XLS]el_설계____27"/>
      <sheetName val="[수목일위.XLS][수목일위.XLS]el_설계____24"/>
      <sheetName val="[수목일위.XLS][수목일위.XLS]el_설계____25"/>
      <sheetName val="[수목일위.XLS][수목일위.XLS]el_설계____28"/>
      <sheetName val="[수목일위.XLS][수목일위.XLS]el_설계____29"/>
      <sheetName val="[수목일위.XLS][수목일위.XLS]el______312"/>
      <sheetName val="[수목일위.XLS][수목일위.XLS]el______313"/>
      <sheetName val="[수목일위.XLS][수목일위.XLS]el______318"/>
      <sheetName val="[수목일위.XLS][수목일위.XLS]el______319"/>
      <sheetName val="[수목일위.XLS]el\설계서\수_x0000__x0000__x0000__x0000__x0000__x0001__x0000_"/>
      <sheetName val="[수목일위.XLS][수목일위.XLS]el______324"/>
      <sheetName val="[수목일위.XLS][수목일위.XLS]el______325"/>
      <sheetName val="[수목일위.XLS][수목일위.XLS]el______320"/>
      <sheetName val="[수목일위.XLS][수목일위.XLS]el______321"/>
      <sheetName val="[수목일위.XLS][수목일위.XLS]el______330"/>
      <sheetName val="[수목일위.XLS][수목일위.XLS]el______331"/>
      <sheetName val="[수목일위.XLS][수목일위.XLS]el______322"/>
      <sheetName val="[수목일위.XLS][수목일위.XLS]el______323"/>
      <sheetName val="[수목일위.XLS][수목일위.XLS]el______326"/>
      <sheetName val="[수목일위.XLS][수목일위.XLS]el______327"/>
      <sheetName val="[수목일위.XLS][수목일위.XLS]el______328"/>
      <sheetName val="[수목일위.XLS][수목일위.XLS]el______329"/>
      <sheetName val="입찰·"/>
      <sheetName val="[수목일위.XLS][수목일위.XLS]el______332"/>
      <sheetName val="[수목일위.XLS][수목일위.XLS]el______333"/>
      <sheetName val="[수목일위.XLS][수목일위.XLS]el______342"/>
      <sheetName val="[수목일위.XLS][수목일위.XLS]el______343"/>
      <sheetName val="[수목일위.XLS][수목일위.XLS]el______340"/>
      <sheetName val="[수목일위.XLS][수목일위.XLS]el______341"/>
      <sheetName val="포장직선구간"/>
      <sheetName val="4)유동표"/>
      <sheetName val="바닥판(1)"/>
      <sheetName val="골조공사"/>
      <sheetName val="단가비교표(전기)"/>
      <sheetName val="품셈"/>
      <sheetName val="1공구_단䈀챪ԯ_x0000_缀_x0000_"/>
      <sheetName val="철근량산정및사용성검芨"/>
      <sheetName val="철근량산정및사용성검襨"/>
      <sheetName val="철근량산정및사용성검僀"/>
      <sheetName val="철근량산정및锼_x0013_閄_x0013_๿"/>
      <sheetName val="철근량산정및사용성검๿"/>
      <sheetName val="실행,원䀀ኀ㠀ኃᘀ腞"/>
      <sheetName val="철근량산정및사용성검炜"/>
      <sheetName val="철근량산정및사용성锼_x0013_"/>
      <sheetName val="철근량산정및사용성검锼"/>
      <sheetName val="실행,원᐀ባ搀腳԰_x0000_"/>
      <sheetName val="철근량산정및사용성검瓨"/>
      <sheetName val="적ꠀ"/>
      <sheetName val="철근량산정및竈_x0013_笌_x0013_헾"/>
      <sheetName val="상호참고壈᎟"/>
      <sheetName val="상호참고堀᎟"/>
      <sheetName val="내역서1999.8최저"/>
      <sheetName val="상호참고자堀"/>
      <sheetName val="상호참고자ꠀ"/>
      <sheetName val="상호참고자저"/>
      <sheetName val="철근량산정및사용성검齘"/>
      <sheetName val="상호참고죈፺"/>
      <sheetName val="상호참고怀፵"/>
      <sheetName val="실행,원怀፵ቇ԰_x0000_"/>
      <sheetName val="실행,원삾ፐቇ԰_x0000_"/>
      <sheetName val="상호참고ꃈፐ"/>
      <sheetName val="철근량산정및사용성검窨"/>
      <sheetName val="공挔_x0012_"/>
      <sheetName val="철근량산정및사용성검竈"/>
      <sheetName val="개비온집쀀"/>
      <sheetName val="실행,원堀᎟鰀᎟︀ᇕ"/>
      <sheetName val="철근량산정및齘_x0013_龜_x0013_헾"/>
      <sheetName val="공傠_x0013_"/>
      <sheetName val="개비온집ꀀ"/>
      <sheetName val="현장관리窨"/>
      <sheetName val="공窨_x0013_"/>
      <sheetName val="철근량산정및畠_x0013_䌢〚_x0005_"/>
      <sheetName val="실행,원惇፵∀ᩃ԰_x0000_"/>
      <sheetName val="2공구_단가䈀頻ԯ_x0000_"/>
      <sheetName val="직원투_x0000__x0000__x0005_"/>
      <sheetName val="발주처렀቟԰_x0000_"/>
      <sheetName val="99노임기렀"/>
      <sheetName val="날개벽(犜&amp;狤&amp;䟣"/>
      <sheetName val="배수葇"/>
      <sheetName val="상호참고_x0005__x0000_"/>
      <sheetName val="현장_x0005__x0000_"/>
      <sheetName val="배수倀ᝰ"/>
      <sheetName val="잡철물"/>
      <sheetName val="단렀቟԰"/>
      <sheetName val="5_시방서(일반시방㔀቎"/>
      <sheetName val="단퀀ᙕᰀ"/>
      <sheetName val="단ԯ_x0000_缀"/>
      <sheetName val="날개벽(시점԰_x0000_缀"/>
      <sheetName val="안정검토(온1)"/>
      <sheetName val="설명서"/>
      <sheetName val="조도계산서 (도서)"/>
      <sheetName val="2.대외공문"/>
      <sheetName val="변화치수"/>
      <sheetName val="안산기계장치"/>
      <sheetName val="이름표"/>
      <sheetName val="날개벽수량표"/>
      <sheetName val="제품별"/>
      <sheetName val="도급예산䈀ԯ"/>
      <sheetName val="도급예산䈀ԯ"/>
      <sheetName val="도급예산䈀?ԯ"/>
      <sheetName val="내역(전0"/>
      <sheetName val="도급예산䈀湪ԯ"/>
      <sheetName val="00_x0005_"/>
      <sheetName val="도급예산䈀頻ԯ"/>
      <sheetName val="도급예산0"/>
      <sheetName val="슬래브(유곡)"/>
      <sheetName val="6"/>
      <sheetName val="기본1"/>
      <sheetName val="수정일위대가"/>
      <sheetName val="04년부품"/>
      <sheetName val="노임,적용율"/>
      <sheetName val="단가일丵"/>
      <sheetName val="날개벽(䟣⾄_x0005__x0000_"/>
      <sheetName val="간접1"/>
      <sheetName val="개별직종노임단가(2005.1徸"/>
      <sheetName val="전기혼잡제경비(45)"/>
      <sheetName val="合成単価作成表-BLDG"/>
      <sheetName val="인원계획-미화"/>
      <sheetName val="8"/>
      <sheetName val="10"/>
      <sheetName val="12"/>
      <sheetName val="9"/>
      <sheetName val="11"/>
      <sheetName val="수량-가로등"/>
      <sheetName val="최종내역"/>
      <sheetName val="일위대가橂"/>
      <sheetName val="PACKING_LIS_x0005_"/>
      <sheetName val="PACKING_LIS°"/>
      <sheetName val="8.PILE  (돌출)"/>
      <sheetName val="월ԯ_x0000_缀"/>
      <sheetName val="월Ň԰"/>
      <sheetName val="월԰ԯ_x0000_"/>
      <sheetName val="램퀀"/>
      <sheetName val="기䩇ԯ"/>
      <sheetName val="월䩇ԯ"/>
      <sheetName val="월片ԯ"/>
      <sheetName val="월ကᙿ"/>
      <sheetName val="기怀፵ꈀ"/>
      <sheetName val="3단계"/>
      <sheetName val="2단계"/>
      <sheetName val="월԰瀀፮"/>
      <sheetName val="기怀፵"/>
      <sheetName val="기堀᎟鰀"/>
      <sheetName val="월堀᎟鰀"/>
      <sheetName val="재고list"/>
      <sheetName val="1표지-공사시방서"/>
      <sheetName val="2표지-설계내역서"/>
      <sheetName val="관급내역서"/>
      <sheetName val="aiming(일위대가표)"/>
      <sheetName val="산출서"/>
      <sheetName val="F단가비교표"/>
      <sheetName val="3표지-설계도면"/>
      <sheetName val="炷舅?XLS]데이타'!$E$124"/>
      <sheetName val="ls]노임"/>
      <sheetName val="____"/>
      <sheetName val="炷舅?XLS"/>
      <sheetName val="ls"/>
      <sheetName val="소일위대가코드표"/>
      <sheetName val="품셈TABLE"/>
      <sheetName val="Customer Databas"/>
      <sheetName val="원내역"/>
      <sheetName val="공종단가"/>
      <sheetName val="참고"/>
      <sheetName val="장비별표(오거보링)(Ø400)(12M)"/>
      <sheetName val="䈘목(중국단풍-)"/>
      <sheetName val="갑  지"/>
      <sheetName val="unit 4"/>
      <sheetName val="화재 탐지 설비"/>
      <sheetName val="횡배수관재료-"/>
      <sheetName val="계산서(직선부)"/>
      <sheetName val="콘크리트측구연장"/>
      <sheetName val="-배수구조물공토공"/>
      <sheetName val="철근총괄집계표"/>
      <sheetName val="집수정(600-700)"/>
      <sheetName val="빗물받이(910-510-410)"/>
      <sheetName val="우수"/>
      <sheetName val="공종목록표"/>
      <sheetName val="파일의이용"/>
      <sheetName val="설계내역일위"/>
      <sheetName val="EACT10"/>
      <sheetName val="교사기준면적(초등)"/>
      <sheetName val="지주목시비량산출서"/>
      <sheetName val="49"/>
      <sheetName val="견적시담(송포2공구)"/>
      <sheetName val="부하계산서"/>
      <sheetName val="남양내역"/>
      <sheetName val="개인"/>
      <sheetName val="공종별원가계산"/>
      <sheetName val="전주2本1"/>
      <sheetName val="토공산출(주차장)"/>
      <sheetName val="현장관리"/>
      <sheetName val="매입"/>
      <sheetName val="토공산출 (아파트)"/>
      <sheetName val="5 일위목록"/>
      <sheetName val="7 단가조사"/>
      <sheetName val="6 일위대가"/>
      <sheetName val="Mc1"/>
      <sheetName val="10공구일위"/>
      <sheetName val="Ⅶ-2.현장경비산출"/>
      <sheetName val="기계경비적용기준"/>
      <sheetName val="DT"/>
      <sheetName val="롤러"/>
      <sheetName val="펌프차타설"/>
      <sheetName val="시설물기초"/>
      <sheetName val="일위대가-1"/>
      <sheetName val="년도별시공"/>
      <sheetName val="골조대비내역"/>
      <sheetName val="평가내역"/>
      <sheetName val="123"/>
      <sheetName val="현장"/>
      <sheetName val="단가표 (2)"/>
      <sheetName val="1차 내역서"/>
      <sheetName val="대가표(품셈)"/>
      <sheetName val="내역서01"/>
      <sheetName val="GAS"/>
      <sheetName val="토집"/>
      <sheetName val="개소별수량산출"/>
      <sheetName val="근거(기밀댐퍼)"/>
      <sheetName val="일위집계표"/>
      <sheetName val="공통"/>
      <sheetName val="퇴직금(울산천상)"/>
      <sheetName val="4-10"/>
      <sheetName val="설계내"/>
      <sheetName val="제수"/>
      <sheetName val="공기"/>
      <sheetName val="교육종류"/>
      <sheetName val="부대공Ⅱ"/>
      <sheetName val="상 부"/>
      <sheetName val="전선 및 전선관"/>
      <sheetName val="금융"/>
      <sheetName val="DB@Acess"/>
      <sheetName val="Civil"/>
      <sheetName val="22인공"/>
      <sheetName val="부하계산"/>
      <sheetName val="일반부표"/>
      <sheetName val="운동장 (2)"/>
      <sheetName val="시추주상도"/>
      <sheetName val="성곽내역서"/>
      <sheetName val="BH"/>
      <sheetName val="총괄표1"/>
      <sheetName val="Customer_Databas"/>
      <sheetName val="갑__지"/>
      <sheetName val="unit_4"/>
      <sheetName val="화재_탐지_설비"/>
      <sheetName val="토공산출_(아파트)"/>
      <sheetName val="1_설계조건"/>
      <sheetName val="Ⅶ-2_현장경비산출"/>
      <sheetName val="귀래_설계_공내역서"/>
      <sheetName val="5_일위목록"/>
      <sheetName val="7_단가조사"/>
      <sheetName val="6_일위대가"/>
      <sheetName val="전선_및_전선관"/>
      <sheetName val="GAS저장소"/>
      <sheetName val="라인마킹"/>
      <sheetName val="위험물저장소"/>
      <sheetName val="일반창고동"/>
      <sheetName val="기성청구"/>
      <sheetName val="EQUIP-H"/>
      <sheetName val="공통비총괄표"/>
      <sheetName val="주요항목별"/>
      <sheetName val="내역서2안"/>
      <sheetName val="부대공1(65-77,93-95)"/>
      <sheetName val="부대공2(78-"/>
      <sheetName val="배수및구조물공1"/>
      <sheetName val="구조물토공"/>
      <sheetName val="토공2(11~19)"/>
      <sheetName val="배수및구조물공2"/>
      <sheetName val="토공1(1~10,92)"/>
      <sheetName val="토공3(20~31)"/>
      <sheetName val="평교-내역"/>
      <sheetName val="구조물공1(51~56)"/>
      <sheetName val="D&amp;P특기사항"/>
      <sheetName val="우각부보강"/>
      <sheetName val="EQT-ESTN"/>
      <sheetName val="공종집계"/>
      <sheetName val="날개벽(좌,우=60도-4개)"/>
      <sheetName val="03하반기내역서"/>
      <sheetName val="04상반기"/>
      <sheetName val="공작물조직표(용배수)"/>
      <sheetName val=" 견적서"/>
      <sheetName val="인부신상자료"/>
      <sheetName val="퍼스트"/>
      <sheetName val="11월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bearing"/>
      <sheetName val="단가표_(2)"/>
      <sheetName val="수목데이타 "/>
      <sheetName val="투찰금액"/>
      <sheetName val="평형별수량표"/>
      <sheetName val="가설개략"/>
      <sheetName val="평당"/>
      <sheetName val="매입세"/>
      <sheetName val="창호"/>
      <sheetName val="천방교접속"/>
      <sheetName val="EJ"/>
      <sheetName val="1차_내역서"/>
      <sheetName val="계산내역(설비)"/>
      <sheetName val="가격비"/>
      <sheetName val="炷舅_XLS_데이타'!$E$124"/>
      <sheetName val="ls_노임"/>
      <sheetName val="炷舅_XLS"/>
      <sheetName val="배수판"/>
      <sheetName val="TB-내역서"/>
      <sheetName val="Customer_Databas1"/>
      <sheetName val="표지_(2)1"/>
      <sheetName val="갑__지1"/>
      <sheetName val="unit_41"/>
      <sheetName val="화재_탐지_설비1"/>
      <sheetName val="단가_및_재료비1"/>
      <sheetName val="1_설계조건1"/>
      <sheetName val="Ⅶ-2_현장경비산출1"/>
      <sheetName val="토공산출_(아파트)1"/>
      <sheetName val="5_일위목록1"/>
      <sheetName val="7_단가조사1"/>
      <sheetName val="6_일위대가1"/>
      <sheetName val="E_P_T수량산출서1"/>
      <sheetName val="주관사업"/>
      <sheetName val="PW3"/>
      <sheetName val="PW4"/>
      <sheetName val="SC1"/>
      <sheetName val="PE"/>
      <sheetName val="PM"/>
      <sheetName val="TR"/>
      <sheetName val="교대시점"/>
      <sheetName val="TEL"/>
      <sheetName val="담장산출"/>
      <sheetName val="부하(성남)"/>
      <sheetName val="sub"/>
      <sheetName val="가설"/>
      <sheetName val="구조포설"/>
      <sheetName val="복구"/>
      <sheetName val="부호표"/>
      <sheetName val="기성내역서표지"/>
      <sheetName val="당초내역서"/>
      <sheetName val="Y-WORK"/>
      <sheetName val="절감계산"/>
      <sheetName val="공사"/>
      <sheetName val="04.10건강보험(일용직)"/>
      <sheetName val="변경내역대비표(2)"/>
      <sheetName val="노임,자재"/>
      <sheetName val="5정거장"/>
      <sheetName val="1-3길내기"/>
      <sheetName val="기자재집계"/>
      <sheetName val="에너_x0000__x0000_"/>
      <sheetName val="시행후면적"/>
      <sheetName val="★도급내역졾ᲂఀᲃ툀"/>
      <sheetName val="★도급내역栊⺝︀ԯ"/>
      <sheetName val="참조자료"/>
      <sheetName val="el\설계서\수목︀ᇕ԰"/>
      <sheetName val="제경비"/>
      <sheetName val="도급예산䈀䥪ԯ"/>
      <sheetName val="도급예산ԯ"/>
      <sheetName val="도급예산䈀꽪ԯ"/>
      <sheetName val="도급예산退ភ?ភ䈀⵪"/>
      <sheetName val="도급예산䈀쥪ԯ"/>
      <sheetName val="도급예산/"/>
      <sheetName val="내역(전/"/>
      <sheetName val="도급예산䈀ԯ"/>
      <sheetName val="[수목일위.XLS]도급예산/_x0000_䀀_x0015__x0000__x0000_"/>
      <sheetName val="[수목일위.XLS]내역(전/_x0000_쀀¿_x0000_"/>
      <sheetName val="[수목일위.XLS]내역(전/_x0000_ꠀ_x0010__x0000_"/>
      <sheetName val="[수목일위.XLS]배수장공사비명鍀/"/>
      <sheetName val="[수목일위.XLS]내역(전체_금차/"/>
      <sheetName val="[수목일위.XLS]도급예산/_x0000_퀀ô_x0000__x0000_"/>
      <sheetName val="[수목일위.XLS]도급예산/_x0000_退ý_x0000__x0000_"/>
      <sheetName val="[수목일위.XLS]el\설계서\수목일위_XLS1"/>
      <sheetName val="업무량"/>
      <sheetName val="개별직종노임단가(2003.9)"/>
      <sheetName val="★도급내역︀𥉉ԯ_x0000_缀"/>
      <sheetName val="★도급내역碪᎝밀᎝︀"/>
      <sheetName val="총괄내역서(설계Ԃ"/>
      <sheetName val="★도급내역က_x0000_ꠀ຾Ԃ"/>
      <sheetName val="★도급내역Ԃ⡭䠯#_x0000_"/>
      <sheetName val="1공구_단咀2ꮸ⽇_x0005__x0000_"/>
      <sheetName val="기성2"/>
      <sheetName val="직접㰀᎕萀᎕"/>
      <sheetName val="내역서1999.8최_x0005_"/>
      <sheetName val="산皸_x001b_"/>
      <sheetName val="산碘&quot;"/>
      <sheetName val="산帖め"/>
      <sheetName val="산瞈_x001a_"/>
      <sheetName val="증감대비표"/>
      <sheetName val="2.고용보험㥝〒_x0005__x0000_"/>
      <sheetName val="일대-1"/>
      <sheetName val="2.교량(신설)"/>
      <sheetName val="MRS세부"/>
      <sheetName val="발주처_xdc00_䕫␀䕬"/>
      <sheetName val="철_xdc00_"/>
      <sheetName val="철ᰀ"/>
      <sheetName val="9.전등噪"/>
      <sheetName val="날怀፵"/>
      <sheetName val="램怀"/>
      <sheetName val="램堀"/>
      <sheetName val="월별氀饿"/>
      <sheetName val="기԰_x0000_缀"/>
      <sheetName val="프랜怀፵"/>
      <sheetName val="월԰堀᎟"/>
      <sheetName val="설계산ᛅ〒_x0005_"/>
      <sheetName val="출력X"/>
      <sheetName val="단가산출서(기계)"/>
      <sheetName val="암거(내역)"/>
      <sheetName val="입헾】"/>
      <sheetName val="가중치근거栀⦅가⦅"/>
      <sheetName val="2.고용보험԰_x0000_缀_x0000__x0000_"/>
      <sheetName val="E.P.T수량䈀ᅪ԰"/>
      <sheetName val="철근량산정및_x0005__x0000__x0000__x0000_"/>
      <sheetName val="8ꠀ፺"/>
      <sheetName val="심堀᎟鰀"/>
      <sheetName val="철근량산정및사용성검傠"/>
      <sheetName val="실행,원᐀ባ切腷԰_x0000_"/>
      <sheetName val="심ꀀፐ"/>
      <sheetName val="실행,원저፺ఀ፻︀ᇕ"/>
      <sheetName val="철근량산정및窨_x0013_竬_x0013_헾"/>
      <sheetName val="실행,원ꠀ፺፺︀ᇕ"/>
      <sheetName val="철근량산정및사용ꠀ፺"/>
      <sheetName val="실행,원㔀቎԰_x0000_缀_x0000_"/>
      <sheetName val="8堀᎟鰀"/>
      <sheetName val="바挔_x0012_"/>
      <sheetName val="철근량산정및丵〒_x0005__x0000_"/>
      <sheetName val="D-철근肘_x0013_"/>
      <sheetName val="2.재료비"/>
      <sheetName val="노임단가자료"/>
      <sheetName val="SLIDES"/>
      <sheetName val="[수목일위.XLS_x0000_][수목일위.XLS_x0000_]el\설계서\수목"/>
      <sheetName val="਀"/>
      <sheetName val="ꠀ䶅"/>
      <sheetName val="Ԁ_x0000_"/>
      <sheetName val="堀媁"/>
      <sheetName val="좌측헾】_x0005_"/>
      <sheetName val="좌측Ẩ瘒恌"/>
      <sheetName val="횡배수관"/>
      <sheetName val="7월1"/>
      <sheetName val="용수간선"/>
      <sheetName val="견적揄"/>
      <sheetName val="단  가  대  비  표"/>
      <sheetName val="일  위  대  가  목  록"/>
      <sheetName val="인ꠀ"/>
      <sheetName val="상호참고_x0005_헾"/>
      <sheetName val="산근缀"/>
      <sheetName val="원가계산서墠_x0016_壬_x0016_"/>
      <sheetName val="개墠"/>
      <sheetName val="개嘠"/>
      <sheetName val="공사별 가중치 산출근거(토존❒"/>
      <sheetName val="개勈"/>
      <sheetName val="개嗐"/>
      <sheetName val="AL공渀፷԰_x0000_"/>
      <sheetName val="철근량산정및헾】_x0005__x0000_"/>
      <sheetName val="X17-TOTAL"/>
      <sheetName val="날԰_x0000_"/>
      <sheetName val="상부공"/>
      <sheetName val="용역비내역_진짜"/>
      <sheetName val="기본단헾"/>
      <sheetName val="3.PT개발계획"/>
      <sheetName val="1차네트공정"/>
      <sheetName val="TYPE-1"/>
      <sheetName val="단계별내역 (헾】"/>
      <sheetName val="도급예산헾】_x0005__x0000_"/>
      <sheetName val="배수장공사비명ꀀፐ"/>
      <sheetName val="배수장공사비명䀀፣"/>
      <sheetName val="단계별내역 (贸_x0013_"/>
      <sheetName val="단계별내역 (⩿〚"/>
      <sheetName val="단계별내역 (齘_x0013_"/>
      <sheetName val="단계별내역 (尜_x0013_"/>
      <sheetName val="단계별내역 (徸〒"/>
      <sheetName val="집계"/>
      <sheetName val="단계별내역 (橂】"/>
      <sheetName val="45,46"/>
      <sheetName val="월별수唀"/>
      <sheetName val="월별수徸"/>
      <sheetName val="기안"/>
      <sheetName val="(3.품질관리 시험 총괄표)"/>
      <sheetName val="4차원가계산서"/>
      <sheetName val="수문일1"/>
      <sheetName val="토공정보"/>
      <sheetName val="AL공԰԰"/>
      <sheetName val="테이블"/>
      <sheetName val="단면상수 및 주빔설계"/>
      <sheetName val="XXXXXX"/>
      <sheetName val="투찰판"/>
      <sheetName val="설계내역서 (대안분)"/>
      <sheetName val="토목(대안) (BID)"/>
      <sheetName val="건축집계표"/>
      <sheetName val="설비집계표"/>
      <sheetName val="전기(대안)"/>
      <sheetName val="설계내역서 (원안분)"/>
      <sheetName val="토목(원안)"/>
      <sheetName val="토목(원안) (BID)"/>
      <sheetName val="전기(원안)"/>
      <sheetName val="계약내역서(을지)"/>
      <sheetName val="기술자자료敧ぞ"/>
      <sheetName val="기술자자료游/"/>
      <sheetName val="2공구하_x0005__x0000__x0000__x0000_"/>
      <sheetName val="배수장공사囘$ᯑ⾉"/>
      <sheetName val="TYPE-A"/>
      <sheetName val="준공조서"/>
      <sheetName val="공사준공계"/>
      <sheetName val="준공검사보고서"/>
      <sheetName val="안양동丵〒_x0005__x0000_"/>
      <sheetName val="현장관丵〒"/>
      <sheetName val="돌담교 상부수량"/>
      <sheetName val="장척총괄"/>
      <sheetName val="부대시설"/>
      <sheetName val="기록대장"/>
      <sheetName val="단਀腹԰"/>
      <sheetName val="8설7㖮"/>
      <sheetName val="시점교䈀"/>
      <sheetName val="조도계산서1"/>
      <sheetName val="신항수로관조서"/>
      <sheetName val="신항용수로집계"/>
      <sheetName val="약품劈,"/>
      <sheetName val="배저ᕰ㔀"/>
      <sheetName val="월_x0000__x0000_Ԁ"/>
      <sheetName val="교대(A1)"/>
      <sheetName val="토목莘!"/>
      <sheetName val="정화조방_x0000__x0000__x0005_"/>
      <sheetName val="정화조방_x0000__x0000_ᅠ"/>
      <sheetName val="흥양2교토공집계표"/>
      <sheetName val="중기목록"/>
      <sheetName val="중기내역"/>
      <sheetName val="구역화물"/>
      <sheetName val="건축(을)"/>
      <sheetName val="공정코드"/>
      <sheetName val="기계실 D200"/>
      <sheetName val="전기일위대가"/>
      <sheetName val="공사발의서"/>
      <sheetName val="사전공사"/>
      <sheetName val="동력부하계산"/>
      <sheetName val="ENTRY"/>
      <sheetName val="TRE TABLE"/>
      <sheetName val="가스내역"/>
      <sheetName val="영업.일1"/>
      <sheetName val="단목"/>
      <sheetName val="토목수량"/>
      <sheetName val="Sheet13"/>
      <sheetName val="발전기"/>
      <sheetName val="Sheet14"/>
      <sheetName val="MAIN"/>
      <sheetName val="PAINT"/>
      <sheetName val="대공종"/>
      <sheetName val="2.2.10.샤시등"/>
      <sheetName val="투입비"/>
      <sheetName val="철근량"/>
      <sheetName val="List"/>
      <sheetName val="7"/>
      <sheetName val="발생토"/>
      <sheetName val="각종단가"/>
      <sheetName val="邅☳"/>
      <sheetName val="토공집계표"/>
      <sheetName val="GAEYO"/>
      <sheetName val="영동(D)"/>
      <sheetName val="가격조사서"/>
      <sheetName val="제잡비집계"/>
      <sheetName val="-배수구조물⳵토공"/>
      <sheetName val="D16"/>
      <sheetName val="D25"/>
      <sheetName val="D22"/>
      <sheetName val="인사자료총집계"/>
      <sheetName val="신.분"/>
      <sheetName val="통합내역"/>
      <sheetName val="3.공통공사대비"/>
      <sheetName val="내2"/>
      <sheetName val="투자효율분석"/>
      <sheetName val="오억미만"/>
      <sheetName val="현장조사"/>
      <sheetName val="요약&amp;결과"/>
      <sheetName val="공사원가"/>
      <sheetName val="1.가설"/>
      <sheetName val="4.목공사"/>
      <sheetName val="덕소내역"/>
      <sheetName val="일위대가(건축)"/>
      <sheetName val="암거단위-1련"/>
      <sheetName val="5.전사투자계획종함안"/>
      <sheetName val="이름정의"/>
      <sheetName val="설계변경조서"/>
      <sheetName val="현장관리비 "/>
      <sheetName val="3.바닥판설계"/>
      <sheetName val="Apt내역"/>
      <sheetName val="Ȁ_x0004_夁瓅"/>
      <sheetName val="영창26"/>
      <sheetName val="결재판(삭제하지말아주세요)"/>
      <sheetName val="O＆P"/>
      <sheetName val="일위_파일"/>
      <sheetName val="3BL공동구 수량"/>
      <sheetName val="7단가"/>
      <sheetName val="현장지지물물량"/>
      <sheetName val="월별"/>
      <sheetName val="간선토공재집"/>
      <sheetName val="지선토공재집"/>
      <sheetName val="도시가스현황"/>
      <sheetName val="차수"/>
      <sheetName val="예정(3)"/>
      <sheetName val="자재단가집계"/>
      <sheetName val="목차 "/>
      <sheetName val="계획서"/>
      <sheetName val="연장"/>
      <sheetName val="위치도(점용허가용)"/>
      <sheetName val="자"/>
      <sheetName val="노"/>
      <sheetName val="우배수"/>
      <sheetName val="원형맨홀수량"/>
      <sheetName val="b_balju"/>
      <sheetName val="자재_집계표1"/>
      <sheetName val="귀래_설계_공내역서1"/>
      <sheetName val="전선_및_전선관1"/>
      <sheetName val="2_대외공문"/>
      <sheetName val="상_부"/>
      <sheetName val="운동장_(2)"/>
      <sheetName val="1차_내역서1"/>
      <sheetName val="_견적서"/>
      <sheetName val="수량계산서_집계표(가설_신설_및_철거-을지로3가_3호선)"/>
      <sheetName val="수량계산서_집계표(신설-을지로3가_3호선)"/>
      <sheetName val="수량계산서_집계표(철거-을지로3가_3호선)"/>
      <sheetName val="XREF"/>
      <sheetName val="감가상각누계액"/>
      <sheetName val="분류"/>
      <sheetName val="RAW DATA"/>
      <sheetName val="HVAC"/>
      <sheetName val="타견적(을)"/>
      <sheetName val="부시수량"/>
      <sheetName val="2.가로등(영구)"/>
      <sheetName val="수입"/>
      <sheetName val="관기성공.내"/>
      <sheetName val="기초공"/>
      <sheetName val="자재표"/>
      <sheetName val="수로단위수량"/>
      <sheetName val="단가 산출서(산근#1~#102)"/>
      <sheetName val="신규품셈목차"/>
      <sheetName val="table"/>
      <sheetName val="기계경비일람"/>
      <sheetName val="횡배수관수량집계"/>
      <sheetName val="횡배수관기초"/>
      <sheetName val="포장자재집계표"/>
      <sheetName val="INPUTDATA"/>
      <sheetName val="2000,9월 일위"/>
      <sheetName val="품의서(0217)"/>
      <sheetName val="일위(PN)"/>
      <sheetName val="표지1"/>
      <sheetName val="99년신청"/>
      <sheetName val="#3_일위대가목록"/>
      <sheetName val="1공구내역서(1)"/>
      <sheetName val="Cost bd-&quot;A&quot;"/>
      <sheetName val="날개벽(좌,우=45도,75도)"/>
      <sheetName val="대비표(토공1안)"/>
      <sheetName val="36+45-113-18+19+20I"/>
      <sheetName val="부속동"/>
      <sheetName val="시화점실행"/>
      <sheetName val="샘플표지"/>
      <sheetName val="General Data"/>
      <sheetName val="LF자재단가"/>
      <sheetName val="SUMMARY(S)"/>
      <sheetName val="내역서-전체낙찰율"/>
      <sheetName val="산출2-기기동력"/>
      <sheetName val="직접공사비집계표_7"/>
      <sheetName val="공통가설_8"/>
      <sheetName val="기타시설"/>
      <sheetName val="아파트_9"/>
      <sheetName val="주민복지관"/>
      <sheetName val="지하주차장"/>
      <sheetName val="XL4Poppy"/>
      <sheetName val="변경일위"/>
      <sheetName val="Book1"/>
      <sheetName val="용산1(해보)"/>
      <sheetName val="설비2차"/>
      <sheetName val="물량표"/>
      <sheetName val="별표 "/>
      <sheetName val="환율표"/>
      <sheetName val="노 무 비"/>
      <sheetName val="무시"/>
      <sheetName val="월별입차량"/>
      <sheetName val="EQUIP LIST"/>
      <sheetName val="1안내역"/>
      <sheetName val="공사대장"/>
      <sheetName val="토적계산"/>
      <sheetName val="기타경비"/>
      <sheetName val="잔토처리"/>
      <sheetName val="터파기,되메우기,램머,코아"/>
      <sheetName val="절단,포장깨기"/>
      <sheetName val="관내역"/>
      <sheetName val="고개가설"/>
      <sheetName val="절감계산(보일러)"/>
      <sheetName val="6.가격조사서 "/>
      <sheetName val="건축공사수량"/>
      <sheetName val="DATA_Garak"/>
      <sheetName val="DATA_Total"/>
      <sheetName val="DATA_Kwangju"/>
      <sheetName val="DATA_Daejeon"/>
      <sheetName val="DATA_Sadang"/>
      <sheetName val="DATA_Yangjae"/>
      <sheetName val="DATA_Yoido"/>
      <sheetName val="DATA_Ulsan"/>
      <sheetName val="DATA_Incheon"/>
      <sheetName val="DATA_Jeonju"/>
      <sheetName val="토목-물가"/>
      <sheetName val="F4-F7"/>
      <sheetName val="남양시작동자105노65기1.3화1.2"/>
      <sheetName val="남양시작동010313100%"/>
      <sheetName val="조명율"/>
      <sheetName val="항목등록"/>
      <sheetName val="내역서(기성청구)"/>
      <sheetName val="Macro(차단기)"/>
      <sheetName val="장비가동"/>
      <sheetName val="보차도경계석"/>
      <sheetName val="기타공사"/>
      <sheetName val="단청(제외)"/>
      <sheetName val="목공집계"/>
      <sheetName val="미장(2)"/>
      <sheetName val="지붕(기와)"/>
      <sheetName val="산출내역(K2)"/>
      <sheetName val="6공구(당초)"/>
      <sheetName val="공사비집계"/>
      <sheetName val="설직재-1"/>
      <sheetName val="제직재"/>
      <sheetName val="내역(토목)"/>
      <sheetName val="3연box"/>
      <sheetName val="단 box"/>
      <sheetName val="H-pile(298x299)"/>
      <sheetName val="H-pile(250x250)"/>
      <sheetName val="노임 단가"/>
      <sheetName val="ETC"/>
      <sheetName val="식재일위대가"/>
      <sheetName val="전선관"/>
      <sheetName val="관계주식"/>
      <sheetName val="부표총괄표"/>
      <sheetName val="예산M12A"/>
      <sheetName val="SCHEDULE"/>
      <sheetName val="내역서1"/>
      <sheetName val="일반문틀 설치"/>
      <sheetName val="샌딩 에폭시 도장"/>
      <sheetName val="스텐문틀설치"/>
      <sheetName val="Sheet7(ㅅ)"/>
      <sheetName val="제2~4호표"/>
      <sheetName val="2-나.물가조사서"/>
      <sheetName val="전익정산집계"/>
      <sheetName val="MAT"/>
      <sheetName val="자금청구"/>
      <sheetName val="기성고조서 "/>
      <sheetName val="봉급(직영)"/>
      <sheetName val="200"/>
      <sheetName val="1.설계기준"/>
      <sheetName val="99.12"/>
      <sheetName val="설계기준 및 하중계산"/>
      <sheetName val="일반전기"/>
      <sheetName val="교대철근집계"/>
      <sheetName val="구의33고"/>
      <sheetName val="기성내역서"/>
      <sheetName val="자동제어"/>
      <sheetName val="설계예산2"/>
      <sheetName val="왕십리방향"/>
      <sheetName val="선급금신청서"/>
      <sheetName val="2000_11월씀ԯ_x0000_"/>
      <sheetName val="2000_11월ԯ_x0000_缀_x0000_"/>
      <sheetName val="1-최_x0005__x0000_"/>
      <sheetName val="날㔀੎"/>
      <sheetName val="실행내역서(DCU)"/>
      <sheetName val="산출집계"/>
      <sheetName val="1. 조명내역서(조명설치)"/>
      <sheetName val="2. 조명내역서(조명자재)"/>
      <sheetName val="일위대가집계표"/>
      <sheetName val="조경일԰"/>
      <sheetName val="신︀"/>
      <sheetName val="전기실(고압)"/>
      <sheetName val="98비정기소모"/>
      <sheetName val="단중표"/>
      <sheetName val="1차변경내역서"/>
      <sheetName val="신공항A-9(원가수정)"/>
      <sheetName val="일위대렀቟԰_x0000_缀"/>
      <sheetName val="매채조蠀"/>
      <sheetName val="원가계산서垀_x001b_埌_x001b_"/>
      <sheetName val="원가계산서夸_x0014_丵⾌"/>
      <sheetName val="원가계산서丵』_x0005__x0000_"/>
      <sheetName val="원가계산서劸.丵⾁"/>
      <sheetName val="개呠"/>
      <sheetName val="수량산출रʅ׃⿩"/>
      <sheetName val="Sheet11"/>
      <sheetName val="필터류(발주요구)"/>
      <sheetName val="4차구매요청물품"/>
      <sheetName val="08년+저장품+수급계획"/>
      <sheetName val="UTIMS분석DATA(리셋 등 제외)"/>
      <sheetName val="고장분류"/>
      <sheetName val=" 역별 발생건수"/>
      <sheetName val="유기공정"/>
      <sheetName val="STEEL BOX 단면설계(SEC.8)"/>
      <sheetName val="crude.SLAB RE-bar"/>
      <sheetName val="포장집계"/>
      <sheetName val="포장연장"/>
      <sheetName val="포장수량"/>
      <sheetName val="[수목일위.XLS_x0000_][수목일위.XLS_x0000_][수목일위.XLS"/>
      <sheetName val="[수목일위.XLS"/>
      <sheetName val="입ࣉ쥠"/>
      <sheetName val="개_x0005_"/>
      <sheetName val="MATERIAL"/>
      <sheetName val="하자보증자_x0000_"/>
      <sheetName val="구분표"/>
      <sheetName val="제원입력"/>
      <sheetName val="관련자료詈_x0015_"/>
      <sheetName val="G.R300경׃"/>
      <sheetName val="세부窨_x0013_竬"/>
      <sheetName val="옹벽수량집계표"/>
      <sheetName val="1-4-2_관(약⠀"/>
      <sheetName val="대총괄"/>
      <sheetName val="이름"/>
      <sheetName val="사업분석_x0000__x0000_Ԁ_x0000__x0000_㣾"/>
      <sheetName val="공사내역서"/>
      <sheetName val="포항보고서"/>
      <sheetName val="배관배선내역"/>
      <sheetName val="본사공가᳈፜"/>
      <sheetName val="에너지_x0005_"/>
      <sheetName val="신청내역"/>
      <sheetName val="분석"/>
      <sheetName val="산徸⼷_x0005_"/>
      <sheetName val="단순공사비단가표"/>
      <sheetName val="INDEX"/>
      <sheetName val="셀명"/>
      <sheetName val="산橂】"/>
      <sheetName val="산丵〒"/>
      <sheetName val="산헾】"/>
      <sheetName val="배수Ȁ腳"/>
      <sheetName val="하자보증자ﻁ"/>
      <sheetName val="토공仰0"/>
      <sheetName val="5.자금이체명세서"/>
      <sheetName val="원가계ԯ_x0000_缀"/>
      <sheetName val="단가일䢭"/>
      <sheetName val="6동"/>
      <sheetName val="2006납품"/>
      <sheetName val="⠍⑎"/>
      <sheetName val="복공계산"/>
      <sheetName val="남양주댠가표"/>
      <sheetName val="난방방식분류"/>
      <sheetName val="공사정보입력"/>
      <sheetName val="3.골재원검토의견서 갑지"/>
      <sheetName val="상호참ᰖ〚_x0005_"/>
      <sheetName val="1,2,3,4,5단위수량"/>
      <sheetName val="상호참고헾⾣"/>
      <sheetName val="방배동내역(리라)"/>
      <sheetName val="건축공사집계표"/>
      <sheetName val="방배동내역 (총괄)"/>
      <sheetName val="부대공사총괄"/>
      <sheetName val="조내尜"/>
      <sheetName val="지입집계"/>
      <sheetName val="운怀"/>
      <sheetName val="현장਀腹԰"/>
      <sheetName val="적격심사표"/>
      <sheetName val="구조_x0005_헾"/>
      <sheetName val="CAT_5"/>
      <sheetName val="총괄내역㳕᎕萀᎕缀"/>
      <sheetName val="96작생능"/>
      <sheetName val="개_x0000_"/>
      <sheetName val="원가계산서_x0000__x0000__x0005__x0000_"/>
      <sheetName val="배_x0000__x0000_Ԁ"/>
      <sheetName val="암거橂⽬"/>
      <sheetName val="원가계≎"/>
      <sheetName val="원가계≎"/>
      <sheetName val="원가계⠏ፏ蠀"/>
      <sheetName val="원가계⠙ፏ_x0000_"/>
      <sheetName val="일위집계(苈)헾"/>
      <sheetName val="중기단가"/>
      <sheetName val="8설7헾"/>
      <sheetName val="개소별집계표"/>
      <sheetName val="주요자재집계표"/>
      <sheetName val="인수공규격"/>
      <sheetName val="9GN︀ᇕ԰"/>
      <sheetName val="ROOF(ALKALI)"/>
      <sheetName val="매원개착터널총괄"/>
      <sheetName val="배수︀"/>
      <sheetName val="KP1590_E"/>
      <sheetName val="거래내역"/>
      <sheetName val="수설계"/>
      <sheetName val="건축명"/>
      <sheetName val="기계명"/>
      <sheetName val="전기명"/>
      <sheetName val="토목명"/>
      <sheetName val="★도급내역(2공구԰"/>
      <sheetName val="000000"/>
      <sheetName val="산출근거1"/>
      <sheetName val="전기공사일위대가"/>
      <sheetName val="내역서 "/>
      <sheetName val="견적내역서"/>
      <sheetName val="상호참_x0005__x0000_"/>
      <sheetName val="회사정보"/>
      <sheetName val="친환경주택"/>
      <sheetName val="AL공렀ず氀ぜ"/>
      <sheetName val="AL공렀♗氀♙"/>
      <sheetName val="주공墐;壜"/>
      <sheetName val="2)관渀㡷"/>
      <sheetName val="변경-㔀"/>
      <sheetName val="AL공蠀㥔㔀"/>
      <sheetName val="총원가계산서(요율)"/>
      <sheetName val="자재耀퓬"/>
      <sheetName val="단가일֭"/>
      <sheetName val="총괄내역서(설ԯ_x0000_"/>
      <sheetName val="원가계箌_x0016_篔"/>
      <sheetName val="총괄내역서(설谀ᙻ"/>
      <sheetName val="역T형교대(말뚝기초)"/>
      <sheetName val="고부제"/>
      <sheetName val="삼기제"/>
      <sheetName val="원평천상류2차"/>
      <sheetName val="일반하천실시설계용역"/>
      <sheetName val="조촌제"/>
      <sheetName val="소방 산출서"/>
      <sheetName val="단가일︾"/>
      <sheetName val="횡배위치"/>
      <sheetName val="단가헾⿚"/>
      <sheetName val="건축(산출)"/>
      <sheetName val="토목(산출)"/>
      <sheetName val="기본DATA"/>
      <sheetName val="현금"/>
      <sheetName val="사업분석ﻂ峕ԯ_x0000_缀_x0000_"/>
      <sheetName val="분양가격표"/>
      <sheetName val="조㢸+"/>
      <sheetName val="조_x0000__x0000_"/>
      <sheetName val="일위대가표肀䄹ᬃ"/>
      <sheetName val="단가催릓"/>
      <sheetName val="하자보수율"/>
      <sheetName val="산근1,2"/>
      <sheetName val="대전-교대(A1-A2)"/>
      <sheetName val="총괄서"/>
      <sheetName val="사통"/>
      <sheetName val="내역서19多⿣_x0005__x0000__x0000_"/>
      <sheetName val="배수장공사비명ﺮ폕"/>
      <sheetName val="계정c_x0000__x0000_耠"/>
      <sheetName val="계정c_x0000__x0000_㧘"/>
      <sheetName val="I.설계조건"/>
      <sheetName val="단_x0000__x0000__x0005_"/>
      <sheetName val="2공구_단가(인성︀"/>
      <sheetName val="접속도로"/>
      <sheetName val="산䈀뵪ԯ"/>
      <sheetName val="BOX"/>
      <sheetName val="[수목일위.XLS]기술자자료游/"/>
      <sheetName val="상계견적"/>
      <sheetName val="산근1衲"/>
      <sheetName val="견적서갑지연속"/>
      <sheetName val="4.전력橂⾧_x0005__x0000_"/>
      <sheetName val="단가(자헾】"/>
      <sheetName val="개헾"/>
      <sheetName val="본사공가현헾"/>
      <sheetName val="갑지(추정眨"/>
      <sheetName val="횡芸Â헾"/>
      <sheetName val="주공Գ昀⭝"/>
      <sheetName val="주공頀๔꤂"/>
      <sheetName val="주공Գ_x0000__x0000_"/>
      <sheetName val="주공Գ傡"/>
      <sheetName val="주공恷䇦昂"/>
      <sheetName val="주공Գ_x0001__x0000_"/>
      <sheetName val="주공Գⴀ譆"/>
      <sheetName val="단가목_x0000_"/>
      <sheetName val="설_x0000__x0000_"/>
      <sheetName val="주공_x0000__x0000_쀀"/>
      <sheetName val="단가목撈"/>
      <sheetName val="14.TV헾⽦"/>
      <sheetName val="계약내역"/>
      <sheetName val="건공실"/>
      <sheetName val="을부담운窘_x0013_"/>
      <sheetName val="공용시설내역"/>
      <sheetName val="공사진䈀"/>
      <sheetName val="공사진︀"/>
      <sheetName val="날개벽(TYPE2)"/>
      <sheetName val="하자보증자嘰"/>
      <sheetName val="교통대책내역"/>
      <sheetName val="단가(ﺿ"/>
      <sheetName val="시橂"/>
      <sheetName val="대포2교접속"/>
      <sheetName val="설계서(7)"/>
      <sheetName val="예산서(6)"/>
      <sheetName val="[수목일위.XLS]el\설계서\수_x0000__x0000_Ԁ_x0000_瀀᷹쎤"/>
      <sheetName val="[수목일위.XLS]el\설계서\수_x0000__x0000_Ԁ_x0000_䀀徘쎦"/>
      <sheetName val="[수목일위.XLS]el\설계서\수_x0000__x0000_Ԁ_x0000_ꀀ㛢鴵"/>
      <sheetName val="99노임崆Ē"/>
      <sheetName val="3.고과순"/>
      <sheetName val="월별수"/>
      <sheetName val="1근거"/>
      <sheetName val="가로᳂"/>
      <sheetName val="아耀"/>
      <sheetName val="원가계颙〒_x0005_"/>
      <sheetName val="산근_x0005__x0000_"/>
      <sheetName val="철근량산정및사용성ׂ"/>
      <sheetName val="안정검토"/>
      <sheetName val="type-F"/>
      <sheetName val="통합"/>
      <sheetName val="연결관산출조서"/>
      <sheetName val="출력은 금물"/>
      <sheetName val="8/_x0000_"/>
      <sheetName val="마산방향철근집계"/>
      <sheetName val="옥룡잡비"/>
      <sheetName val="금전출납"/>
      <sheetName val="배헾⿠"/>
      <sheetName val="도로"/>
      <sheetName val="전기공사비총괄"/>
      <sheetName val="내역서-토목"/>
      <sheetName val="4차공사"/>
      <sheetName val="실԰"/>
      <sheetName val="광공업조"/>
      <sheetName val="산출명세"/>
      <sheetName val="단가표 "/>
      <sheetName val="48일㗅቎԰_x0000_缀"/>
      <sheetName val="입찰품의서"/>
      <sheetName val="1-1-2.고순도용접"/>
      <sheetName val="1-5"/>
      <sheetName val="물량산출근거"/>
      <sheetName val="kimre scrubber"/>
      <sheetName val="GRDBS"/>
      <sheetName val="장비"/>
      <sheetName val="업무분장"/>
      <sheetName val="[수목일위.XLS]el\설계서\_x0000__x0000_官_x0000__x0000__x0000_뿭"/>
      <sheetName val="임율"/>
      <sheetName val="시도69호선 도로확포장 전기공사-선화.xlsx"/>
      <sheetName val="RangeObject"/>
      <sheetName val="철집"/>
      <sheetName val="간지 (세)"/>
      <sheetName val="내역(전체_橂⾘_x0005_"/>
      <sheetName val="배수관집계"/>
      <sheetName val="장비일위대가2003상"/>
      <sheetName val="투찰내역서"/>
      <sheetName val="슬래브수량"/>
      <sheetName val="토목颙〒"/>
      <sheetName val="토목헾⾀"/>
      <sheetName val="건설_x0000__x0000_"/>
      <sheetName val="[수목일위.XLS]el\설계서\수목일_x0000_嚣ǉ_x0000__x0000_"/>
      <sheetName val="[수목일위.XLS][수목일위.XLS]el______334"/>
      <sheetName val="[수목일위.XLS][수목일위.XLS]el______335"/>
      <sheetName val="[수목일위.XLS][수목일위.XLS]el______336"/>
      <sheetName val="[수목일위.XLS][수목일위.XLS]el______337"/>
      <sheetName val="[수목일위.XLS][수목일위.XLS]el______338"/>
      <sheetName val="[수목일위.XLS][수목일위.XLS]el______339"/>
      <sheetName val="2공구_단ၒ_x0000__x0000__x0000__x0000_"/>
      <sheetName val="[수목일위.XLS][수목일위.XLS]el______350"/>
      <sheetName val="[수목일위.XLS][수목일위.XLS]el______351"/>
      <sheetName val="[수목일위.XLS][수목일위.XLS]el______348"/>
      <sheetName val="[수목일위.XLS][수목일위.XLS]el______349"/>
      <sheetName val="[수목일위.XLS][수목일위.XLS]el______344"/>
      <sheetName val="[수목일위.XLS][수목일위.XLS]el______345"/>
      <sheetName val="[수목일위.XLS][수목일위.XLS]el______346"/>
      <sheetName val="[수목일위.XLS][수목일위.XLS]el______347"/>
      <sheetName val="[수목일위.XLS][수목일위.XLS]el______352"/>
      <sheetName val="[수목일위.XLS][수목일위.XLS]el______353"/>
      <sheetName val="[수목일위.XLS][수목일위.XLS]el______356"/>
      <sheetName val="[수목일위.XLS][수목일위.XLS]el______357"/>
      <sheetName val="[수목일위.XLS][수목일위.XLS]el______354"/>
      <sheetName val="[수목일위.XLS][수목일위.XLS]el______355"/>
      <sheetName val="[수목일위.XLS]el\설계က鵈_x001d__x0000__x0000__x0000_ᰀ_xde58_؂_x0000_"/>
      <sheetName val="[수목일위.XLS]el\설계퀂觌怀驓_x0014__x0000__x0000__x0000_⠀ᭈ"/>
      <sheetName val="[수목일위.XLS]el\설계서퀂俌뀀뤹_x0015__x0000__x0000__x0000_䠀"/>
      <sheetName val="[수목일위.XLS]el\설계서\수목_x0005__x0000__x0000__x0000__x0000_"/>
      <sheetName val="5.설계명세서"/>
      <sheetName val="[수목일위.XLS][수목일위.XLS]el______385"/>
      <sheetName val="[수목일위.XLS][수목일위.XLS]el______386"/>
      <sheetName val="[수목일위.XLS][수목일위.XLS]el______387"/>
      <sheetName val="[수목일위.XLS][수목일위.XLS]el______388"/>
      <sheetName val="AL공_x0005_헾⿘_x0005_"/>
      <sheetName val="원가계堀ᩘఀ"/>
      <sheetName val="데이터"/>
      <sheetName val="8__⽗가⽙渀"/>
      <sheetName val="원가계 ⱓ氀"/>
      <sheetName val="원가계㔀㹎ԯ"/>
      <sheetName val="자¬"/>
      <sheetName val="[수목일위.XLS]el\설계서\수목일_x0010__x0000_煮࠼׃"/>
      <sheetName val="도급예산내역서총ԯ_x0000_"/>
      <sheetName val="도급예산0_x0000_G_x0000__x0000_"/>
      <sheetName val="도급예산︀跕ԯ_x0000_缀_x0000_"/>
      <sheetName val="도급예산0_x0000_堀6_x0000__x0000_"/>
      <sheetName val="도급예산/_x0000_䠀j_x0000__x0000_"/>
      <sheetName val="도급예산내역서총밅㉤"/>
      <sheetName val="[수목일위.XLS]el\설계서\수목일_x0000__x0000_릠_x0000__x0000_"/>
      <sheetName val="[수목일위.XLS]el\설계서\수목일_x0000__x0000_켘_x0000__x0000_"/>
      <sheetName val="XXXXXXXX"/>
      <sheetName val="배駋ꦘԯ"/>
      <sheetName val="배ﺕ꿕ԯ"/>
      <sheetName val="프랜트면_x0000_"/>
      <sheetName val="15.소방공䊬"/>
      <sheetName val="15.소방공⢬"/>
      <sheetName val="내역(2000년)"/>
      <sheetName val="도급예산내역서총က⩗"/>
      <sheetName val="도급예산내역서총　䁖"/>
      <sheetName val="도급예산내역서총㕒"/>
      <sheetName val="도급예산내역서총렀앟"/>
      <sheetName val="도급예산내역서총退㙓"/>
      <sheetName val="JOIN(2spa㎨_x0013_"/>
      <sheetName val="9.娆ᱣ0_x0000_"/>
      <sheetName val="배수장공사비명ࠀᙖ"/>
      <sheetName val="[수목일위.XLS_x0000_]el\설계서\수목일위.湌õ溔"/>
      <sheetName val="노무비산출"/>
      <sheetName val="설계က_x0000_倀"/>
      <sheetName val="강원소나무"/>
      <sheetName val="낙엽송"/>
      <sheetName val="상수리"/>
      <sheetName val="신갈"/>
      <sheetName val="잣나무"/>
      <sheetName val="준공갑지"/>
      <sheetName val="포장損"/>
      <sheetName val="공사원가산출서"/>
      <sheetName val="[수목일위.XLS][수목일위.XLS]el__계서_수_10"/>
      <sheetName val="[수목일위.XLS][수목일위.XLS]el__계서_수_11"/>
      <sheetName val="직원"/>
      <sheetName val="단가목¾"/>
      <sheetName val="직원_x0000__x0000_讀ɷ"/>
      <sheetName val="직원_x0000__x0000_讀ɱ"/>
      <sheetName val="기술자관련_x0000__x0000_"/>
      <sheetName val="직원뺱oㄈ┄"/>
      <sheetName val="직원뺱oⒼ"/>
      <sheetName val="[수목일위.XLS][수목일위.XLS]el__계서_수_20"/>
      <sheetName val="[수목일위.XLS][수목일위.XLS]el__계서_수_21"/>
      <sheetName val="[수목일위.XLS][수목일위.XLS]el__계서_수_12"/>
      <sheetName val="[수목일위.XLS][수목일위.XLS]el__계서_수_13"/>
      <sheetName val="[수목일위.XLS][수목일위.XLS]el__계서_수_14"/>
      <sheetName val="[수목일위.XLS][수목일위.XLS]el__계서_수_15"/>
      <sheetName val="[수목일위.XLS][수목일위.XLS]el__계서_수_16"/>
      <sheetName val="[수목일위.XLS][수목일위.XLS]el__계서_수_17"/>
      <sheetName val="[수목일위.XLS][수목일위.XLS]el__계서_수_18"/>
      <sheetName val="[수목일위.XLS][수목일위.XLS]el__계서_수_19"/>
      <sheetName val="[수목일위.XLS][수목일위.XLS]el__계서_수_22"/>
      <sheetName val="[수목일위.XLS][수목일위.XLS]el__계서_수_23"/>
      <sheetName val="[수목일위.XLS][수목일위.XLS]el_설____목_2"/>
      <sheetName val="[수목일위.XLS][수목일위.XLS]el_설____목_3"/>
      <sheetName val="맨홀_x0000__x0000_ㅐ_x0000_"/>
      <sheetName val="철근량산정및傠_x0013_䌢〚_x0005_"/>
      <sheetName val="실행,원가 挔_x0012_矺め"/>
      <sheetName val="입력단가"/>
      <sheetName val="출력!내역서"/>
      <sheetName val="공사Ԁ_x0000_"/>
      <sheetName val="3.피뢰공丵"/>
      <sheetName val="★도급내︀"/>
      <sheetName val="기본계획수립-2(backdata)"/>
      <sheetName val="2002이전(backdata)"/>
      <sheetName val="2002년이후(backdata)"/>
      <sheetName val="하천일람(bcakdata)"/>
      <sheetName val="TARGET"/>
      <sheetName val="원가계산서(1공구)"/>
      <sheetName val="골프장예산"/>
      <sheetName val="공사ﻇᇕ԰"/>
      <sheetName val="INDEX__LIST1"/>
      <sheetName val="자재단가2007_101"/>
      <sheetName val="자재단가2008_41"/>
      <sheetName val="6-1__관개량조서1"/>
      <sheetName val="인건비_1"/>
      <sheetName val="표__지1"/>
      <sheetName val="플랜트_설치1"/>
      <sheetName val="11-2_아파트내역1"/>
      <sheetName val="7_원가계산서(품셈)1"/>
      <sheetName val="단가산출근거_목록표1"/>
      <sheetName val="단_가_산_출_근_거1"/>
      <sheetName val="중기_목록표1"/>
      <sheetName val="시간당_중기사용료1"/>
      <sheetName val="환율및_기초자료1"/>
      <sheetName val="횡_연장1"/>
      <sheetName val="내역서1999_8최종1"/>
      <sheetName val="아파트_내역1"/>
      <sheetName val="주빔의_설계1"/>
      <sheetName val="CABLE_SIZE-11"/>
      <sheetName val="1-4-2_관(약)1"/>
      <sheetName val="7_계측제어1"/>
      <sheetName val="6_동력1"/>
      <sheetName val="13_방송공사1"/>
      <sheetName val="15_소방공사1"/>
      <sheetName val="12_옥외_방송공사1"/>
      <sheetName val="8_옥외_보안등공사1"/>
      <sheetName val="9_전등공사1"/>
      <sheetName val="4_전력간선공사1"/>
      <sheetName val="1_전력인입1"/>
      <sheetName val="10_전열_공사1"/>
      <sheetName val="11_전화공사1"/>
      <sheetName val="5_CABLE_TRAY1"/>
      <sheetName val="3_피뢰공사1"/>
      <sheetName val="14_TV공사1"/>
      <sheetName val="1_2_동력(철거)1"/>
      <sheetName val="1_접지공사1"/>
      <sheetName val="실행,원가_최종예상1"/>
      <sheetName val="설계변경내역_981"/>
      <sheetName val="BSD_(2)1"/>
      <sheetName val="주공_갑지1"/>
      <sheetName val="법면_x0000_"/>
      <sheetName val="11공사비요율"/>
      <sheetName val="코스모공장 (어음)"/>
      <sheetName val="CSCHEDUL"/>
      <sheetName val="구조물徸"/>
      <sheetName val="구조물圀"/>
      <sheetName val="구조물吀"/>
      <sheetName val="구조물又"/>
      <sheetName val="[수목일위.XLS][수목일위.XLS]el______363"/>
      <sheetName val="[수목일위.XLS][수목일위.XLS]el______364"/>
      <sheetName val="[수목일위.XLS][수목일위.XLS]el______358"/>
      <sheetName val="[수목일위.XLS][수목일위.XLS]el______359"/>
      <sheetName val="[수목일위.XLS][수목일위.XLS]el______360"/>
      <sheetName val="[수목일위.XLS][수목일위.XLS]el______361"/>
      <sheetName val="[수목일위.XLS][수목일위.XLS]el______362"/>
      <sheetName val="[수목일위.XLS][수목일위.XLS]el______365"/>
      <sheetName val="[수목일위.XLS][수목일위.XLS]el______366"/>
      <sheetName val="[수목일위.XLS][수목일위.XLS]el______367"/>
      <sheetName val="[수목일위.XLS][수목일위.XLS]el______368"/>
      <sheetName val="[수목일위.XLS][수목일위.XLS]el______371"/>
      <sheetName val="[수목일위.XLS][수목일위.XLS]el______372"/>
      <sheetName val="[수목일위.XLS][수목일위.XLS]el______369"/>
      <sheetName val="[수목일위.XLS][수목일위.XLS]el______370"/>
      <sheetName val="[수목일위.XLS][수목일위.XLS]el______373"/>
      <sheetName val="[수목일위.XLS][수목일위.XLS]el______374"/>
      <sheetName val="[수목일위.XLS][수목일위.XLS]el______375"/>
      <sheetName val="[수목일위.XLS][수목일위.XLS]el______376"/>
      <sheetName val="[수목일위.XLS][수목일위.XLS]el______377"/>
      <sheetName val="[수목일위.XLS][수목일위.XLS]el______378"/>
      <sheetName val="AL공사騸+驼"/>
      <sheetName val="AL공_x0005__x0005__x0000_"/>
      <sheetName val="[수목일위.XLS][수목일위.XLS]el______379"/>
      <sheetName val="[수목일위.XLS][수목일위.XLS]el______380"/>
      <sheetName val="[수목일위.XLS][수목일위.XLS]el______381"/>
      <sheetName val="[수목일위.XLS][수목일위.XLS]el______382"/>
      <sheetName val="[수목일위.XLS][수목일위.XLS]el______383"/>
      <sheetName val="[수목일위.XLS][수목일위.XLS]el______384"/>
      <sheetName val="[수목일위.XLS][수목일위.XLS]el______407"/>
      <sheetName val="[수목일위.XLS][수목일위.XLS]el______408"/>
      <sheetName val="[수목일위.XLS][수목일위.XLS]el______393"/>
      <sheetName val="[수목일위.XLS][수목일위.XLS]el______394"/>
      <sheetName val="[수목일위.XLS][수목일위.XLS]el______391"/>
      <sheetName val="[수목일위.XLS][수목일위.XLS]el______392"/>
      <sheetName val="[수목일위.XLS][수목일위.XLS]el______389"/>
      <sheetName val="[수목일위.XLS][수목일위.XLS]el______390"/>
      <sheetName val="[수목일위.XLS][수목일위.XLS]el______399"/>
      <sheetName val="[수목일위.XLS][수목일위.XLS]el______400"/>
      <sheetName val="[수목일위.XLS][수목일위.XLS]el______395"/>
      <sheetName val="[수목일위.XLS][수목일위.XLS]el______396"/>
      <sheetName val="[수목일위.XLS][수목일위.XLS]el______397"/>
      <sheetName val="[수목일위.XLS][수목일위.XLS]el______398"/>
      <sheetName val="[수목일위.XLS][수목일위.XLS]el______403"/>
      <sheetName val="[수목일위.XLS][수목일위.XLS]el______404"/>
      <sheetName val="[수목일위.XLS][수목일위.XLS]el______401"/>
      <sheetName val="[수목일위.XLS][수목일위.XLS]el______402"/>
      <sheetName val="[수목일위.XLS][수목일위.XLS]el______405"/>
      <sheetName val="[수목일위.XLS][수목일위.XLS]el______406"/>
      <sheetName val="[수목일위.XLS][수목일위.XLS]el______409"/>
      <sheetName val="[수목일위.XLS][수목일위.XLS]el______410"/>
      <sheetName val="[수목일위.XLS][수목일위.XLS]el______411"/>
      <sheetName val="[수목일위.XLS][수목일위.XLS]el______412"/>
      <sheetName val="[수목일위.XLS][수목일위.XLS]el______415"/>
      <sheetName val="[수목일위.XLS][수목일위.XLS]el______416"/>
      <sheetName val="[수목일위.XLS][수목일위.XLS]el______417"/>
      <sheetName val="[수목일위.XLS][수목일위.XLS]el______418"/>
      <sheetName val="[수목일위.XLS][수목일위.XLS]el______413"/>
      <sheetName val="[수목일위.XLS][수목일위.XLS]el______414"/>
      <sheetName val="[수목일위.XLS][수목일위.XLS]el______419"/>
      <sheetName val="[수목일위.XLS][수목일위.XLS]el______420"/>
      <sheetName val="[수목일위.XLS][수목일위.XLS]el______449"/>
      <sheetName val="[수목일위.XLS][수목일위.XLS]el______450"/>
      <sheetName val="[수목일위.XLS][수목일위.XLS]el______421"/>
      <sheetName val="[수목일위.XLS][수목일위.XLS]el______422"/>
      <sheetName val="[수목일위.XLS][수목일위.XLS]el______429"/>
      <sheetName val="[수목일위.XLS][수목일위.XLS]el______430"/>
      <sheetName val="[수목일위.XLS][수목일위.XLS]el______427"/>
      <sheetName val="[수목일위.XLS][수목일위.XLS]el______428"/>
      <sheetName val="[수목일위.XLS][수목일위.XLS]el______425"/>
      <sheetName val="[수목일위.XLS][수목일위.XLS]el______426"/>
      <sheetName val="[수목일위.XLS][수목일위.XLS]el______423"/>
      <sheetName val="[수목일위.XLS][수목일위.XLS]el______424"/>
      <sheetName val="[수목일위.XLS][수목일위.XLS]el______431"/>
      <sheetName val="[수목일위.XLS][수목일위.XLS]el______432"/>
      <sheetName val="[수목일위.XLS][수목일위.XLS]el______437"/>
      <sheetName val="[수목일위.XLS][수목일위.XLS]el______438"/>
      <sheetName val="[수목일위.XLS][수목일위.XLS]el______433"/>
      <sheetName val="[수목일위.XLS][수목일위.XLS]el______434"/>
      <sheetName val="[수목일위.XLS][수목일위.XLS]el______435"/>
      <sheetName val="[수목일위.XLS][수목일위.XLS]el______436"/>
      <sheetName val="[수목일위.XLS][수목일위.XLS]el______443"/>
      <sheetName val="[수목일위.XLS][수목일위.XLS]el______444"/>
      <sheetName val="[수목일위.XLS][수목일위.XLS]el______441"/>
      <sheetName val="[수목일위.XLS][수목일위.XLS]el______442"/>
      <sheetName val="[수목일위.XLS][수목일위.XLS]el______439"/>
      <sheetName val="[수목일위.XLS][수목일위.XLS]el______440"/>
      <sheetName val="[수목일위.XLS][수목일위.XLS]el______445"/>
      <sheetName val="[수목일위.XLS][수목일위.XLS]el______446"/>
      <sheetName val="[수목일위.XLS][수목일위.XLS]el______447"/>
      <sheetName val="[수목일위.XLS][수목일위.XLS]el______448"/>
      <sheetName val="건舘ď艜"/>
      <sheetName val="pier(각형铐"/>
      <sheetName val="pier(각형닑"/>
      <sheetName val="9.׍_x0000_缀_x0000_"/>
      <sheetName val="pier(각형_x0005_"/>
      <sheetName val="pier(각형娈"/>
      <sheetName val="9.턀ԯ_x0000_"/>
      <sheetName val="9.꣍⭙턀Ⴒ"/>
      <sheetName val="9.Í_x0000_Ԁ_x0000_"/>
      <sheetName val="9.Í"/>
      <sheetName val="9._x0000__x0000_Ԁ_x0000_"/>
      <sheetName val="9.²_x0000_Ԁ_x0000_"/>
      <sheetName val="[수목일위.XLS]el\설계서\_x0000__x0000_Ā_x0000__x0005__x0000_\_x0000_"/>
      <sheetName val="[수목일위.XLS]el\설계서\_x0000__x0000_Ā_x0000__x0005__x0000_翸_x0000_"/>
      <sheetName val="[수목일위.XLS][수목일위.XLS]el______455"/>
      <sheetName val="[수목일위.XLS][수목일위.XLS]el______456"/>
      <sheetName val="[수목일위.XLS][수목일위.XLS]el______451"/>
      <sheetName val="[수목일위.XLS][수목일위.XLS]el______452"/>
      <sheetName val="[수목일위.XLS][수목일위.XLS]el______453"/>
      <sheetName val="[수목일위.XLS][수목일위.XLS]el______454"/>
      <sheetName val="[수목일위.XLS][수목일위.XLS]el______459"/>
      <sheetName val="[수목일위.XLS][수목일위.XLS]el______460"/>
      <sheetName val="[수목일위.XLS][수목일위.XLS]el______457"/>
      <sheetName val="[수목일위.XLS][수목일위.XLS]el______458"/>
      <sheetName val="[수목일위.XLS][수목일위.XLS]el______461"/>
      <sheetName val="[수목일위.XLS][수목일위.XLS]el______462"/>
      <sheetName val="[수목일위.XLS][수목일위.XLS]el______467"/>
      <sheetName val="[수목일위.XLS][수목일위.XLS]el______468"/>
      <sheetName val="[수목일위.XLS][수목일위.XLS]el______463"/>
      <sheetName val="[수목일위.XLS][수목일위.XLS]el______464"/>
      <sheetName val="[수목일위.XLS][수목일위.XLS]el______465"/>
      <sheetName val="[수목일위.XLS][수목일위.XLS]el______466"/>
      <sheetName val="[수목일위.XLS][수목일위.XLS]el______475"/>
      <sheetName val="[수목일위.XLS][수목일위.XLS]el______476"/>
      <sheetName val="[수목일위.XLS][수목일위.XLS]el______471"/>
      <sheetName val="[수목일위.XLS][수목일위.XLS]el______472"/>
      <sheetName val="[수목일위.XLS][수목일위.XLS]el______469"/>
      <sheetName val="[수목일위.XLS][수목일위.XLS]el______470"/>
      <sheetName val="[수목일위.XLS][수목일위.XLS]el______479"/>
      <sheetName val="[수목일위.XLS][수목일위.XLS]el______480"/>
      <sheetName val="[수목일위.XLS][수목일위.XLS]el______473"/>
      <sheetName val="[수목일위.XLS][수목일위.XLS]el______474"/>
      <sheetName val="[수목일위.XLS][수목일위.XLS]el______481"/>
      <sheetName val="[수목일위.XLS][수목일위.XLS]el______482"/>
      <sheetName val="[수목일위.XLS][수목일위.XLS]el______477"/>
      <sheetName val="[수목일위.XLS][수목일위.XLS]el______478"/>
      <sheetName val="[수목일위.XLS][수목일위.XLS]el______487"/>
      <sheetName val="[수목일위.XLS][수목일위.XLS]el______488"/>
      <sheetName val="[수목일위.XLS][수목일위.XLS]el______497"/>
      <sheetName val="[수목일위.XLS][수목일위.XLS]el______498"/>
      <sheetName val="[수목일위.XLS][수목일위.XLS]el______483"/>
      <sheetName val="[수목일위.XLS][수목일위.XLS]el______484"/>
      <sheetName val="[수목일위.XLS][수목일위.XLS]el______485"/>
      <sheetName val="[수목일위.XLS][수목일위.XLS]el______486"/>
      <sheetName val="[수목일위.XLS][수목일위.XLS]el______489"/>
      <sheetName val="[수목일위.XLS][수목일위.XLS]el______490"/>
      <sheetName val="[수목일위.XLS][수목일위.XLS]el______491"/>
      <sheetName val="[수목일위.XLS][수목일위.XLS]el______492"/>
      <sheetName val="[수목일위.XLS][수목일위.XLS]el______493"/>
      <sheetName val="[수목일위.XLS][수목일위.XLS]el______494"/>
      <sheetName val="[수목일위.XLS][수목일위.XLS]el______495"/>
      <sheetName val="[수목일위.XLS][수목일위.XLS]el______496"/>
      <sheetName val="[수목일위.XLS][수목일위.XLS]el______503"/>
      <sheetName val="[수목일위.XLS][수목일위.XLS]el______504"/>
      <sheetName val="[수목일위.XLS][수목일위.XLS]el______501"/>
      <sheetName val="[수목일위.XLS][수목일위.XLS]el______502"/>
      <sheetName val="[수목일위.XLS][수목일위.XLS]el______499"/>
      <sheetName val="[수목일위.XLS][수목일위.XLS]el______500"/>
      <sheetName val="[수목일위.XLS][수목일위.XLS]el______507"/>
      <sheetName val="[수목일위.XLS][수목일위.XLS]el______508"/>
      <sheetName val="[수목일위.XLS][수목일위.XLS]el______505"/>
      <sheetName val="[수목일위.XLS][수목일위.XLS]el______506"/>
      <sheetName val="[수목일위.XLS][수목일위.XLS]el______509"/>
      <sheetName val="[수목일위.XLS][수목일위.XLS]el______510"/>
      <sheetName val="[수목일위.XLS][수목일위.XLS]el______511"/>
      <sheetName val="[수목일위.XLS][수목일위.XLS]el______512"/>
      <sheetName val="[수목일위.XLS][수목일위.XLS]el______513"/>
      <sheetName val="[수목일위.XLS][수목일위.XLS]el______514"/>
      <sheetName val="엔지니어링요율"/>
      <sheetName val="12.보오링"/>
      <sheetName val="18.공내수압탄성자연"/>
      <sheetName val="총 괄 표"/>
      <sheetName val="[수목일위.XLS][수목일위.XLS]el__계서_수_24"/>
      <sheetName val="[수목일위.XLS][수목일위.XLS]el__계서_수_25"/>
      <sheetName val="미드수량"/>
      <sheetName val="수량산출서(원본)"/>
      <sheetName val="산근/"/>
      <sheetName val="산근_xdc00_"/>
      <sheetName val="계측_x0000_ﴂ㣣"/>
      <sheetName val="[수목일위.XLS]el\설계서\수목鄂㊾꡺_x001b__x0000_"/>
      <sheetName val="[수목일위.XLS]el\설계서\수_x0000__x0000__x0000__x0001_Ԁ_x0000_ﰀ"/>
      <sheetName val="계장_품셈표"/>
      <sheetName val="Sheet4[수목일위_XLS]가드레일산근"/>
      <sheetName val="빌딩_안내"/>
      <sheetName val="실행내역(10_13)"/>
      <sheetName val="02.25"/>
      <sheetName val="날개벽(시헾⽂_x0005__x0000_"/>
      <sheetName val="날개벽(시蕘o헾⿡"/>
      <sheetName val="4.전력_x0000__x0000_鼨ᆉ"/>
      <sheetName val="견적을지"/>
      <sheetName val="대림경상68억"/>
      <sheetName val="갑"/>
      <sheetName val="건축전기약전.소방"/>
      <sheetName val="취합표"/>
      <sheetName val="장비투_x0000__x0000_쀀"/>
      <sheetName val="견䗽睦"/>
      <sheetName val="95년기준조정"/>
      <sheetName val="el\설계서\수목일위_XLS]데이타2"/>
      <sheetName val="1공구_단가_(정원)2"/>
      <sheetName val="1공구_단가_(산광)2"/>
      <sheetName val="1공구_단가_(용호)2"/>
      <sheetName val="간지_(2)2"/>
      <sheetName val="2공구_단가(인성)2"/>
      <sheetName val="8_설치품셈"/>
      <sheetName val="사업비변경내역(96_9단가)"/>
      <sheetName val="본실행"/>
      <sheetName val="24_보증금"/>
      <sheetName val="1~9_하중계산"/>
      <sheetName val="실행내역서_"/>
      <sheetName val="내역서_제출"/>
      <sheetName val="A_LINE"/>
      <sheetName val="Sheet4[수목일위_XLS]가드레일산근耀[수목일"/>
      <sheetName val="4_설계예산내역서"/>
      <sheetName val="6_관급자재조서"/>
      <sheetName val="3_예정공정표"/>
      <sheetName val="7_청제공기계기구조서"/>
      <sheetName val="el_설계서_수목일위_XLS"/>
      <sheetName val="공사비_증감_내역서"/>
      <sheetName val="원가계산서"/>
      <sheetName val="Site_Expenses"/>
      <sheetName val="1-4-㳀ҙ"/>
      <sheetName val="소방_하_내역"/>
      <sheetName val="24_보증금(전신전화가입권)"/>
      <sheetName val="6_송금의뢰내역서"/>
      <sheetName val="토__공"/>
      <sheetName val="세골재__T2_변경_현황"/>
      <sheetName val="건설剸"/>
      <sheetName val="5__현장관리비(new)_"/>
      <sheetName val="품셈_"/>
      <sheetName val="우측날개"/>
      <sheetName val="1_취수장"/>
      <sheetName val="자재_집"/>
      <sheetName val="3_고용보험료산출근거"/>
      <sheetName val="4_고용보험"/>
      <sheetName val="[수목일위.XLS]el\설계서\수목일위_XLS]데이타2"/>
      <sheetName val="단가(긴급전화Ⰰ"/>
      <sheetName val="단가(긴급전화Ԁ"/>
      <sheetName val="단가(긴급전화ԯ"/>
      <sheetName val="단가(긴급전화ׇ"/>
      <sheetName val="단가(긴급전화蠀"/>
      <sheetName val="[수목일위.XLS]산근/"/>
      <sheetName val="[수목일위.XLS][수목일위.XLS]el__계서_수_44"/>
      <sheetName val="[수목일위.XLS][수목일위.XLS]el__계서_수_45"/>
      <sheetName val="[수목일위.XLS][수목일위.XLS]el__계서_수_50"/>
      <sheetName val="[수목일위.XLS][수목일위.XLS]el__계서_수_51"/>
      <sheetName val="[수목일위.XLS][수목일위.XLS]el__계서_수_32"/>
      <sheetName val="[수목일위.XLS][수목일위.XLS]el__계서_수_33"/>
      <sheetName val="[수목일위.XLS][수목일위.XLS]el__계서_수_28"/>
      <sheetName val="[수목일위.XLS][수목일위.XLS]el__계서_수_29"/>
      <sheetName val="[수목일위.XLS][수목일위.XLS]el__계서_수_26"/>
      <sheetName val="[수목일위.XLS][수목일위.XLS]el__계서_수_27"/>
      <sheetName val="[수목일위.XLS][수목일위.XLS]el__계서_수_30"/>
      <sheetName val="[수목일위.XLS][수목일위.XLS]el__계서_수_31"/>
      <sheetName val="[수목일위.XLS][수목일위.XLS]el__계서_수_40"/>
      <sheetName val="[수목일위.XLS][수목일위.XLS]el__계서_수_41"/>
      <sheetName val="[수목일위.XLS][수목일위.XLS]el__계서_수_34"/>
      <sheetName val="[수목일위.XLS][수목일위.XLS]el__계서_수_35"/>
      <sheetName val="[수목일위.XLS][수목일위.XLS]el__계서_수_36"/>
      <sheetName val="[수목일위.XLS][수목일위.XLS]el__계서_수_37"/>
      <sheetName val="[수목일위.XLS][수목일위.XLS]el__계서_수_38"/>
      <sheetName val="[수목일위.XLS][수목일위.XLS]el__계서_수_39"/>
      <sheetName val="[수목일위.XLS][수목일위.XLS]el__계서_수_42"/>
      <sheetName val="[수목일위.XLS][수목일위.XLS]el__계서_수_43"/>
      <sheetName val="[수목일위.XLS][수목일위.XLS]el__계서_수_46"/>
      <sheetName val="[수목일위.XLS][수목일위.XLS]el__계서_수_47"/>
      <sheetName val="[수목일위.XLS][수목일위.XLS]el__계서_수_48"/>
      <sheetName val="[수목일위.XLS][수목일위.XLS]el__계서_수_49"/>
      <sheetName val="[수목일위.XLS][수목일위.XLS]el__계서_수_52"/>
      <sheetName val="[수목일위.XLS][수목일위.XLS]el__계서_수_53"/>
      <sheetName val="[수목일위.XLS][수목일위.XLS]el__계서_수_54"/>
      <sheetName val="[수목일위.XLS][수목일위.XLS]el__계서_수_55"/>
      <sheetName val="[수목일위.XLS]el\설계서刀_x0010__x0000__x0000__x0000__x0000__x0000__x0001_Ԁ"/>
      <sheetName val="[수목일위.XLS][수목일위.XLS]el______목_4"/>
      <sheetName val="[수목일위.XLS][수목일위.XLS]el______목_5"/>
      <sheetName val="[수목일위.XLS][수목일위.XLS]el__계서_수_56"/>
      <sheetName val="[수목일위.XLS][수목일위.XLS]el__계서_수_57"/>
      <sheetName val="[수목일위.XLS][수목일위.XLS]el__계서_수_58"/>
      <sheetName val="[수목일위.XLS][수목일위.XLS]el__계서_수_59"/>
      <sheetName val="[수목일위.XLS][수목일위.XLS]el______515"/>
      <sheetName val="[수목일위.XLS][수목일위.XLS]el______516"/>
      <sheetName val="[수목일위.XLS][수목일위.XLS]el______517"/>
      <sheetName val="[수목일위.XLS][수목일위.XLS]el______518"/>
      <sheetName val="[수목일위.XLS][수목일위.XLS]el______519"/>
      <sheetName val="[수목일위.XLS][수목일위.XLS]el______520"/>
      <sheetName val="[수목일위.XLS][수목일위.XLS]el______521"/>
      <sheetName val="[수목일위.XLS][수목일위.XLS]el______522"/>
      <sheetName val="[수목일위.XLS][수목일위.XLS]el______525"/>
      <sheetName val="[수목일위.XLS][수목일위.XLS]el______526"/>
      <sheetName val="[수목일위.XLS][수목일위.XLS]el______523"/>
      <sheetName val="[수목일위.XLS][수목일위.XLS]el______524"/>
      <sheetName val="[수목일위.XLS][수목일위.XLS]el______527"/>
      <sheetName val="[수목일위.XLS][수목일위.XLS]el______528"/>
      <sheetName val="[수목일위.XLS][수목일위.XLS]el______529"/>
      <sheetName val="[수목일위.XLS][수목일위.XLS]el______530"/>
      <sheetName val="[수목일위.XLS][수목일위.XLS]el______531"/>
      <sheetName val="[수목일위.XLS][수목일위.XLS]el______532"/>
      <sheetName val="[수목일위.XLS]el\설계서 鶉_x0000_꣏⠟艢#"/>
      <sheetName val="[수목일위.XLS][수목일위.XLS]el______533"/>
      <sheetName val="[수목일위.XLS][수목일위.XLS]el______534"/>
      <sheetName val="[수목일위.XLS][수목일위.XLS]el______537"/>
      <sheetName val="[수목일위.XLS][수목일위.XLS]el______538"/>
      <sheetName val="[수목일위.XLS][수목일위.XLS]el______535"/>
      <sheetName val="[수목일위.XLS][수목일위.XLS]el______536"/>
      <sheetName val="el\설계서\수목일위_XLS]_x0000__x0000__x0005_"/>
      <sheetName val="[수목일위.XLS][수목일위.XLS]el_설계____32"/>
      <sheetName val="[수목일위.XLS][수목일위.XLS]el_설계____33"/>
      <sheetName val="[수목일위.XLS][수목일위.XLS]el_설계____30"/>
      <sheetName val="[수목일위.XLS][수목일위.XLS]el_설계____31"/>
      <sheetName val="[수목일위.XLS][수목일위.XLS]el_설계____34"/>
      <sheetName val="[수목일위.XLS][수목일위.XLS]el_설계____35"/>
      <sheetName val="[수목일위.XLS][수목일위.XLS]el_설계____38"/>
      <sheetName val="[수목일위.XLS][수목일위.XLS]el_설계____39"/>
      <sheetName val="[수목일위.XLS][수목일위.XLS]el_설계____36"/>
      <sheetName val="[수목일위.XLS][수목일위.XLS]el_설계____37"/>
      <sheetName val="[수목일위.XLS][수목일위.XLS]el_설계____42"/>
      <sheetName val="[수목일위.XLS][수목일위.XLS]el_설계____43"/>
      <sheetName val="[수목일위.XLS][수목일위.XLS]el_설계____40"/>
      <sheetName val="[수목일위.XLS][수목일위.XLS]el_설계____41"/>
      <sheetName val="[수목일위.XLS][수목일위.XLS]el_설계____44"/>
      <sheetName val="[수목일위.XLS][수목일위.XLS]el_설계____45"/>
      <sheetName val="[수목일위.XLS]el\설계서렀ꬕ_x000e__x0000__x0000__x0000_ﰀ꽙؀"/>
      <sheetName val="[수목일위.XLS][수목일위.XLS]el______539"/>
      <sheetName val="[수목일위.XLS][수목일위.XLS]el______540"/>
      <sheetName val="el\설계서\수목일위_XLS]㾼O"/>
      <sheetName val="[수목일위.XLS]el\설계서\수_x0000__x0000__x0000__x0000__x0000__x0000_Ā"/>
      <sheetName val="[수목일위.XLS]el\설계_x0000__x0000_ᰀ_x0002_　ᄭᲛ_x0002__x0000_⸁"/>
      <sheetName val="조경썿鴅"/>
      <sheetName val="산쌺攅"/>
      <sheetName val="산:_x0000_"/>
      <sheetName val="약품裂Ǚ"/>
      <sheetName val="내역서1999._x0005__x0000_"/>
      <sheetName val="도급예산내역서총ࠁ⸵"/>
      <sheetName val="도급예산내역서총尀䘳"/>
      <sheetName val="5_시방서(일반_x0000__x0000_䫰_x0000_"/>
      <sheetName val="회사기본_x0000__x0000_"/>
      <sheetName val="공사비︀⏕"/>
      <sheetName val="[수목일위.XLS]el\설계서\수목일_x0000__x0000__x0000__x0001_Ԁ"/>
      <sheetName val="거래처관리"/>
      <sheetName val="[수목일위.XLS]el\설계서㴃㲼 ﹮#_x0000__x0000__x0000_刀"/>
      <sheetName val="[수목일위.XLS][수목일위.XLS]el______543"/>
      <sheetName val="[수목일위.XLS][수목일위.XLS]el______544"/>
      <sheetName val="[수목일위.XLS][수목일위.XLS]el______541"/>
      <sheetName val="[수목일위.XLS][수목일위.XLS]el______542"/>
      <sheetName val="[수목일위.XLS]el\설계刀_x0010__x0000__x0000__x0000__x0000__x0000__x0001_Ԁ_x0000_"/>
      <sheetName val="[수목일위.XLS][수목일위.XLS_x0000_]el_______2"/>
      <sheetName val="[수목일위.XLS][수목일위.XLS_x0000_]el_______3"/>
      <sheetName val="내역서적용수량"/>
      <sheetName val="별첨-기계경비 산출목록"/>
      <sheetName val="★도급내԰_x0000__x0000__x0000_Ȁ_x0000_"/>
      <sheetName val="[수목일위.XLS][수목일위.XLS_x0000_]el\설계서\수목일"/>
      <sheetName val="램橂"/>
      <sheetName val="협쌂紅/"/>
      <sheetName val="개비온집저"/>
      <sheetName val="단가(헾】_x0005_"/>
      <sheetName val="단가(竈_x0013_笌"/>
      <sheetName val="단가(헾⾑_x0005_"/>
      <sheetName val="단가(鬘_x001d_헾"/>
      <sheetName val="상호참고저ᚙ"/>
      <sheetName val="단가(肘%헾"/>
      <sheetName val="단가(芈+苌"/>
      <sheetName val="상호참고︀嗕"/>
      <sheetName val="2012노임단가"/>
      <sheetName val="[수목일위.XLS]el\설계서\수䴂멎က6_x0000__x0000_"/>
      <sheetName val="교각 P3"/>
      <sheetName val="슬래브(PF)(하류)"/>
      <sheetName val="[수목일위.XLS][수목일위.XLS]el______547"/>
      <sheetName val="[수목일위.XLS][수목일위.XLS]el______548"/>
      <sheetName val="[수목일위.XLS][수목일위.XLS]el______545"/>
      <sheetName val="[수목일위.XLS][수목일위.XLS]el______546"/>
      <sheetName val="[수목일위.XLS][수목일위.XLS]el______549"/>
      <sheetName val="[수목일위.XLS][수목일위.XLS]el______550"/>
      <sheetName val="입찰碷"/>
      <sheetName val="입찰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E2">
            <v>23200</v>
          </cell>
        </row>
      </sheetData>
      <sheetData sheetId="7">
        <row r="2">
          <cell r="E2">
            <v>23200</v>
          </cell>
        </row>
      </sheetData>
      <sheetData sheetId="8">
        <row r="2">
          <cell r="E2">
            <v>23200</v>
          </cell>
        </row>
      </sheetData>
      <sheetData sheetId="9" refreshError="1"/>
      <sheetData sheetId="10">
        <row r="2">
          <cell r="E2">
            <v>23200</v>
          </cell>
        </row>
      </sheetData>
      <sheetData sheetId="11">
        <row r="2">
          <cell r="E2">
            <v>23200</v>
          </cell>
        </row>
      </sheetData>
      <sheetData sheetId="12">
        <row r="2">
          <cell r="E2">
            <v>23200</v>
          </cell>
        </row>
      </sheetData>
      <sheetData sheetId="13">
        <row r="2">
          <cell r="E2">
            <v>23200</v>
          </cell>
        </row>
      </sheetData>
      <sheetData sheetId="14">
        <row r="2">
          <cell r="E2">
            <v>23200</v>
          </cell>
        </row>
      </sheetData>
      <sheetData sheetId="15">
        <row r="2">
          <cell r="E2">
            <v>23200</v>
          </cell>
        </row>
      </sheetData>
      <sheetData sheetId="16">
        <row r="2">
          <cell r="E2">
            <v>23200</v>
          </cell>
        </row>
      </sheetData>
      <sheetData sheetId="17">
        <row r="2">
          <cell r="E2">
            <v>23200</v>
          </cell>
        </row>
      </sheetData>
      <sheetData sheetId="18">
        <row r="2">
          <cell r="E2">
            <v>23200</v>
          </cell>
        </row>
      </sheetData>
      <sheetData sheetId="19" refreshError="1"/>
      <sheetData sheetId="20">
        <row r="5">
          <cell r="B5" t="str">
            <v>백-호</v>
          </cell>
        </row>
      </sheetData>
      <sheetData sheetId="21">
        <row r="2">
          <cell r="E2">
            <v>23200</v>
          </cell>
        </row>
      </sheetData>
      <sheetData sheetId="22">
        <row r="2">
          <cell r="E2">
            <v>23200</v>
          </cell>
        </row>
      </sheetData>
      <sheetData sheetId="23">
        <row r="2">
          <cell r="E2">
            <v>23200</v>
          </cell>
        </row>
      </sheetData>
      <sheetData sheetId="24">
        <row r="2">
          <cell r="E2">
            <v>23200</v>
          </cell>
        </row>
      </sheetData>
      <sheetData sheetId="25">
        <row r="2">
          <cell r="E2">
            <v>23200</v>
          </cell>
        </row>
      </sheetData>
      <sheetData sheetId="26">
        <row r="2">
          <cell r="E2">
            <v>23200</v>
          </cell>
        </row>
      </sheetData>
      <sheetData sheetId="27">
        <row r="2">
          <cell r="E2">
            <v>23200</v>
          </cell>
        </row>
      </sheetData>
      <sheetData sheetId="28">
        <row r="2">
          <cell r="E2">
            <v>23200</v>
          </cell>
        </row>
      </sheetData>
      <sheetData sheetId="29">
        <row r="2">
          <cell r="E2">
            <v>23200</v>
          </cell>
        </row>
      </sheetData>
      <sheetData sheetId="30">
        <row r="2">
          <cell r="E2">
            <v>23200</v>
          </cell>
        </row>
      </sheetData>
      <sheetData sheetId="31">
        <row r="2">
          <cell r="E2">
            <v>23200</v>
          </cell>
        </row>
      </sheetData>
      <sheetData sheetId="32">
        <row r="2">
          <cell r="E2">
            <v>23200</v>
          </cell>
        </row>
      </sheetData>
      <sheetData sheetId="33">
        <row r="2">
          <cell r="E2">
            <v>23200</v>
          </cell>
        </row>
      </sheetData>
      <sheetData sheetId="34">
        <row r="2">
          <cell r="E2">
            <v>23200</v>
          </cell>
        </row>
      </sheetData>
      <sheetData sheetId="35">
        <row r="2">
          <cell r="E2">
            <v>23200</v>
          </cell>
        </row>
      </sheetData>
      <sheetData sheetId="36">
        <row r="2">
          <cell r="E2">
            <v>23200</v>
          </cell>
        </row>
      </sheetData>
      <sheetData sheetId="37">
        <row r="2">
          <cell r="E2">
            <v>23200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>
        <row r="2">
          <cell r="E2">
            <v>23200</v>
          </cell>
        </row>
      </sheetData>
      <sheetData sheetId="43">
        <row r="2">
          <cell r="E2">
            <v>23200</v>
          </cell>
        </row>
      </sheetData>
      <sheetData sheetId="44">
        <row r="2">
          <cell r="E2">
            <v>23200</v>
          </cell>
        </row>
      </sheetData>
      <sheetData sheetId="45">
        <row r="2">
          <cell r="E2">
            <v>23200</v>
          </cell>
        </row>
      </sheetData>
      <sheetData sheetId="46">
        <row r="2">
          <cell r="E2">
            <v>23200</v>
          </cell>
        </row>
      </sheetData>
      <sheetData sheetId="47">
        <row r="2">
          <cell r="E2">
            <v>23200</v>
          </cell>
        </row>
      </sheetData>
      <sheetData sheetId="48">
        <row r="2">
          <cell r="E2">
            <v>23200</v>
          </cell>
        </row>
      </sheetData>
      <sheetData sheetId="49">
        <row r="2">
          <cell r="E2">
            <v>23200</v>
          </cell>
        </row>
      </sheetData>
      <sheetData sheetId="50">
        <row r="2">
          <cell r="E2">
            <v>23200</v>
          </cell>
        </row>
      </sheetData>
      <sheetData sheetId="51">
        <row r="2">
          <cell r="E2">
            <v>23200</v>
          </cell>
        </row>
      </sheetData>
      <sheetData sheetId="52">
        <row r="2">
          <cell r="E2">
            <v>23200</v>
          </cell>
        </row>
      </sheetData>
      <sheetData sheetId="53">
        <row r="2">
          <cell r="E2">
            <v>23200</v>
          </cell>
        </row>
      </sheetData>
      <sheetData sheetId="54">
        <row r="2">
          <cell r="E2">
            <v>23200</v>
          </cell>
        </row>
      </sheetData>
      <sheetData sheetId="55" refreshError="1"/>
      <sheetData sheetId="56" refreshError="1"/>
      <sheetData sheetId="57">
        <row r="5">
          <cell r="B5" t="str">
            <v>백-호</v>
          </cell>
        </row>
      </sheetData>
      <sheetData sheetId="58">
        <row r="2">
          <cell r="E2">
            <v>23200</v>
          </cell>
        </row>
      </sheetData>
      <sheetData sheetId="59">
        <row r="2">
          <cell r="E2">
            <v>23200</v>
          </cell>
        </row>
      </sheetData>
      <sheetData sheetId="60">
        <row r="2">
          <cell r="E2">
            <v>23200</v>
          </cell>
        </row>
      </sheetData>
      <sheetData sheetId="61">
        <row r="2">
          <cell r="E2">
            <v>23200</v>
          </cell>
        </row>
      </sheetData>
      <sheetData sheetId="62">
        <row r="2">
          <cell r="E2">
            <v>23200</v>
          </cell>
        </row>
      </sheetData>
      <sheetData sheetId="63">
        <row r="2">
          <cell r="E2">
            <v>23200</v>
          </cell>
        </row>
      </sheetData>
      <sheetData sheetId="64">
        <row r="2">
          <cell r="E2">
            <v>23200</v>
          </cell>
        </row>
      </sheetData>
      <sheetData sheetId="65">
        <row r="2">
          <cell r="E2">
            <v>23200</v>
          </cell>
        </row>
      </sheetData>
      <sheetData sheetId="66">
        <row r="2">
          <cell r="E2">
            <v>23200</v>
          </cell>
        </row>
      </sheetData>
      <sheetData sheetId="67">
        <row r="2">
          <cell r="E2">
            <v>23200</v>
          </cell>
        </row>
      </sheetData>
      <sheetData sheetId="68">
        <row r="2">
          <cell r="E2">
            <v>23200</v>
          </cell>
        </row>
      </sheetData>
      <sheetData sheetId="69">
        <row r="2">
          <cell r="E2">
            <v>23200</v>
          </cell>
        </row>
      </sheetData>
      <sheetData sheetId="70">
        <row r="2">
          <cell r="E2">
            <v>23200</v>
          </cell>
        </row>
      </sheetData>
      <sheetData sheetId="71">
        <row r="2">
          <cell r="E2">
            <v>23200</v>
          </cell>
        </row>
      </sheetData>
      <sheetData sheetId="72">
        <row r="2">
          <cell r="E2">
            <v>23200</v>
          </cell>
        </row>
      </sheetData>
      <sheetData sheetId="73">
        <row r="2">
          <cell r="E2">
            <v>23200</v>
          </cell>
        </row>
      </sheetData>
      <sheetData sheetId="74">
        <row r="2">
          <cell r="E2">
            <v>23200</v>
          </cell>
        </row>
      </sheetData>
      <sheetData sheetId="75">
        <row r="2">
          <cell r="E2">
            <v>23200</v>
          </cell>
        </row>
      </sheetData>
      <sheetData sheetId="76">
        <row r="2">
          <cell r="E2">
            <v>23200</v>
          </cell>
        </row>
      </sheetData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/>
      <sheetData sheetId="835" refreshError="1"/>
      <sheetData sheetId="836" refreshError="1"/>
      <sheetData sheetId="837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/>
      <sheetData sheetId="1288" refreshError="1"/>
      <sheetData sheetId="1289"/>
      <sheetData sheetId="1290" refreshError="1"/>
      <sheetData sheetId="129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/>
      <sheetData sheetId="1336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/>
      <sheetData sheetId="1657" refreshError="1"/>
      <sheetData sheetId="1658" refreshError="1"/>
      <sheetData sheetId="1659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/>
      <sheetData sheetId="1682" refreshError="1"/>
      <sheetData sheetId="1683"/>
      <sheetData sheetId="1684" refreshError="1"/>
      <sheetData sheetId="1685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/>
      <sheetData sheetId="1703" refreshError="1"/>
      <sheetData sheetId="1704"/>
      <sheetData sheetId="1705" refreshError="1"/>
      <sheetData sheetId="1706"/>
      <sheetData sheetId="1707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/>
      <sheetData sheetId="1740"/>
      <sheetData sheetId="1741" refreshError="1"/>
      <sheetData sheetId="1742"/>
      <sheetData sheetId="1743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/>
      <sheetData sheetId="1754" refreshError="1"/>
      <sheetData sheetId="1755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/>
      <sheetData sheetId="1815" refreshError="1"/>
      <sheetData sheetId="1816"/>
      <sheetData sheetId="1817" refreshError="1"/>
      <sheetData sheetId="1818"/>
      <sheetData sheetId="1819" refreshError="1"/>
      <sheetData sheetId="1820"/>
      <sheetData sheetId="1821" refreshError="1"/>
      <sheetData sheetId="1822" refreshError="1"/>
      <sheetData sheetId="1823" refreshError="1"/>
      <sheetData sheetId="1824"/>
      <sheetData sheetId="1825" refreshError="1"/>
      <sheetData sheetId="1826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/>
      <sheetData sheetId="1834" refreshError="1"/>
      <sheetData sheetId="1835" refreshError="1"/>
      <sheetData sheetId="1836"/>
      <sheetData sheetId="1837" refreshError="1"/>
      <sheetData sheetId="1838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/>
      <sheetData sheetId="2018" refreshError="1"/>
      <sheetData sheetId="2019" refreshError="1"/>
      <sheetData sheetId="2020" refreshError="1"/>
      <sheetData sheetId="202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>
        <row r="5">
          <cell r="B5" t="str">
            <v>백-호</v>
          </cell>
        </row>
      </sheetData>
      <sheetData sheetId="2052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/>
      <sheetData sheetId="2077" refreshError="1"/>
      <sheetData sheetId="2078"/>
      <sheetData sheetId="2079" refreshError="1"/>
      <sheetData sheetId="2080" refreshError="1"/>
      <sheetData sheetId="2081" refreshError="1"/>
      <sheetData sheetId="2082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/>
      <sheetData sheetId="2112" refreshError="1"/>
      <sheetData sheetId="2113" refreshError="1"/>
      <sheetData sheetId="2114"/>
      <sheetData sheetId="2115" refreshError="1"/>
      <sheetData sheetId="2116"/>
      <sheetData sheetId="2117" refreshError="1"/>
      <sheetData sheetId="2118"/>
      <sheetData sheetId="2119" refreshError="1"/>
      <sheetData sheetId="2120" refreshError="1"/>
      <sheetData sheetId="2121" refreshError="1"/>
      <sheetData sheetId="2122"/>
      <sheetData sheetId="2123" refreshError="1"/>
      <sheetData sheetId="2124"/>
      <sheetData sheetId="2125" refreshError="1"/>
      <sheetData sheetId="2126"/>
      <sheetData sheetId="2127" refreshError="1"/>
      <sheetData sheetId="2128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/>
      <sheetData sheetId="2188" refreshError="1"/>
      <sheetData sheetId="2189"/>
      <sheetData sheetId="2190" refreshError="1"/>
      <sheetData sheetId="2191"/>
      <sheetData sheetId="2192" refreshError="1"/>
      <sheetData sheetId="2193" refreshError="1"/>
      <sheetData sheetId="2194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/>
      <sheetData sheetId="2208"/>
      <sheetData sheetId="2209"/>
      <sheetData sheetId="2210"/>
      <sheetData sheetId="2211"/>
      <sheetData sheetId="2212"/>
      <sheetData sheetId="2213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/>
      <sheetData sheetId="2232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>
        <row r="2">
          <cell r="E2">
            <v>23200</v>
          </cell>
        </row>
      </sheetData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/>
      <sheetData sheetId="2527" refreshError="1"/>
      <sheetData sheetId="2528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/>
      <sheetData sheetId="2537"/>
      <sheetData sheetId="2538"/>
      <sheetData sheetId="2539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/>
      <sheetData sheetId="2814" refreshError="1"/>
      <sheetData sheetId="2815"/>
      <sheetData sheetId="2816" refreshError="1"/>
      <sheetData sheetId="2817"/>
      <sheetData sheetId="2818" refreshError="1"/>
      <sheetData sheetId="2819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/>
      <sheetData sheetId="2904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/>
      <sheetData sheetId="3111" refreshError="1"/>
      <sheetData sheetId="3112"/>
      <sheetData sheetId="3113" refreshError="1"/>
      <sheetData sheetId="3114" refreshError="1"/>
      <sheetData sheetId="3115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/>
      <sheetData sheetId="3130" refreshError="1"/>
      <sheetData sheetId="3131"/>
      <sheetData sheetId="3132" refreshError="1"/>
      <sheetData sheetId="3133" refreshError="1"/>
      <sheetData sheetId="3134"/>
      <sheetData sheetId="3135" refreshError="1"/>
      <sheetData sheetId="3136" refreshError="1"/>
      <sheetData sheetId="3137" refreshError="1"/>
      <sheetData sheetId="3138"/>
      <sheetData sheetId="3139" refreshError="1"/>
      <sheetData sheetId="3140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/>
      <sheetData sheetId="3191" refreshError="1"/>
      <sheetData sheetId="3192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/>
      <sheetData sheetId="3278" refreshError="1"/>
      <sheetData sheetId="3279"/>
      <sheetData sheetId="3280"/>
      <sheetData sheetId="328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/>
      <sheetData sheetId="3295" refreshError="1"/>
      <sheetData sheetId="3296"/>
      <sheetData sheetId="3297" refreshError="1"/>
      <sheetData sheetId="3298" refreshError="1"/>
      <sheetData sheetId="3299" refreshError="1"/>
      <sheetData sheetId="3300"/>
      <sheetData sheetId="3301" refreshError="1"/>
      <sheetData sheetId="3302"/>
      <sheetData sheetId="3303" refreshError="1"/>
      <sheetData sheetId="3304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>
        <row r="5">
          <cell r="B5">
            <v>0.09</v>
          </cell>
        </row>
      </sheetData>
      <sheetData sheetId="3392" refreshError="1"/>
      <sheetData sheetId="3393" refreshError="1"/>
      <sheetData sheetId="3394" refreshError="1"/>
      <sheetData sheetId="3395">
        <row r="5">
          <cell r="B5">
            <v>0.09</v>
          </cell>
        </row>
      </sheetData>
      <sheetData sheetId="3396" refreshError="1"/>
      <sheetData sheetId="3397" refreshError="1"/>
      <sheetData sheetId="3398"/>
      <sheetData sheetId="3399" refreshError="1"/>
      <sheetData sheetId="3400" refreshError="1"/>
      <sheetData sheetId="3401" refreshError="1"/>
      <sheetData sheetId="3402"/>
      <sheetData sheetId="3403" refreshError="1"/>
      <sheetData sheetId="3404">
        <row r="5">
          <cell r="B5">
            <v>0.09</v>
          </cell>
        </row>
      </sheetData>
      <sheetData sheetId="3405" refreshError="1"/>
      <sheetData sheetId="3406" refreshError="1"/>
      <sheetData sheetId="3407" refreshError="1"/>
      <sheetData sheetId="3408">
        <row r="5">
          <cell r="B5">
            <v>0.09</v>
          </cell>
        </row>
      </sheetData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>
        <row r="5">
          <cell r="B5">
            <v>0.09</v>
          </cell>
        </row>
      </sheetData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/>
      <sheetData sheetId="3437"/>
      <sheetData sheetId="3438" refreshError="1"/>
      <sheetData sheetId="3439">
        <row r="5">
          <cell r="B5">
            <v>0.09</v>
          </cell>
        </row>
      </sheetData>
      <sheetData sheetId="3440" refreshError="1"/>
      <sheetData sheetId="3441" refreshError="1"/>
      <sheetData sheetId="3442"/>
      <sheetData sheetId="3443" refreshError="1"/>
      <sheetData sheetId="3444">
        <row r="5">
          <cell r="B5">
            <v>0.09</v>
          </cell>
        </row>
      </sheetData>
      <sheetData sheetId="3445" refreshError="1"/>
      <sheetData sheetId="3446"/>
      <sheetData sheetId="3447" refreshError="1"/>
      <sheetData sheetId="3448" refreshError="1"/>
      <sheetData sheetId="3449" refreshError="1"/>
      <sheetData sheetId="3450">
        <row r="5">
          <cell r="B5">
            <v>0.09</v>
          </cell>
        </row>
      </sheetData>
      <sheetData sheetId="3451" refreshError="1"/>
      <sheetData sheetId="3452">
        <row r="5">
          <cell r="B5">
            <v>0.09</v>
          </cell>
        </row>
      </sheetData>
      <sheetData sheetId="3453" refreshError="1"/>
      <sheetData sheetId="3454">
        <row r="5">
          <cell r="B5">
            <v>0.09</v>
          </cell>
        </row>
      </sheetData>
      <sheetData sheetId="3455" refreshError="1"/>
      <sheetData sheetId="3456" refreshError="1"/>
      <sheetData sheetId="3457" refreshError="1"/>
      <sheetData sheetId="3458" refreshError="1"/>
      <sheetData sheetId="3459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>
        <row r="46">
          <cell r="E46">
            <v>16300</v>
          </cell>
        </row>
      </sheetData>
      <sheetData sheetId="3467" refreshError="1"/>
      <sheetData sheetId="3468"/>
      <sheetData sheetId="3469"/>
      <sheetData sheetId="3470"/>
      <sheetData sheetId="347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/>
      <sheetData sheetId="3529" refreshError="1"/>
      <sheetData sheetId="3530"/>
      <sheetData sheetId="3531" refreshError="1"/>
      <sheetData sheetId="3532" refreshError="1"/>
      <sheetData sheetId="3533" refreshError="1"/>
      <sheetData sheetId="3534"/>
      <sheetData sheetId="3535" refreshError="1"/>
      <sheetData sheetId="3536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/>
      <sheetData sheetId="3549" refreshError="1"/>
      <sheetData sheetId="3550"/>
      <sheetData sheetId="3551" refreshError="1"/>
      <sheetData sheetId="3552"/>
      <sheetData sheetId="3553" refreshError="1"/>
      <sheetData sheetId="3554"/>
      <sheetData sheetId="3555" refreshError="1"/>
      <sheetData sheetId="3556"/>
      <sheetData sheetId="3557" refreshError="1"/>
      <sheetData sheetId="3558" refreshError="1"/>
      <sheetData sheetId="3559" refreshError="1"/>
      <sheetData sheetId="3560" refreshError="1"/>
      <sheetData sheetId="3561">
        <row r="2">
          <cell r="E2">
            <v>23200</v>
          </cell>
        </row>
      </sheetData>
      <sheetData sheetId="3562" refreshError="1"/>
      <sheetData sheetId="3563" refreshError="1"/>
      <sheetData sheetId="3564" refreshError="1"/>
      <sheetData sheetId="3565" refreshError="1"/>
      <sheetData sheetId="3566">
        <row r="5">
          <cell r="B5">
            <v>0.09</v>
          </cell>
        </row>
      </sheetData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/>
      <sheetData sheetId="3582" refreshError="1"/>
      <sheetData sheetId="3583" refreshError="1"/>
      <sheetData sheetId="3584"/>
      <sheetData sheetId="3585" refreshError="1"/>
      <sheetData sheetId="3586"/>
      <sheetData sheetId="3587" refreshError="1"/>
      <sheetData sheetId="3588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/>
      <sheetData sheetId="3606" refreshError="1"/>
      <sheetData sheetId="3607" refreshError="1"/>
      <sheetData sheetId="3608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/>
      <sheetData sheetId="3627" refreshError="1"/>
      <sheetData sheetId="3628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/>
      <sheetData sheetId="3653" refreshError="1"/>
      <sheetData sheetId="3654"/>
      <sheetData sheetId="3655" refreshError="1"/>
      <sheetData sheetId="3656"/>
      <sheetData sheetId="3657" refreshError="1"/>
      <sheetData sheetId="3658" refreshError="1"/>
      <sheetData sheetId="3659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견적조건 "/>
      <sheetName val="공사개요"/>
      <sheetName val="공사범위"/>
      <sheetName val="공사범위(견적적용안)"/>
      <sheetName val="실별공사범위"/>
      <sheetName val="확인할사항"/>
      <sheetName val="확인할사항 (2)"/>
      <sheetName val="공사내용"/>
      <sheetName val="수량산출5층"/>
      <sheetName val="수량산출6층"/>
      <sheetName val="수량산출12층"/>
      <sheetName val="견적조건 1안"/>
      <sheetName val="견적조건2안"/>
      <sheetName val="#REF"/>
      <sheetName val="설계설명서"/>
      <sheetName val="(표준지집계)1-0-1(기번1)"/>
      <sheetName val="(표준지집계)1-0-2(기번1)"/>
      <sheetName val="01"/>
      <sheetName val="낙찰표"/>
      <sheetName val="BID"/>
      <sheetName val="금액내역서"/>
      <sheetName val="실행철강하도"/>
      <sheetName val="구조물철거타공정이월"/>
      <sheetName val="변경내역서"/>
      <sheetName val="진주방향"/>
      <sheetName val="Base"/>
      <sheetName val="설계내역서"/>
      <sheetName val="공종별소요인력"/>
      <sheetName val="1.단가산출(88임반3소반)수익-잣"/>
      <sheetName val="1.산물수집(88임반3소반-수익잣)"/>
      <sheetName val="2.단가산출(88임반3소반)수익-낙"/>
      <sheetName val="2.산물수집(88임반3소반-수익낙"/>
      <sheetName val="3.단가산출(88임반4소반)수익-잣"/>
      <sheetName val="3.산물수집(88임반4소반-수익잣)"/>
      <sheetName val="4.단가산출((88임반6소반)수익-잣"/>
      <sheetName val="4.산물수집(88임반6소반-수익잣)"/>
      <sheetName val="5.단가산출(88임반7소반)수익-잣"/>
      <sheetName val="5.산물수집(88임반7소반-수익잣)"/>
      <sheetName val="작업기간산출내역서"/>
      <sheetName val="2공구산출내역"/>
      <sheetName val="입찰안"/>
      <sheetName val="증감분석"/>
      <sheetName val="단재적표"/>
      <sheetName val="토공사"/>
      <sheetName val="일위대가"/>
      <sheetName val="용역비내역"/>
      <sheetName val="기록사항"/>
      <sheetName val="재직증명서"/>
      <sheetName val="착수계"/>
      <sheetName val="보안각서"/>
      <sheetName val="중간보고서5임반"/>
      <sheetName val="설계내역서(예정지정리)"/>
      <sheetName val="설계내역서(조림)"/>
      <sheetName val="매목조사(1)"/>
      <sheetName val="재적(1)(소나무)"/>
      <sheetName val="재적(1)(신갈나무)"/>
      <sheetName val="재적(1)(기타)"/>
      <sheetName val="재적(1)(갈참나무)"/>
      <sheetName val="재적(1) (상수리)"/>
      <sheetName val="재적(1)(노간주)"/>
      <sheetName val="임소반별대상지조서"/>
      <sheetName val="06 일위대가목록"/>
      <sheetName val="총괄내역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예산서"/>
      <sheetName val="설계설명서"/>
      <sheetName val="조림설계용역예산서"/>
      <sheetName val="필지별내역"/>
    </sheetNames>
    <sheetDataSet>
      <sheetData sheetId="0">
        <row r="4">
          <cell r="A4" t="str">
            <v>2021년 큰나무 공익조림사업</v>
          </cell>
        </row>
      </sheetData>
      <sheetData sheetId="1"/>
      <sheetData sheetId="2"/>
      <sheetData sheetId="3">
        <row r="4">
          <cell r="E4">
            <v>10</v>
          </cell>
        </row>
      </sheetData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공정율"/>
      <sheetName val="pldt"/>
      <sheetName val="건집"/>
      <sheetName val="건축"/>
      <sheetName val="기설집"/>
      <sheetName val="설집"/>
      <sheetName val="XXXXXX"/>
      <sheetName val="VXXX"/>
      <sheetName val="진짜내역"/>
      <sheetName val="총괄"/>
      <sheetName val="집계"/>
      <sheetName val="내역"/>
      <sheetName val="공량집"/>
      <sheetName val="단가"/>
      <sheetName val="배부율"/>
      <sheetName val="완성1"/>
      <sheetName val="완성2"/>
      <sheetName val="산재비율"/>
      <sheetName val="안전비율"/>
      <sheetName val="일반비율"/>
      <sheetName val="노임"/>
      <sheetName val="공량"/>
      <sheetName val="VXXXXX"/>
      <sheetName val="적용대가"/>
      <sheetName val="지수내역"/>
      <sheetName val="노(97.1,97.9,98.1)"/>
      <sheetName val="노임단가"/>
      <sheetName val="철거산출근거"/>
      <sheetName val="Baby일위대가"/>
      <sheetName val="일위대가목록"/>
      <sheetName val="내역서2안"/>
      <sheetName val="Sheet1"/>
      <sheetName val="일위_파일"/>
      <sheetName val="견적서"/>
      <sheetName val="일위대가"/>
      <sheetName val="저"/>
      <sheetName val="표지"/>
      <sheetName val="2공구산출내역"/>
      <sheetName val="간접비"/>
      <sheetName val="내역서(삼호)"/>
      <sheetName val="출력은 금물"/>
      <sheetName val="일위대가(건축)"/>
      <sheetName val="단가조사"/>
      <sheetName val="소비자가"/>
      <sheetName val="KKK"/>
      <sheetName val=" 냉각수펌프"/>
      <sheetName val="경산"/>
      <sheetName val="단가 "/>
      <sheetName val="금액내역서"/>
      <sheetName val="COVER"/>
      <sheetName val="직재"/>
      <sheetName val="#REF"/>
      <sheetName val="기자재비"/>
      <sheetName val="Sheet3"/>
      <sheetName val="도급내역서"/>
      <sheetName val="부분별수량산출(조합기초)"/>
      <sheetName val="연결관암거"/>
      <sheetName val="기계경비(시간당)"/>
      <sheetName val="램머"/>
      <sheetName val="설계예시"/>
      <sheetName val="Base"/>
      <sheetName val="적용건축"/>
      <sheetName val="데리네이타현황"/>
      <sheetName val="물가자료"/>
      <sheetName val="현장관리비 산출내역"/>
      <sheetName val="차액보증"/>
      <sheetName val="Sheet2"/>
      <sheetName val="내역서"/>
      <sheetName val="3BL공동구 수량"/>
      <sheetName val="수량산출"/>
      <sheetName val="식재일위대가"/>
      <sheetName val="일위대가(출입)"/>
      <sheetName val="EJ"/>
      <sheetName val="대,유,램"/>
      <sheetName val="국별인원"/>
      <sheetName val="J直材4"/>
      <sheetName val="일위대가(4층원격)"/>
      <sheetName val="기둥(원형)"/>
      <sheetName val="기초공"/>
      <sheetName val="설계내역서"/>
      <sheetName val="도급내역"/>
      <sheetName val="공사예산하조서(O.K)"/>
      <sheetName val="토목내역서 (도급단가)"/>
      <sheetName val="사업부배부A"/>
      <sheetName val="단위중량"/>
      <sheetName val="Sheet5"/>
      <sheetName val="정부노임단가"/>
      <sheetName val="일반전기C"/>
      <sheetName val="일위대가표"/>
      <sheetName val="노(97_1,97_9,98_1)"/>
      <sheetName val="출력은_금물"/>
      <sheetName val="_냉각수펌프"/>
      <sheetName val="단가_"/>
      <sheetName val="용산1(해보)"/>
      <sheetName val="sst,stl창호"/>
      <sheetName val="쌍송교"/>
      <sheetName val="수공기"/>
      <sheetName val="공통(20-91)"/>
      <sheetName val="기초일위대가"/>
      <sheetName val="단가대비표"/>
      <sheetName val="산출기초"/>
      <sheetName val="기계내역"/>
      <sheetName val="9GNG운반"/>
      <sheetName val="Sheet1 (2)"/>
      <sheetName val="소방"/>
      <sheetName val="COL"/>
      <sheetName val="터파기및재료"/>
      <sheetName val="2F 회의실견적(5_14 일대)"/>
      <sheetName val="N賃率-職"/>
      <sheetName val="Macro1"/>
      <sheetName val="단가조사서"/>
      <sheetName val="손익분석"/>
      <sheetName val="건축부하"/>
      <sheetName val="약전닥트"/>
      <sheetName val="일지-H"/>
      <sheetName val="김포IO"/>
      <sheetName val="LD"/>
      <sheetName val="FA설치명세"/>
      <sheetName val="처리단락"/>
      <sheetName val="조건표"/>
      <sheetName val="Sheet38"/>
      <sheetName val="부속동"/>
      <sheetName val="일위목록"/>
      <sheetName val="1안"/>
      <sheetName val="설직재-1"/>
      <sheetName val="부대공"/>
      <sheetName val="포장공"/>
      <sheetName val="토공"/>
      <sheetName val="ilch"/>
      <sheetName val="을"/>
      <sheetName val="DATA"/>
      <sheetName val="데이타"/>
      <sheetName val="골조시행"/>
      <sheetName val="산출내역서"/>
      <sheetName val="기계설비표선정수장"/>
      <sheetName val="전담운영PM"/>
      <sheetName val="부대내역"/>
      <sheetName val="전기일위대가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품셈"/>
      <sheetName val="단가산출"/>
      <sheetName val="중기사용료"/>
      <sheetName val="아파트건축"/>
      <sheetName val="원가계산"/>
      <sheetName val="수정내역"/>
      <sheetName val="실행내역"/>
      <sheetName val="전시원"/>
      <sheetName val="전시내"/>
      <sheetName val="표"/>
      <sheetName val="목"/>
      <sheetName val="설 (3)"/>
      <sheetName val="설 (2)"/>
      <sheetName val="설"/>
      <sheetName val="일"/>
      <sheetName val="일집표"/>
      <sheetName val="일위표"/>
      <sheetName val="수표"/>
      <sheetName val="총집"/>
      <sheetName val="원가"/>
      <sheetName val="집계표"/>
      <sheetName val="제작총집계표"/>
      <sheetName val="총경기장별내역서(10-11)"/>
      <sheetName val="경기장별내역서(12-107)"/>
      <sheetName val="단가산출서"/>
      <sheetName val="재료단가"/>
      <sheetName val="현장"/>
      <sheetName val="예산M11A"/>
      <sheetName val="건축내역"/>
      <sheetName val="101동"/>
      <sheetName val="2000년1차"/>
      <sheetName val="2000전체분"/>
      <sheetName val="출자한도"/>
      <sheetName val="교통대책내역"/>
      <sheetName val="일대-1"/>
      <sheetName val="공사개요(서광주)"/>
      <sheetName val="백암비스타내역"/>
      <sheetName val="MAIN_TABLE"/>
      <sheetName val="기본일위"/>
      <sheetName val="I一般比"/>
      <sheetName val="기초자료"/>
      <sheetName val="Y-WORK"/>
      <sheetName val="을지"/>
      <sheetName val="단1"/>
      <sheetName val="대목"/>
      <sheetName val="시설물기초"/>
      <sheetName val="공량(1월22일)"/>
      <sheetName val="주소"/>
      <sheetName val="대운반(철재)"/>
      <sheetName val="골재산출"/>
      <sheetName val="5공철탑검토표"/>
      <sheetName val="4공철탑검토"/>
      <sheetName val="조명율표"/>
      <sheetName val="CTEMCOST"/>
      <sheetName val="공사비총괄표"/>
      <sheetName val="재료"/>
      <sheetName val="식재수량표"/>
      <sheetName val="ABUT수량-A1"/>
      <sheetName val="공조기휀"/>
      <sheetName val="AHU집계"/>
      <sheetName val="원내역"/>
      <sheetName val="가로등내역서"/>
      <sheetName val="도시가스현황"/>
      <sheetName val="5흙막이"/>
      <sheetName val="건축원가"/>
      <sheetName val="총괄표"/>
      <sheetName val="샘플표지"/>
      <sheetName val="대보~세기"/>
      <sheetName val="수지예산"/>
      <sheetName val="일위"/>
      <sheetName val="산출-설비"/>
      <sheetName val="흥양2교토공집계표"/>
      <sheetName val="C3"/>
      <sheetName val="납부서"/>
      <sheetName val="일위대가내역"/>
      <sheetName val="목록"/>
      <sheetName val="ESCO개보수공사"/>
      <sheetName val="1차 내역서"/>
      <sheetName val="외주비"/>
      <sheetName val="일반공사"/>
      <sheetName val="공사미수"/>
      <sheetName val="대공종"/>
      <sheetName val="1구간BOQ"/>
      <sheetName val="말뚝지지력산정"/>
      <sheetName val="BOQ(전체)"/>
      <sheetName val="Mc1"/>
      <sheetName val="ELECTRIC"/>
      <sheetName val="내역(100%)"/>
      <sheetName val="표지1"/>
      <sheetName val="단"/>
      <sheetName val="WORK"/>
      <sheetName val="산출근거(단청공사)"/>
      <sheetName val="갑지(추정)"/>
      <sheetName val="사업수지"/>
      <sheetName val="WEIGHT LIST"/>
      <sheetName val="POL6차-PIPING"/>
      <sheetName val="물량"/>
      <sheetName val="산#2-1 (2)"/>
      <sheetName val="산#3-1"/>
      <sheetName val="인건비"/>
      <sheetName val="재집"/>
      <sheetName val="기본단가표"/>
      <sheetName val="식재인부"/>
      <sheetName val="영창26"/>
      <sheetName val="요율"/>
      <sheetName val="본공사"/>
      <sheetName val="적용토목"/>
      <sheetName val="갑지"/>
      <sheetName val="기초내역서"/>
      <sheetName val="대가목록표"/>
      <sheetName val="내역서중"/>
      <sheetName val="일위(PANEL)"/>
      <sheetName val="대로근거"/>
      <sheetName val="관로토공"/>
      <sheetName val="우수관"/>
      <sheetName val="토사(PE)"/>
      <sheetName val="실행"/>
      <sheetName val="설계서"/>
      <sheetName val="산근"/>
      <sheetName val="AIR SHOWER(3인용)"/>
      <sheetName val="연부97-1"/>
      <sheetName val="자갈,시멘트,모래산출"/>
      <sheetName val="자료"/>
      <sheetName val="차수공개요"/>
      <sheetName val="본체"/>
      <sheetName val="철탑공사"/>
      <sheetName val="예산"/>
      <sheetName val="Customer Databas"/>
      <sheetName val="위생설비"/>
      <sheetName val="스포회원매출"/>
      <sheetName val="원가 (2)"/>
      <sheetName val="#2_일위대가목록"/>
      <sheetName val="패널"/>
      <sheetName val="TANK견적대지"/>
      <sheetName val="DAN"/>
      <sheetName val="백호우계수"/>
      <sheetName val="중기손료"/>
      <sheetName val="기초단가"/>
      <sheetName val="예산총괄표"/>
      <sheetName val="공내역"/>
      <sheetName val="danga"/>
      <sheetName val="설계서을"/>
      <sheetName val="Pier 3"/>
      <sheetName val="연결관단위"/>
      <sheetName val="tggwan(mac)"/>
      <sheetName val="길어깨(현황)"/>
      <sheetName val="MOTOR"/>
      <sheetName val="실행철강하도"/>
      <sheetName val="일위대가목차"/>
      <sheetName val="견적서1"/>
      <sheetName val="미드수량"/>
      <sheetName val="일위목록-기"/>
      <sheetName val="BOX전기내역"/>
      <sheetName val="원가계산서"/>
      <sheetName val="공종별내역서"/>
      <sheetName val="1공구내역"/>
      <sheetName val="별표"/>
      <sheetName val="건축공사실행"/>
      <sheetName val="공량산출서"/>
      <sheetName val="중기일위대가"/>
      <sheetName val="공사비"/>
      <sheetName val="인사자료총집계"/>
      <sheetName val="70%"/>
      <sheetName val="Inst."/>
      <sheetName val="원가계산 (2)"/>
      <sheetName val="노무비"/>
      <sheetName val="배수공"/>
      <sheetName val="★도급내역"/>
      <sheetName val="리스(CIF)산출"/>
      <sheetName val="공주-교대(A1)"/>
      <sheetName val="DATA 입력란"/>
      <sheetName val="내역1공구"/>
      <sheetName val="골막이(야매)"/>
      <sheetName val="단중표"/>
      <sheetName val="파일의이용"/>
      <sheetName val="덤프트럭계수"/>
      <sheetName val="도로정위치부표"/>
      <sheetName val="도로조사부표"/>
      <sheetName val="설계기준"/>
      <sheetName val="내역1"/>
      <sheetName val="(4-2)열관류값-2"/>
      <sheetName val="1공구산출내역서"/>
      <sheetName val="우각부보강"/>
      <sheetName val="교각토공"/>
      <sheetName val="건축기성"/>
      <sheetName val="예가표"/>
      <sheetName val="공사비집계"/>
      <sheetName val="부하계산서"/>
      <sheetName val="Tool"/>
      <sheetName val="구간산출"/>
      <sheetName val="폐토수익화 "/>
      <sheetName val="ITEM"/>
      <sheetName val="60명당사(총괄)"/>
      <sheetName val="급수"/>
      <sheetName val="조명시설"/>
      <sheetName val="1. 설계조건 2.단면가정 3. 하중계산"/>
      <sheetName val="예산변경사항"/>
      <sheetName val="식재가격"/>
      <sheetName val="식재총괄"/>
      <sheetName val="총체보활공정표"/>
      <sheetName val="단가 및 재료비"/>
      <sheetName val="중기사용료산출근거"/>
      <sheetName val="아파트"/>
      <sheetName val="공통비(전체)"/>
      <sheetName val="원가계산서 "/>
      <sheetName val="단가산출(T)"/>
      <sheetName val="입찰안"/>
      <sheetName val="심사계산"/>
      <sheetName val="심사물량"/>
      <sheetName val="설계조건"/>
      <sheetName val="열린교실"/>
      <sheetName val="정산서 "/>
      <sheetName val="옥외 전력간선공사"/>
      <sheetName val="06 일위대가목록"/>
      <sheetName val="투입내역"/>
      <sheetName val="자금신청서"/>
      <sheetName val="XL4Poppy"/>
      <sheetName val="설치자재"/>
      <sheetName val="변경내역"/>
      <sheetName val="교각1"/>
      <sheetName val="파형강관및곡선부보강및날개벽"/>
      <sheetName val="코드"/>
      <sheetName val="단위수량산출"/>
      <sheetName val="BID"/>
      <sheetName val="INPUT"/>
      <sheetName val="합천내역"/>
      <sheetName val="담장산출"/>
      <sheetName val="증감대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건축공사실행"/>
      <sheetName val="공사개요"/>
      <sheetName val="공기기준"/>
      <sheetName val="창호1"/>
      <sheetName val="VXXX"/>
      <sheetName val="VXXXXX"/>
      <sheetName val="II손익관리"/>
      <sheetName val="1.종합손익(도급)"/>
      <sheetName val="1.종합손익(주택,개발)"/>
      <sheetName val="2.실행예산"/>
      <sheetName val="2.2과부족"/>
      <sheetName val="2.3원가절감"/>
      <sheetName val="8.외주비집행현황"/>
      <sheetName val="9.자재비"/>
      <sheetName val="10.현장집행"/>
      <sheetName val="3.추가원가"/>
      <sheetName val="3.추가원가 (2)"/>
      <sheetName val="4.사전공사"/>
      <sheetName val="5.추정공사비"/>
      <sheetName val="6.금융비용"/>
      <sheetName val="7.공사비집행현황(총괄)"/>
      <sheetName val="11.1생산성"/>
      <sheetName val="인력대비(정직)"/>
      <sheetName val="11.2인원산출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건축원가"/>
      <sheetName val="직노"/>
      <sheetName val="금액내역서"/>
      <sheetName val="일반전기C"/>
      <sheetName val="저"/>
      <sheetName val="Baby일위대가"/>
      <sheetName val="공통가설"/>
      <sheetName val="토목내역"/>
      <sheetName val="연결관암거"/>
      <sheetName val="터파기및재료"/>
      <sheetName val="별표"/>
      <sheetName val="행당원가"/>
      <sheetName val="노임단가"/>
      <sheetName val="Sheet1"/>
      <sheetName val="급수"/>
      <sheetName val="목표세부명세"/>
      <sheetName val="통장출금액"/>
      <sheetName val="Base"/>
      <sheetName val="일위대가"/>
      <sheetName val="골조시행"/>
      <sheetName val="2공구산출내역"/>
      <sheetName val="단가"/>
      <sheetName val="철거산출근거"/>
      <sheetName val="1_종합손익(도급)"/>
      <sheetName val="1_종합손익(주택,개발)"/>
      <sheetName val="2_실행예산"/>
      <sheetName val="2_2과부족"/>
      <sheetName val="2_3원가절감"/>
      <sheetName val="8_외주비집행현황"/>
      <sheetName val="9_자재비"/>
      <sheetName val="10_현장집행"/>
      <sheetName val="3_추가원가"/>
      <sheetName val="3_추가원가_(2)"/>
      <sheetName val="4_사전공사"/>
      <sheetName val="5_추정공사비"/>
      <sheetName val="6_금융비용"/>
      <sheetName val="7_공사비집행현황(총괄)"/>
      <sheetName val="11_1생산성"/>
      <sheetName val="11_2인원산출"/>
      <sheetName val="단가조사서"/>
      <sheetName val="5흙막이"/>
      <sheetName val="내역서2안"/>
      <sheetName val=" 냉각수펌프"/>
      <sheetName val="현장관리비"/>
      <sheetName val="토공사"/>
      <sheetName val="공사예산하조서(O.K)"/>
      <sheetName val="내역서(삼호)"/>
      <sheetName val="산출-설비"/>
      <sheetName val="내역"/>
      <sheetName val="1차 내역서"/>
      <sheetName val="Sheeࡴ40"/>
      <sheetName val="차액보증"/>
      <sheetName val="#REF"/>
      <sheetName val="일위대가(건축)"/>
      <sheetName val="내역서"/>
      <sheetName val="NYS"/>
      <sheetName val="입찰안"/>
      <sheetName val="대전-교대(A1-A2)"/>
      <sheetName val="건축도급단가"/>
      <sheetName val="실행단가"/>
      <sheetName val="여흥"/>
      <sheetName val="적용건축"/>
      <sheetName val="1-1"/>
      <sheetName val="Breakdown"/>
      <sheetName val="UnitRate"/>
      <sheetName val="외주비"/>
      <sheetName val="경산"/>
      <sheetName val="전력"/>
      <sheetName val="일위대가(가설)"/>
      <sheetName val="물량표"/>
      <sheetName val="Total"/>
      <sheetName val="부대내역"/>
      <sheetName val="BOQ(전체)"/>
      <sheetName val="가로등내역서"/>
      <sheetName val="Sheet2"/>
      <sheetName val="1안"/>
      <sheetName val="설계"/>
      <sheetName val="토적계산서"/>
      <sheetName val="열린교실"/>
      <sheetName val="증감대비"/>
      <sheetName val="WEIGHT LIST"/>
      <sheetName val="산#2-1 (2)"/>
      <sheetName val="설계도1"/>
      <sheetName val="단가조사"/>
      <sheetName val="wall"/>
      <sheetName val="의왕내역"/>
      <sheetName val="일반공사"/>
      <sheetName val="기초자료"/>
      <sheetName val="수목표준대가"/>
      <sheetName val="Mc1"/>
      <sheetName val="총괄집계표"/>
      <sheetName val="구분자"/>
      <sheetName val="Sheet15"/>
      <sheetName val="날개벽"/>
      <sheetName val="단중표"/>
      <sheetName val="문학간접"/>
      <sheetName val="간접"/>
      <sheetName val="노임"/>
      <sheetName val="수입"/>
      <sheetName val="5사남"/>
      <sheetName val="전체"/>
      <sheetName val="토목"/>
      <sheetName val="전선 및 전선관"/>
      <sheetName val="입력값1"/>
      <sheetName val="1_종합손익(도급)1"/>
      <sheetName val="1_종합손익(주택,개발)1"/>
      <sheetName val="2_실행예산1"/>
      <sheetName val="2_2과부족1"/>
      <sheetName val="2_3원가절감1"/>
      <sheetName val="8_외주비집행현황1"/>
      <sheetName val="9_자재비1"/>
      <sheetName val="10_현장집행1"/>
      <sheetName val="3_추가원가1"/>
      <sheetName val="3_추가원가_(2)1"/>
      <sheetName val="4_사전공사1"/>
      <sheetName val="5_추정공사비1"/>
      <sheetName val="6_금융비용1"/>
      <sheetName val="7_공사비집행현황(총괄)1"/>
      <sheetName val="11_1생산성1"/>
      <sheetName val="11_2인원산출1"/>
      <sheetName val="_냉각수펌프"/>
      <sheetName val="Sheet4"/>
      <sheetName val="기계설비"/>
      <sheetName val="COVER"/>
      <sheetName val="ELECTRIC"/>
      <sheetName val="간접비"/>
      <sheetName val="부대공"/>
      <sheetName val="포장공"/>
      <sheetName val="토공"/>
      <sheetName val="일반전기(을지)"/>
      <sheetName val="패널"/>
      <sheetName val="정부노임단가"/>
      <sheetName val="실행내역"/>
      <sheetName val="계측기"/>
      <sheetName val="P-1"/>
      <sheetName val="그림"/>
      <sheetName val="구성1"/>
      <sheetName val="구성2"/>
      <sheetName val="구성3"/>
      <sheetName val="구성4"/>
      <sheetName val="그림2"/>
      <sheetName val="Tool"/>
      <sheetName val="견적서"/>
      <sheetName val="데리네이타현황"/>
      <sheetName val="분전반"/>
      <sheetName val="투찰가"/>
      <sheetName val="산출내역서"/>
      <sheetName val="1차사업FS"/>
      <sheetName val="내역5"/>
      <sheetName val="사업수지"/>
      <sheetName val="DATA"/>
      <sheetName val="데이타"/>
      <sheetName val="토공집계표"/>
      <sheetName val="예가표"/>
      <sheetName val="교각1"/>
      <sheetName val="이름"/>
      <sheetName val="급여표"/>
      <sheetName val="직원투입계획"/>
      <sheetName val="쌍송교"/>
      <sheetName val="BSD (2)"/>
      <sheetName val="갑지(추정)"/>
      <sheetName val="Sheet3"/>
      <sheetName val="Sheet5"/>
      <sheetName val="도급FORM"/>
      <sheetName val="70%"/>
      <sheetName val="건축내역"/>
      <sheetName val="기자재비"/>
      <sheetName val="일위대가내역"/>
      <sheetName val="유치원내역"/>
      <sheetName val="일위대가단가표"/>
      <sheetName val="unit 4"/>
      <sheetName val="자재목록"/>
      <sheetName val="입력"/>
      <sheetName val="가CP"/>
      <sheetName val="전기변내역"/>
      <sheetName val="교통대책내역"/>
      <sheetName val="CTEMCOST"/>
      <sheetName val="도봉2지구"/>
      <sheetName val="도급내역서"/>
      <sheetName val="22단가"/>
      <sheetName val="22인공"/>
      <sheetName val="(4-2)열관류값-2"/>
      <sheetName val="실행철강하도"/>
      <sheetName val="N賃率-職"/>
      <sheetName val="도시가스현황"/>
      <sheetName val="일위대가표"/>
      <sheetName val="(포장)BOQ-실적공사"/>
      <sheetName val="건장설비"/>
      <sheetName val="cctv"/>
      <sheetName val="BEND LOSS"/>
      <sheetName val="asd"/>
      <sheetName val="인부노임"/>
      <sheetName val="고등학교"/>
      <sheetName val="원가"/>
      <sheetName val="명단"/>
      <sheetName val="J直材4"/>
      <sheetName val="구리토평1전기"/>
      <sheetName val="공조기휀"/>
      <sheetName val="AHU집계"/>
      <sheetName val="기초부하"/>
      <sheetName val="예산내역"/>
      <sheetName val="총괄수지표"/>
      <sheetName val="프랜트면허"/>
      <sheetName val="외주"/>
      <sheetName val="2002하반기노임기준"/>
      <sheetName val="본체"/>
      <sheetName val="분전함신설"/>
      <sheetName val="접지1종"/>
      <sheetName val="급명"/>
      <sheetName val="기성고"/>
      <sheetName val="공내역"/>
      <sheetName val="수목데이타 "/>
      <sheetName val="신공"/>
      <sheetName val="EJ"/>
      <sheetName val="냉천부속동"/>
      <sheetName val="을"/>
      <sheetName val="001"/>
      <sheetName val="연습"/>
      <sheetName val="전국현황"/>
      <sheetName val="암거날개벽재료집계"/>
      <sheetName val="메서,변+증"/>
      <sheetName val="BID"/>
      <sheetName val="아파트건축"/>
      <sheetName val="PAC"/>
      <sheetName val="목록"/>
      <sheetName val="1차_내역서"/>
      <sheetName val="공사예산하조서(O_K)"/>
      <sheetName val="A조"/>
      <sheetName val="측량노임단가"/>
      <sheetName val="조도계산서 (도서)"/>
      <sheetName val="소운반"/>
      <sheetName val="집수정단면도 (2)"/>
      <sheetName val="토공(도면)"/>
      <sheetName val="계약내역(2)"/>
      <sheetName val="총괄표"/>
      <sheetName val="재집"/>
      <sheetName val="직재"/>
      <sheetName val="시중노임(공사)"/>
      <sheetName val="전기외주내역"/>
      <sheetName val="물량내역서"/>
      <sheetName val="PI"/>
      <sheetName val="기초목"/>
      <sheetName val="database"/>
      <sheetName val="현장경비"/>
      <sheetName val="6호기"/>
      <sheetName val="식재인부"/>
      <sheetName val="A"/>
      <sheetName val="Sheet1 (2)"/>
      <sheetName val="SILICATE"/>
      <sheetName val="공정표"/>
      <sheetName val="대전노은1차_조적_집계표"/>
      <sheetName val="현장관리비 "/>
      <sheetName val="수량산출근거(본선)"/>
      <sheetName val="내   역"/>
      <sheetName val="일위_파일"/>
      <sheetName val="COST"/>
      <sheetName val="노무비"/>
      <sheetName val="납부서"/>
      <sheetName val="환산"/>
      <sheetName val="내역(100%)"/>
      <sheetName val="차수"/>
      <sheetName val="월별손익"/>
      <sheetName val="020114"/>
      <sheetName val="0111월"/>
      <sheetName val="호프"/>
      <sheetName val="고정자산"/>
      <sheetName val="월별수입"/>
      <sheetName val="매출원가추정"/>
      <sheetName val="매출추정"/>
      <sheetName val="가정"/>
      <sheetName val="982월원안"/>
      <sheetName val="01"/>
      <sheetName val="99총공사내역서"/>
      <sheetName val="CON'C"/>
      <sheetName val="Macro1"/>
      <sheetName val="오산갈곳"/>
      <sheetName val="을지"/>
      <sheetName val="관로내역원"/>
      <sheetName val="수량산출"/>
      <sheetName val="SUMMARY"/>
      <sheetName val="PAINT"/>
      <sheetName val="견적내역"/>
      <sheetName val="분류표"/>
      <sheetName val="샷시제품"/>
      <sheetName val="배수공"/>
      <sheetName val="rs94"/>
      <sheetName val="분양가"/>
      <sheetName val="노임이"/>
      <sheetName val="기계내역"/>
      <sheetName val="돈암사업"/>
      <sheetName val="산출근거"/>
      <sheetName val="BOX날개벽"/>
      <sheetName val="램머"/>
      <sheetName val="기계경비(시간당)"/>
      <sheetName val="익산"/>
      <sheetName val="RE9604"/>
      <sheetName val="02.설비등급기준표"/>
      <sheetName val="사업부배부A"/>
      <sheetName val="참고"/>
      <sheetName val="JUCKEYK"/>
      <sheetName val="수량산출서"/>
      <sheetName val="기둥(원형)"/>
      <sheetName val="기초공"/>
      <sheetName val="A LINE"/>
      <sheetName val="물건조서"/>
      <sheetName val="COL"/>
      <sheetName val="sst,stl창호"/>
      <sheetName val="용산1(해보)"/>
      <sheetName val="1_종합손익(도급)2"/>
      <sheetName val="1_종합손익(주택,개발)2"/>
      <sheetName val="2_실행예산2"/>
      <sheetName val="2_2과부족2"/>
      <sheetName val="2_3원가절감2"/>
      <sheetName val="8_외주비집행현황2"/>
      <sheetName val="9_자재비2"/>
      <sheetName val="10_현장집행2"/>
      <sheetName val="3_추가원가2"/>
      <sheetName val="3_추가원가_(2)2"/>
      <sheetName val="4_사전공사2"/>
      <sheetName val="5_추정공사비2"/>
      <sheetName val="6_금융비용2"/>
      <sheetName val="7_공사비집행현황(총괄)2"/>
      <sheetName val="11_1생산성2"/>
      <sheetName val="11_2인원산출2"/>
      <sheetName val="_냉각수펌프1"/>
      <sheetName val="전선_및_전선관"/>
      <sheetName val="WEIGHT_LIST"/>
      <sheetName val="산#2-1_(2)"/>
      <sheetName val="BOX복구단위수량"/>
      <sheetName val="토공사(흙막이)"/>
      <sheetName val="배관BM(일반)"/>
      <sheetName val="설비2차"/>
      <sheetName val="설계서"/>
      <sheetName val="BSD_(2)"/>
      <sheetName val="unit_4"/>
      <sheetName val="수목데이타_"/>
      <sheetName val="BEND_LOSS"/>
      <sheetName val="현장관리비_"/>
      <sheetName val="내___역"/>
      <sheetName val="덤프트럭계수"/>
      <sheetName val="실행"/>
      <sheetName val="총괄갑 "/>
      <sheetName val="b_balju"/>
      <sheetName val="일위(설)"/>
      <sheetName val="단가표"/>
      <sheetName val="ABUT수량-A1"/>
      <sheetName val="실행갑지"/>
      <sheetName val="조직공사중"/>
      <sheetName val="APT"/>
      <sheetName val="기술조건"/>
      <sheetName val="대비"/>
      <sheetName val="단위중량"/>
      <sheetName val="계정"/>
      <sheetName val="부재리스트"/>
      <sheetName val="CONCRETE"/>
      <sheetName val="TANK견적대지"/>
      <sheetName val="예산총괄표"/>
      <sheetName val="횡배수관집현황(2공구)"/>
      <sheetName val="건축부하"/>
      <sheetName val="김포IO"/>
      <sheetName val="KEY"/>
      <sheetName val="출자한도1031"/>
      <sheetName val="예산명세서"/>
      <sheetName val="하부철근수량"/>
      <sheetName val="96노임기준"/>
      <sheetName val="9811"/>
      <sheetName val="설계예시"/>
      <sheetName val="1차_내역서1"/>
      <sheetName val="공사예산하조서(O_K)1"/>
      <sheetName val="요율"/>
      <sheetName val="자재대"/>
      <sheetName val="토목내역서 (도급단가)"/>
      <sheetName val="총괄"/>
      <sheetName val="날개벽수량표"/>
      <sheetName val="2월"/>
      <sheetName val="안산기계장치"/>
      <sheetName val="승용"/>
      <sheetName val="공통가설공사"/>
      <sheetName val="시설물일위"/>
      <sheetName val="1가설캠프"/>
      <sheetName val="대표자"/>
      <sheetName val="D-3109"/>
      <sheetName val="국영"/>
      <sheetName val="경상직원"/>
      <sheetName val="조직도"/>
      <sheetName val="도급견적가"/>
      <sheetName val="단가산출서"/>
      <sheetName val="변경내역"/>
      <sheetName val="개요"/>
      <sheetName val="단가산출"/>
      <sheetName val="DATE"/>
      <sheetName val="토공(우물통,기타) "/>
      <sheetName val="단가 및 재료비"/>
      <sheetName val="중기사용료산출근거"/>
      <sheetName val="갑지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/>
      <sheetData sheetId="381"/>
      <sheetData sheetId="382"/>
      <sheetData sheetId="383"/>
      <sheetData sheetId="384"/>
      <sheetData sheetId="385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/>
      <sheetData sheetId="398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/>
      <sheetData sheetId="415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공통가설"/>
      <sheetName val="공종집계"/>
      <sheetName val="건축집계"/>
      <sheetName val="실행예산 (2)"/>
      <sheetName val="실행예산"/>
      <sheetName val="현장관리비"/>
      <sheetName val="원미내역"/>
      <sheetName val="현장추가분"/>
      <sheetName val="건축공사실행"/>
      <sheetName val="단재적표"/>
      <sheetName val="부대공Ⅱ"/>
      <sheetName val="건축원가"/>
      <sheetName val="대가목록"/>
      <sheetName val="직노"/>
      <sheetName val="순공사비"/>
      <sheetName val="WONMI"/>
      <sheetName val="내역"/>
      <sheetName val="준검 내역서"/>
      <sheetName val="노임"/>
      <sheetName val=" FURNACE현설"/>
      <sheetName val="단위단가"/>
      <sheetName val="단위수량"/>
      <sheetName val="설계내역서"/>
      <sheetName val="내역서"/>
      <sheetName val="DATE"/>
      <sheetName val="참고사항"/>
      <sheetName val="근로자자료입력"/>
      <sheetName val="02자재"/>
      <sheetName val="6호기"/>
      <sheetName val="CTEMCOST"/>
      <sheetName val="변경내역을"/>
      <sheetName val="BOQ"/>
      <sheetName val="노무비"/>
      <sheetName val="은행"/>
      <sheetName val="Macro1"/>
      <sheetName val="설비"/>
      <sheetName val="고분전시관"/>
      <sheetName val="Option"/>
      <sheetName val="총괄집계표"/>
      <sheetName val="쌍송교"/>
      <sheetName val="#REF"/>
      <sheetName val="설계"/>
      <sheetName val="투찰가"/>
      <sheetName val="용산3(영광)"/>
      <sheetName val="1"/>
      <sheetName val="목록"/>
      <sheetName val="일위대가목록"/>
      <sheetName val="삭제내역1차"/>
      <sheetName val="1.공사비집계"/>
      <sheetName val="unitpric"/>
      <sheetName val="교대(A1)"/>
      <sheetName val="조서"/>
      <sheetName val="배수계"/>
      <sheetName val="06 일위대가목록"/>
      <sheetName val="교량전기"/>
      <sheetName val="2공구산출내역"/>
      <sheetName val="증감대비"/>
      <sheetName val="피벗테이블데이터분석"/>
      <sheetName val="종배수관(신)"/>
      <sheetName val="자료입력"/>
      <sheetName val="적용단위길이"/>
      <sheetName val="C.배수관공"/>
      <sheetName val="댐구조도"/>
      <sheetName val="세월교산출기초"/>
      <sheetName val="일위대가"/>
      <sheetName val="일위대가표"/>
      <sheetName val="3.설계설명서"/>
      <sheetName val="날개벽(시점좌측)"/>
      <sheetName val="적현로"/>
      <sheetName val="교대(A1-A2)"/>
      <sheetName val="공주-교대(A1)"/>
      <sheetName val="토공"/>
      <sheetName val="본체"/>
      <sheetName val="식재일위대가"/>
      <sheetName val="일위대가목차"/>
      <sheetName val="품셈TABLE"/>
      <sheetName val="인건비"/>
      <sheetName val="목록1"/>
      <sheetName val="목록2"/>
      <sheetName val="자재"/>
      <sheetName val="중기"/>
      <sheetName val="물가자료"/>
      <sheetName val="회사정보"/>
      <sheetName val="기본사항"/>
      <sheetName val="교통대책내역"/>
      <sheetName val="공조기휀"/>
      <sheetName val="Sheet5"/>
      <sheetName val="Sheet2"/>
      <sheetName val="단가조사"/>
      <sheetName val="유림골조"/>
      <sheetName val="기계설비"/>
      <sheetName val="손익분석"/>
      <sheetName val="실행대비"/>
      <sheetName val="MRS세부"/>
      <sheetName val="갑지1"/>
      <sheetName val="6PILE  (돌출)"/>
      <sheetName val="차도부연장현황"/>
      <sheetName val="계림(함평)"/>
      <sheetName val="계림(장성)"/>
      <sheetName val="2공구자재집"/>
      <sheetName val="금액내역서"/>
      <sheetName val="건축내역"/>
      <sheetName val="기기리스트"/>
      <sheetName val="특수기호강도거푸집"/>
      <sheetName val="종배수관면벽신"/>
      <sheetName val="업무코드(보호해제-0000)"/>
      <sheetName val="실행예산_(2)"/>
      <sheetName val="주현(해보)"/>
      <sheetName val="주현(영광)"/>
      <sheetName val="기본일위"/>
      <sheetName val="EACT10"/>
      <sheetName val="_FURNACE현설"/>
      <sheetName val="준검_내역서"/>
      <sheetName val="원가계산서"/>
      <sheetName val="자재단가"/>
      <sheetName val="동원인원"/>
      <sheetName val="우석문틀"/>
      <sheetName val="변경내역서"/>
      <sheetName val="수량산출"/>
      <sheetName val="진주방향"/>
      <sheetName val="마산방향"/>
      <sheetName val="마산방향철근집계"/>
      <sheetName val="자가"/>
      <sheetName val="Base"/>
      <sheetName val="도근좌표"/>
      <sheetName val="현금"/>
      <sheetName val="6F8"/>
      <sheetName val="일위목차"/>
      <sheetName val="총괄갑 "/>
      <sheetName val="환산"/>
      <sheetName val="광양방향"/>
      <sheetName val="공사개요"/>
      <sheetName val="인사자료총집계"/>
      <sheetName val="Sheet1"/>
      <sheetName val="업체명"/>
      <sheetName val="관리"/>
      <sheetName val="대전-교대(A1-A2)"/>
      <sheetName val="날개벽"/>
      <sheetName val="기술부 VENDOR LIST"/>
      <sheetName val="관급자재"/>
      <sheetName val="설계내역"/>
      <sheetName val="220 (2)"/>
      <sheetName val="재료"/>
      <sheetName val="설치자재"/>
      <sheetName val="그림"/>
      <sheetName val="그림2"/>
      <sheetName val="기초단가"/>
      <sheetName val="기계경비집계"/>
      <sheetName val="BID"/>
      <sheetName val="1차설계변경내역"/>
      <sheetName val="자재표"/>
      <sheetName val="집계표"/>
      <sheetName val="95MAKER"/>
      <sheetName val="건축2"/>
      <sheetName val="1차 내역서"/>
      <sheetName val="현장별계약현황('98.10.31)"/>
      <sheetName val="노무비산출(아파트 전체)-경보"/>
      <sheetName val="일반공사"/>
      <sheetName val="추천서"/>
      <sheetName val="대구은행"/>
      <sheetName val="납부서"/>
      <sheetName val="합천내역"/>
      <sheetName val="노임이"/>
      <sheetName val="업체코드"/>
      <sheetName val="대전노은1차_조적_집계표"/>
      <sheetName val="CT "/>
      <sheetName val="#2_일위대가목록"/>
      <sheetName val="일위대가(가설)"/>
      <sheetName val="해창정"/>
      <sheetName val="도급자재"/>
      <sheetName val="목록표"/>
      <sheetName val="퇴직금(울산천상)"/>
      <sheetName val="잡비"/>
      <sheetName val="3F"/>
      <sheetName val="세부"/>
      <sheetName val="목포방향"/>
      <sheetName val="차수"/>
      <sheetName val="대비"/>
      <sheetName val="무전표"/>
      <sheetName val="내역서(1공구)"/>
      <sheetName val="간접비"/>
      <sheetName val="기계공사"/>
      <sheetName val="수량집계"/>
      <sheetName val="관로내역원"/>
      <sheetName val="통장출금액"/>
      <sheetName val="내역(설비)"/>
      <sheetName val="49-119"/>
      <sheetName val="1_공사비집계"/>
      <sheetName val="실행예산_(2)1"/>
      <sheetName val="준검_내역서1"/>
      <sheetName val="_FURNACE현설1"/>
      <sheetName val="1_공사비집계1"/>
      <sheetName val="을"/>
      <sheetName val="파일항타"/>
      <sheetName val="General Data"/>
      <sheetName val="원가"/>
      <sheetName val="대총괄"/>
      <sheetName val="내역(대광)"/>
      <sheetName val="명단"/>
      <sheetName val="피벗(기술관리)"/>
      <sheetName val="실행"/>
      <sheetName val="콤보박스와 리스트박스의 연결"/>
      <sheetName val="1)fs"/>
      <sheetName val="기초부하"/>
      <sheetName val=" 냉각수펌프"/>
      <sheetName val="99년신청"/>
      <sheetName val="건축공사집계"/>
      <sheetName val="카렌스센터계량기설치공사"/>
      <sheetName val="골조시행"/>
      <sheetName val="호프"/>
      <sheetName val="기본단가표"/>
      <sheetName val="기초목록"/>
      <sheetName val="2000년1차"/>
      <sheetName val="단가 "/>
      <sheetName val="부대공"/>
      <sheetName val="포장공"/>
      <sheetName val="공기산정"/>
      <sheetName val="분양면적표"/>
      <sheetName val="맨홀"/>
      <sheetName val="데이타"/>
      <sheetName val="목차"/>
      <sheetName val="목동세대 산출근거"/>
      <sheetName val="2003상반기노임기준"/>
      <sheetName val="Data&amp;Result"/>
      <sheetName val="인건-측정"/>
      <sheetName val="저"/>
      <sheetName val="사업부배부A"/>
      <sheetName val="업체별기성내역"/>
      <sheetName val="기본자료입력"/>
      <sheetName val="세금자료"/>
      <sheetName val="맨홀수량산출"/>
      <sheetName val="증감내역서"/>
      <sheetName val="단가"/>
      <sheetName val="일용노임단가"/>
      <sheetName val="참조자료"/>
      <sheetName val="실행갑지"/>
      <sheetName val="안양1공구_건축"/>
      <sheetName val="내역(기계설비)"/>
      <sheetName val="일반전기C"/>
      <sheetName val="기본단가"/>
      <sheetName val="건축일"/>
      <sheetName val="45,46"/>
      <sheetName val="입찰안"/>
      <sheetName val="흄관"/>
      <sheetName val="Macro7"/>
      <sheetName val="9811"/>
      <sheetName val="VXXX"/>
      <sheetName val="VXXXXX"/>
      <sheetName val="II손익관리"/>
      <sheetName val="1.종합손익(도급)"/>
      <sheetName val="1.종합손익(주택,개발)"/>
      <sheetName val="2.실행예산"/>
      <sheetName val="2.2과부족"/>
      <sheetName val="2.3원가절감"/>
      <sheetName val="8.외주비집행현황"/>
      <sheetName val="9.자재비"/>
      <sheetName val="10.현장집행"/>
      <sheetName val="3.추가원가"/>
      <sheetName val="3.추가원가 (2)"/>
      <sheetName val="4.사전공사"/>
      <sheetName val="5.추정공사비"/>
      <sheetName val="6.금융비용"/>
      <sheetName val="7.공사비집행현황(총괄)"/>
      <sheetName val="11.1생산성"/>
      <sheetName val="인력대비(정직)"/>
      <sheetName val="11.2인원산출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점수계산1-2"/>
      <sheetName val="작성개요"/>
      <sheetName val="공사비"/>
      <sheetName val="공사비비교"/>
      <sheetName val="견적조건"/>
      <sheetName val="공기"/>
      <sheetName val="사내공문"/>
      <sheetName val="PILE"/>
      <sheetName val="b_gs"/>
      <sheetName val="SILICATE"/>
      <sheetName val="1-1"/>
      <sheetName val="관기성공.내"/>
      <sheetName val="시멘트"/>
      <sheetName val="CCC"/>
      <sheetName val="CAT_5"/>
      <sheetName val="부재리스트"/>
      <sheetName val="차액보증"/>
      <sheetName val="70%"/>
      <sheetName val="조직공사중"/>
      <sheetName val="수목표준대가"/>
      <sheetName val="견적서"/>
      <sheetName val="의왕내역"/>
      <sheetName val="Mc1"/>
      <sheetName val="금관"/>
      <sheetName val="백화"/>
      <sheetName val="노임단가"/>
      <sheetName val="b_balju-단가단가단가"/>
      <sheetName val="평가데이터"/>
      <sheetName val="청천내"/>
      <sheetName val="신갈"/>
      <sheetName val="예산"/>
      <sheetName val="총괄내역서"/>
      <sheetName val="현장별"/>
      <sheetName val="입찰견적보고서"/>
      <sheetName val="추가예산"/>
      <sheetName val="ABUT수량-A1"/>
      <sheetName val="일위대가(건축)"/>
      <sheetName val="설비2차"/>
      <sheetName val="원형1호맨홀토공수량"/>
      <sheetName val="금액"/>
      <sheetName val="01"/>
      <sheetName val="갑지(추정)"/>
      <sheetName val="노무,재료"/>
      <sheetName val="유림총괄"/>
      <sheetName val="월별수입"/>
      <sheetName val="예산명세서"/>
      <sheetName val="설계명세서"/>
      <sheetName val="내역5"/>
      <sheetName val="96노임기준"/>
      <sheetName val="부동산"/>
      <sheetName val="식재"/>
      <sheetName val="시설물"/>
      <sheetName val="식재출력용"/>
      <sheetName val="유지관리"/>
      <sheetName val="Project Brief"/>
      <sheetName val="b_balju (2)"/>
      <sheetName val="b_gunmul"/>
      <sheetName val="구의33고"/>
      <sheetName val="간접"/>
      <sheetName val="COPING"/>
      <sheetName val="코드표"/>
      <sheetName val="산출근거(본선외)"/>
      <sheetName val="input(본선외)"/>
      <sheetName val="1.설계조건"/>
      <sheetName val="BSD (2)"/>
      <sheetName val="성남여성복지내역"/>
      <sheetName val="Breakdown"/>
      <sheetName val="UnitRate"/>
      <sheetName val="SLAB&quot;1&quot;"/>
      <sheetName val="백암비스타내역"/>
      <sheetName val="정부노임단가"/>
      <sheetName val="전기"/>
      <sheetName val="수입"/>
      <sheetName val="경비"/>
      <sheetName val="식재인부"/>
      <sheetName val="0.1 KEY ASSUMPTIONS"/>
      <sheetName val="0.2 SCENARIO"/>
      <sheetName val="0. CONTROL"/>
      <sheetName val="하수급견적대비"/>
      <sheetName val="Project_Brief"/>
      <sheetName val="b_balju_(2)"/>
      <sheetName val="SG"/>
      <sheetName val="코드"/>
      <sheetName val="을지"/>
      <sheetName val="직공비"/>
      <sheetName val="실행단가철(ems코드적용)"/>
      <sheetName val="실행단가"/>
      <sheetName val="기초코드"/>
      <sheetName val="간접비내역-1"/>
      <sheetName val="작성기준"/>
      <sheetName val="Bia"/>
      <sheetName val="So lieu"/>
      <sheetName val="TH VL, NC, DDHT Thanhphuoc"/>
      <sheetName val="CODE"/>
      <sheetName val="Tables"/>
      <sheetName val="품목"/>
      <sheetName val="사급자재"/>
      <sheetName val="APT"/>
      <sheetName val="인테리어내역"/>
      <sheetName val="MTL$-INTER"/>
      <sheetName val="PBS"/>
      <sheetName val="11.자재단가"/>
      <sheetName val="COPING-1"/>
      <sheetName val="역T형교대-2수량"/>
      <sheetName val="삼성전기"/>
      <sheetName val="Sheet1 (2)"/>
      <sheetName val="간선계산"/>
      <sheetName val="Summary Sheets"/>
      <sheetName val="단가표"/>
      <sheetName val="부산4"/>
      <sheetName val="001"/>
      <sheetName val="CON"/>
      <sheetName val="CABLE"/>
      <sheetName val="TG9504"/>
      <sheetName val="960318-1"/>
      <sheetName val="F5"/>
      <sheetName val="방송일위대가"/>
      <sheetName val="단가조사서"/>
      <sheetName val="J01"/>
      <sheetName val="원가계산"/>
      <sheetName val="PROJECT BRIEF(EX.NEW)"/>
      <sheetName val="관기성공_내"/>
      <sheetName val="So_lieu"/>
      <sheetName val="TH_VL,_NC,_DDHT_Thanhphuoc"/>
      <sheetName val="관기성공_내1"/>
      <sheetName val="So_lieu1"/>
      <sheetName val="TH_VL,_NC,_DDHT_Thanhphuoc1"/>
      <sheetName val="빌딩 안내"/>
      <sheetName val="DESIGN CRITERIA"/>
      <sheetName val="포장복구집계"/>
      <sheetName val="전력"/>
      <sheetName val="배수공"/>
      <sheetName val="계수시트"/>
      <sheetName val="내역서2안"/>
      <sheetName val="물가"/>
      <sheetName val="대차대조-보고"/>
      <sheetName val="일위"/>
      <sheetName val="입찰"/>
      <sheetName val="현경"/>
      <sheetName val="Macro3"/>
      <sheetName val="건축토목내역"/>
      <sheetName val="1안"/>
      <sheetName val="상행-교대(A1-A2)"/>
      <sheetName val="암거날개벽재료집계"/>
      <sheetName val="말뚝지지력산정"/>
      <sheetName val="토공집계"/>
      <sheetName val="000000"/>
      <sheetName val="마장"/>
      <sheetName val="목동공동구방재구간"/>
      <sheetName val="Baby일위대가"/>
      <sheetName val="SORCE1"/>
      <sheetName val="목상"/>
      <sheetName val="배치(1)"/>
      <sheetName val="산림조사야장(1)"/>
      <sheetName val="매목조사(1)"/>
      <sheetName val="수종선택"/>
      <sheetName val="고시단가"/>
      <sheetName val="단가산출2"/>
      <sheetName val="설비공사"/>
      <sheetName val="04년부품"/>
      <sheetName val="인원계획-미화"/>
      <sheetName val="제1회기성청구.20110620.xlsx"/>
      <sheetName val="Sheet3"/>
      <sheetName val="남양주부대"/>
      <sheetName val="동별내역-3월5일"/>
      <sheetName val="대비표"/>
      <sheetName val="단가 및 재료비"/>
      <sheetName val="중기사용료산출근거"/>
      <sheetName val="웅진교-S2"/>
      <sheetName val="익산"/>
      <sheetName val="견"/>
      <sheetName val="외주비"/>
      <sheetName val="수수료율표"/>
      <sheetName val="개산공사비"/>
      <sheetName val="조명율표"/>
      <sheetName val="내역서을지"/>
      <sheetName val="단가표 (2)"/>
      <sheetName val="3층LOAD"/>
      <sheetName val="1층LOAD"/>
      <sheetName val="행거,슈,볼트,펌프,잡재"/>
      <sheetName val="아파트"/>
      <sheetName val="Total"/>
      <sheetName val="토공사(흙막이)"/>
      <sheetName val="unit 4"/>
      <sheetName val="내역서(철콘)"/>
      <sheetName val="8.PILE  (돌출)"/>
      <sheetName val="평균높이산출근거"/>
      <sheetName val="횡배수관위치조서"/>
      <sheetName val="제출문"/>
      <sheetName val="특별교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/>
      <sheetData sheetId="329" refreshError="1"/>
      <sheetData sheetId="330" refreshError="1"/>
      <sheetData sheetId="331"/>
      <sheetData sheetId="332"/>
      <sheetData sheetId="333"/>
      <sheetData sheetId="334"/>
      <sheetData sheetId="335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확약서"/>
      <sheetName val="간지"/>
      <sheetName val="하도급사항"/>
      <sheetName val="하도급사항 (2)"/>
      <sheetName val="하도급사항 (3)"/>
      <sheetName val="제공자재"/>
      <sheetName val="제공자재 (2)"/>
      <sheetName val="제공자재 (3)"/>
      <sheetName val="금액대비(토)"/>
      <sheetName val="금액대비(하수도)"/>
      <sheetName val="금액대비(철콘)"/>
      <sheetName val="원도급총괄(콘크리)"/>
      <sheetName val="원도급총괄(토)"/>
      <sheetName val="원도급총괄(하수도)"/>
      <sheetName val="하도급총괄(토)"/>
      <sheetName val="하도급총괄(하수도) "/>
      <sheetName val="하도급총괄(콘크리)"/>
      <sheetName val="금액대비(기계)"/>
      <sheetName val="원도급총괄(기계)"/>
      <sheetName val="하도급총괄(기계"/>
      <sheetName val="건축공사실행"/>
      <sheetName val="건축원가"/>
      <sheetName val="금액내역서"/>
      <sheetName val="원가계산서"/>
      <sheetName val="일위대가"/>
      <sheetName val="단재적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표지"/>
      <sheetName val="표지(일반)"/>
      <sheetName val="속지 (면세)"/>
      <sheetName val="목차"/>
      <sheetName val="1"/>
      <sheetName val="1위치"/>
      <sheetName val="2"/>
      <sheetName val="2현장사진"/>
      <sheetName val="3"/>
      <sheetName val="3설명"/>
      <sheetName val="4"/>
      <sheetName val="4시방"/>
      <sheetName val="5"/>
      <sheetName val="5소반시방"/>
      <sheetName val="6"/>
      <sheetName val="6예정표"/>
      <sheetName val="6인원산출"/>
      <sheetName val="7"/>
      <sheetName val="7대상지"/>
      <sheetName val="7-1임소반"/>
      <sheetName val="8"/>
      <sheetName val="8원가(일반)"/>
      <sheetName val="10.사업비원가계산서 (면세)"/>
      <sheetName val="9"/>
      <sheetName val="설계내역총괄표"/>
      <sheetName val="9내역(식재)"/>
      <sheetName val="9내역(정리)"/>
      <sheetName val="9자재"/>
      <sheetName val="9생산자"/>
      <sheetName val="10"/>
      <sheetName val="10단가"/>
      <sheetName val="11"/>
      <sheetName val="11수량"/>
      <sheetName val="11-1운반"/>
      <sheetName val="12"/>
      <sheetName val="12조사표"/>
      <sheetName val="15.대상지 조사 집계표2"/>
      <sheetName val="15-1.바이오메스산출"/>
      <sheetName val="13"/>
      <sheetName val="13자격증"/>
      <sheetName val="13자격증 (2)"/>
      <sheetName val="14"/>
      <sheetName val="14사업자"/>
      <sheetName val="15"/>
      <sheetName val="15자료"/>
      <sheetName val="적용자료명세서"/>
      <sheetName val="c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8">
          <cell r="B18" t="str">
            <v>기술적인 사업실행방법은 「지속가능한 산림자원 관리지침」(산림청훈령 제1454호 '20.06.15), 「기본설계서」에 기초하고 세부공종 적용은 「조림 설계감리지침」('22.1.1)을 적용하였다.</v>
          </cell>
        </row>
        <row r="23">
          <cell r="D23">
            <v>840000</v>
          </cell>
        </row>
        <row r="24">
          <cell r="D24">
            <v>1777</v>
          </cell>
        </row>
        <row r="29">
          <cell r="B29" t="str">
            <v>낙엽송(용)1</v>
          </cell>
          <cell r="C29" t="str">
            <v>2-0</v>
          </cell>
          <cell r="D29" t="str">
            <v>용기묘</v>
          </cell>
          <cell r="E29">
            <v>983000</v>
          </cell>
          <cell r="F29">
            <v>2567</v>
          </cell>
          <cell r="G29" t="str">
            <v>중묘</v>
          </cell>
          <cell r="H29" t="str">
            <v>철원군산림조합</v>
          </cell>
          <cell r="I29" t="str">
            <v>철원군 갈말읍 신철원리 1085-2(생산지)</v>
          </cell>
          <cell r="K29">
            <v>0</v>
          </cell>
        </row>
        <row r="30">
          <cell r="B30" t="str">
            <v>낙엽송(용)2</v>
          </cell>
          <cell r="C30" t="str">
            <v>2-0</v>
          </cell>
          <cell r="D30" t="str">
            <v>용기묘</v>
          </cell>
          <cell r="E30">
            <v>983000</v>
          </cell>
          <cell r="F30">
            <v>2539</v>
          </cell>
          <cell r="G30" t="str">
            <v>중묘</v>
          </cell>
          <cell r="H30" t="str">
            <v>철원군산림조합</v>
          </cell>
          <cell r="I30" t="str">
            <v>철원군 갈말읍 신철원리 1085-2(생산지)</v>
          </cell>
          <cell r="K30">
            <v>0</v>
          </cell>
        </row>
        <row r="31">
          <cell r="B31" t="str">
            <v>낙엽송(용)3</v>
          </cell>
          <cell r="C31" t="str">
            <v>2-0</v>
          </cell>
          <cell r="D31" t="str">
            <v>용기묘</v>
          </cell>
          <cell r="E31">
            <v>983000</v>
          </cell>
          <cell r="F31">
            <v>2435</v>
          </cell>
          <cell r="G31" t="str">
            <v>중묘</v>
          </cell>
          <cell r="H31" t="str">
            <v>고성군산림조합</v>
          </cell>
          <cell r="I31" t="str">
            <v>고성군 간성읍 상리 245-6(생산지)</v>
          </cell>
          <cell r="K31">
            <v>0</v>
          </cell>
        </row>
        <row r="32">
          <cell r="B32" t="str">
            <v>낙엽송(용)4</v>
          </cell>
          <cell r="C32" t="str">
            <v>2-0</v>
          </cell>
          <cell r="D32" t="str">
            <v>용기묘</v>
          </cell>
          <cell r="E32">
            <v>983000</v>
          </cell>
          <cell r="F32">
            <v>2434</v>
          </cell>
          <cell r="G32" t="str">
            <v>중묘</v>
          </cell>
          <cell r="H32" t="str">
            <v>고성군산림조합</v>
          </cell>
          <cell r="I32" t="str">
            <v>고성군 간성읍 상리 245-6(생산지)</v>
          </cell>
          <cell r="K32">
            <v>0</v>
          </cell>
        </row>
        <row r="33">
          <cell r="B33" t="str">
            <v>자작1</v>
          </cell>
          <cell r="C33" t="str">
            <v>1-1</v>
          </cell>
          <cell r="D33" t="str">
            <v>용기묘</v>
          </cell>
          <cell r="E33">
            <v>1948000</v>
          </cell>
          <cell r="F33">
            <v>1270</v>
          </cell>
          <cell r="G33" t="str">
            <v>중묘</v>
          </cell>
          <cell r="H33" t="str">
            <v>철원군산림조합</v>
          </cell>
          <cell r="I33" t="str">
            <v>철원군 갈말읍 신철원리 1085-2(생산지)</v>
          </cell>
          <cell r="K33">
            <v>0</v>
          </cell>
        </row>
        <row r="34">
          <cell r="B34" t="str">
            <v>자작2</v>
          </cell>
          <cell r="C34" t="str">
            <v>1-1</v>
          </cell>
          <cell r="D34" t="str">
            <v>용기묘</v>
          </cell>
          <cell r="E34">
            <v>1948000</v>
          </cell>
          <cell r="F34">
            <v>1613</v>
          </cell>
          <cell r="G34" t="str">
            <v>중묘</v>
          </cell>
          <cell r="H34" t="str">
            <v>철원군산림조합</v>
          </cell>
          <cell r="I34" t="str">
            <v>철원군 갈말읍 신철원리 1085-2(생산지)</v>
          </cell>
          <cell r="K34">
            <v>0</v>
          </cell>
        </row>
        <row r="35">
          <cell r="H35" t="str">
            <v>철원군산림조합</v>
          </cell>
          <cell r="I35" t="str">
            <v>철원군 갈말읍 신철원리 1085-2(생산지)</v>
          </cell>
          <cell r="K35">
            <v>0</v>
          </cell>
        </row>
        <row r="36">
          <cell r="H36" t="str">
            <v>철원군산림조합</v>
          </cell>
          <cell r="I36" t="str">
            <v>철원군 갈말읍 신철원리 1085-2(생산지)</v>
          </cell>
          <cell r="K36">
            <v>0</v>
          </cell>
        </row>
        <row r="37">
          <cell r="H37" t="str">
            <v>철원군산림조합</v>
          </cell>
          <cell r="I37" t="str">
            <v>철원군 갈말읍 신철원리 1085-2(생산지)</v>
          </cell>
          <cell r="J37" t="str">
            <v>한기백(원주)</v>
          </cell>
          <cell r="K37" t="str">
            <v>원주시 흥업면 흥업리 1581-11 (생산지)</v>
          </cell>
        </row>
        <row r="38">
          <cell r="H38" t="str">
            <v>철원군산림조합</v>
          </cell>
          <cell r="I38" t="str">
            <v>철원군 갈말읍 신철원리 1085-2(생산지)</v>
          </cell>
          <cell r="J38" t="str">
            <v>한기백(원주)</v>
          </cell>
          <cell r="K38" t="str">
            <v>원주시 흥업면 흥업리 1581-11 (생산지)</v>
          </cell>
        </row>
        <row r="39">
          <cell r="H39" t="str">
            <v>고성군산림조합</v>
          </cell>
          <cell r="I39" t="str">
            <v>고성군 간성읍 상리 245-6(생산지)</v>
          </cell>
          <cell r="J39" t="str">
            <v>한기백(원주)</v>
          </cell>
          <cell r="K39" t="str">
            <v>원주시 흥업면 흥업리 1581-11 (생산지)</v>
          </cell>
        </row>
        <row r="40">
          <cell r="H40" t="str">
            <v>한기백(원주)</v>
          </cell>
          <cell r="I40" t="str">
            <v>원주시 흥업면 흥업리 1581-11 (생산지)</v>
          </cell>
          <cell r="J40" t="str">
            <v>한기백(원주)</v>
          </cell>
          <cell r="K40" t="str">
            <v>원주시 흥업면 흥업리 1581-11 (생산지)</v>
          </cell>
        </row>
        <row r="41">
          <cell r="H41" t="str">
            <v>한기백(원주)</v>
          </cell>
          <cell r="I41" t="str">
            <v>원주시 흥업면 흥업리 1581-11 (생산지)</v>
          </cell>
          <cell r="J41" t="str">
            <v>한기백(원주)</v>
          </cell>
          <cell r="K41" t="str">
            <v>원주시 흥업면 흥업리 1581-11 (생산지)</v>
          </cell>
        </row>
        <row r="42">
          <cell r="H42" t="str">
            <v>한기백(원주)</v>
          </cell>
          <cell r="I42" t="str">
            <v>원주시 흥업면 흥업리 1581-11 (생산지)</v>
          </cell>
          <cell r="J42" t="str">
            <v>한기백(원주)</v>
          </cell>
          <cell r="K42" t="str">
            <v>원주시 흥업면 흥업리 1581-11 (생산지)</v>
          </cell>
        </row>
        <row r="73">
          <cell r="C73" t="str">
            <v>보완사업지정리</v>
          </cell>
          <cell r="E73">
            <v>2.4</v>
          </cell>
        </row>
        <row r="74">
          <cell r="C74" t="str">
            <v>휴경지등정리</v>
          </cell>
          <cell r="E74">
            <v>5.5</v>
          </cell>
        </row>
        <row r="75">
          <cell r="C75" t="str">
            <v>관목지등정리</v>
          </cell>
          <cell r="E75">
            <v>6</v>
          </cell>
        </row>
        <row r="76">
          <cell r="C76" t="str">
            <v>산불피해지등정리</v>
          </cell>
          <cell r="E76">
            <v>10</v>
          </cell>
        </row>
        <row r="77">
          <cell r="C77" t="str">
            <v>불량림정리</v>
          </cell>
          <cell r="E77">
            <v>10</v>
          </cell>
        </row>
        <row r="104">
          <cell r="A104">
            <v>0.10000000000000009</v>
          </cell>
          <cell r="B104" t="str">
            <v>미이용 산림바이오메스
정리량</v>
          </cell>
          <cell r="C104" t="str">
            <v>100㎥/ha 이상</v>
          </cell>
          <cell r="E104">
            <v>1.1000000000000001</v>
          </cell>
        </row>
        <row r="105">
          <cell r="A105">
            <v>5.0000000000000044E-2</v>
          </cell>
          <cell r="C105" t="str">
            <v>50㎥/ha ~ 100㎥/ha 미만</v>
          </cell>
          <cell r="E105">
            <v>1.05</v>
          </cell>
        </row>
        <row r="106">
          <cell r="A106">
            <v>0</v>
          </cell>
          <cell r="C106" t="str">
            <v>50㎥/ha 미만</v>
          </cell>
          <cell r="E106">
            <v>1</v>
          </cell>
        </row>
        <row r="113">
          <cell r="A113">
            <v>0.10000000000000009</v>
          </cell>
          <cell r="B113" t="str">
            <v>작업장까지의 이동거리</v>
          </cell>
          <cell r="C113" t="str">
            <v>1시간 이상</v>
          </cell>
          <cell r="E113">
            <v>1.1000000000000001</v>
          </cell>
        </row>
        <row r="114">
          <cell r="A114">
            <v>5.0000000000000044E-2</v>
          </cell>
          <cell r="C114" t="str">
            <v>30분~1시간</v>
          </cell>
          <cell r="E114">
            <v>1.05</v>
          </cell>
        </row>
        <row r="115">
          <cell r="A115">
            <v>0</v>
          </cell>
          <cell r="C115" t="str">
            <v>30분 이내</v>
          </cell>
          <cell r="E115">
            <v>1</v>
          </cell>
        </row>
        <row r="151">
          <cell r="A151">
            <v>0.10000000000000009</v>
          </cell>
          <cell r="B151" t="str">
            <v>토양상태</v>
          </cell>
          <cell r="C151" t="str">
            <v>돌함량이 30 % 이상이고, 나무뿌리가 밀하게 분포할 경우</v>
          </cell>
          <cell r="F151">
            <v>1.1000000000000001</v>
          </cell>
        </row>
        <row r="152">
          <cell r="A152">
            <v>5.0000000000000044E-2</v>
          </cell>
          <cell r="C152" t="str">
            <v>돌함량이 10~30 %이고, 나무뿌리가 보통정도로 분포</v>
          </cell>
          <cell r="F152">
            <v>1.05</v>
          </cell>
        </row>
        <row r="153">
          <cell r="A153">
            <v>0</v>
          </cell>
          <cell r="C153" t="str">
            <v>식혈시 장애물이 거의 없음</v>
          </cell>
          <cell r="F153">
            <v>1</v>
          </cell>
        </row>
      </sheetData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5">
          <cell r="B5" t="str">
            <v>강원도 화천군 하남면 위라리 산20</v>
          </cell>
          <cell r="C5" t="str">
            <v>임야</v>
          </cell>
          <cell r="D5">
            <v>41275</v>
          </cell>
          <cell r="E5" t="str">
            <v>김희찬</v>
          </cell>
          <cell r="F5" t="str">
            <v>춘천시 후석로 459, 103동 302호(후평동, 극동늘푸른아파트)</v>
          </cell>
          <cell r="K5" t="str">
            <v>033-452-8852</v>
          </cell>
          <cell r="L5" t="str">
            <v>철원군산림조합</v>
          </cell>
          <cell r="M5" t="str">
            <v>경제수생산조림</v>
          </cell>
          <cell r="N5">
            <v>30000</v>
          </cell>
          <cell r="O5" t="str">
            <v>낙엽송(용)1</v>
          </cell>
          <cell r="P5" t="str">
            <v>2-0 용기묘</v>
          </cell>
          <cell r="Q5">
            <v>7700</v>
          </cell>
          <cell r="AI5" t="str">
            <v>목재생산림</v>
          </cell>
          <cell r="AJ5" t="str">
            <v>보전산지(임업용)</v>
          </cell>
          <cell r="AK5" t="str">
            <v>재조림</v>
          </cell>
          <cell r="AM5">
            <v>2567</v>
          </cell>
          <cell r="AN5">
            <v>1</v>
          </cell>
          <cell r="AO5" t="str">
            <v>보완사업지정리</v>
          </cell>
          <cell r="AP5">
            <v>0</v>
          </cell>
        </row>
        <row r="6">
          <cell r="B6" t="str">
            <v>강원도 화천군 하남면 삼화리 산81</v>
          </cell>
          <cell r="C6" t="str">
            <v>임야</v>
          </cell>
          <cell r="D6">
            <v>42645</v>
          </cell>
          <cell r="E6" t="str">
            <v>송영석</v>
          </cell>
          <cell r="F6" t="str">
            <v>화천군 하남면 용암리 928</v>
          </cell>
          <cell r="K6" t="str">
            <v>033-452-8852</v>
          </cell>
          <cell r="L6" t="str">
            <v>고성군산림조합</v>
          </cell>
          <cell r="M6" t="str">
            <v>경제수생산조림</v>
          </cell>
          <cell r="N6">
            <v>34500</v>
          </cell>
          <cell r="O6" t="str">
            <v>낙엽송(용)3</v>
          </cell>
          <cell r="P6" t="str">
            <v>2-0 용기묘</v>
          </cell>
          <cell r="Q6">
            <v>8400</v>
          </cell>
          <cell r="AI6" t="str">
            <v>목재생산림</v>
          </cell>
          <cell r="AJ6" t="str">
            <v>보전산지(임업용)</v>
          </cell>
          <cell r="AK6" t="str">
            <v>재조림</v>
          </cell>
          <cell r="AM6">
            <v>2435</v>
          </cell>
          <cell r="AN6">
            <v>1</v>
          </cell>
          <cell r="AO6" t="str">
            <v>휴경지등정리</v>
          </cell>
        </row>
        <row r="7">
          <cell r="B7" t="str">
            <v>강원도 화천군 하남면 삼화리 산83</v>
          </cell>
          <cell r="C7" t="str">
            <v>임야</v>
          </cell>
          <cell r="D7">
            <v>30248</v>
          </cell>
          <cell r="E7" t="str">
            <v>길명균</v>
          </cell>
          <cell r="F7" t="str">
            <v>화천군 하남면 삼화리 286-2</v>
          </cell>
          <cell r="K7" t="str">
            <v>033-452-8852</v>
          </cell>
          <cell r="L7" t="str">
            <v>고성군산림조합</v>
          </cell>
          <cell r="M7" t="str">
            <v>경제수생산조림</v>
          </cell>
          <cell r="N7">
            <v>18900</v>
          </cell>
          <cell r="O7" t="str">
            <v>낙엽송(용)4</v>
          </cell>
          <cell r="P7" t="str">
            <v>2-0 용기묘</v>
          </cell>
          <cell r="Q7">
            <v>4600</v>
          </cell>
          <cell r="AI7" t="str">
            <v>목재생산림</v>
          </cell>
          <cell r="AJ7" t="str">
            <v>보전산지(임업용)</v>
          </cell>
          <cell r="AK7" t="str">
            <v>재조림</v>
          </cell>
          <cell r="AM7">
            <v>2434</v>
          </cell>
          <cell r="AN7">
            <v>1</v>
          </cell>
          <cell r="AO7" t="str">
            <v>휴경지등정리</v>
          </cell>
        </row>
        <row r="8">
          <cell r="B8" t="str">
            <v>강원도 화천군 하남면 삼화리 산85</v>
          </cell>
          <cell r="C8" t="str">
            <v>임야</v>
          </cell>
          <cell r="D8">
            <v>49091</v>
          </cell>
          <cell r="E8" t="str">
            <v>유명훈</v>
          </cell>
          <cell r="F8" t="str">
            <v>서울 광진구 중곡동 18-24 신향빌라 2-205</v>
          </cell>
          <cell r="K8" t="str">
            <v>033-452-8852</v>
          </cell>
          <cell r="L8" t="str">
            <v>철원군산림조합</v>
          </cell>
          <cell r="M8" t="str">
            <v>경제수생산조림</v>
          </cell>
          <cell r="N8">
            <v>38000</v>
          </cell>
          <cell r="O8" t="str">
            <v>낙엽송(용)2</v>
          </cell>
          <cell r="P8" t="str">
            <v>2-0 용기묘</v>
          </cell>
          <cell r="Q8">
            <v>9650</v>
          </cell>
          <cell r="AI8" t="str">
            <v>목재생산림</v>
          </cell>
          <cell r="AJ8" t="str">
            <v>보전산지(임업용)</v>
          </cell>
          <cell r="AK8" t="str">
            <v>재조림</v>
          </cell>
          <cell r="AM8">
            <v>2539</v>
          </cell>
          <cell r="AN8">
            <v>1</v>
          </cell>
          <cell r="AO8" t="str">
            <v>휴경지등정리</v>
          </cell>
        </row>
        <row r="9">
          <cell r="B9" t="str">
            <v>강원도 화천군 상서면 다목리 산77</v>
          </cell>
          <cell r="C9" t="str">
            <v>임야</v>
          </cell>
          <cell r="D9">
            <v>141466</v>
          </cell>
          <cell r="E9" t="str">
            <v>송해영</v>
          </cell>
          <cell r="F9" t="str">
            <v>충남 당진시 시곡로 250-124</v>
          </cell>
          <cell r="K9" t="str">
            <v>033-452-8852</v>
          </cell>
          <cell r="L9" t="str">
            <v>철원군산림조합</v>
          </cell>
          <cell r="M9" t="str">
            <v>경제수생산조림</v>
          </cell>
          <cell r="N9">
            <v>44000</v>
          </cell>
          <cell r="O9" t="str">
            <v>자작1</v>
          </cell>
          <cell r="P9" t="str">
            <v>1-1 용기묘</v>
          </cell>
          <cell r="Q9">
            <v>5587</v>
          </cell>
          <cell r="AI9" t="str">
            <v>목재생산림</v>
          </cell>
          <cell r="AJ9" t="str">
            <v>보전산지(임업용)</v>
          </cell>
          <cell r="AK9" t="str">
            <v>재조림</v>
          </cell>
          <cell r="AM9">
            <v>1270</v>
          </cell>
          <cell r="AN9">
            <v>1</v>
          </cell>
          <cell r="AO9" t="str">
            <v>보완사업지정리</v>
          </cell>
        </row>
        <row r="10">
          <cell r="B10" t="str">
            <v>강원도 화천군 상서면 다목리 산78-1</v>
          </cell>
          <cell r="C10" t="str">
            <v>임야</v>
          </cell>
          <cell r="D10">
            <v>148676</v>
          </cell>
          <cell r="E10" t="str">
            <v>송해영</v>
          </cell>
          <cell r="F10" t="str">
            <v>충남 당진시 시곡로 250-124</v>
          </cell>
          <cell r="K10" t="str">
            <v>033-452-8852</v>
          </cell>
          <cell r="L10" t="str">
            <v>철원군산림조합</v>
          </cell>
          <cell r="M10" t="str">
            <v>경제수생산조림</v>
          </cell>
          <cell r="N10">
            <v>19000</v>
          </cell>
          <cell r="O10" t="str">
            <v>자작1</v>
          </cell>
          <cell r="P10" t="str">
            <v>1-1 용기묘</v>
          </cell>
          <cell r="Q10">
            <v>2413</v>
          </cell>
          <cell r="AI10" t="str">
            <v>목재생산림</v>
          </cell>
          <cell r="AJ10" t="str">
            <v>보전산지(임업용)</v>
          </cell>
          <cell r="AK10" t="str">
            <v>재조림</v>
          </cell>
          <cell r="AM10">
            <v>1270</v>
          </cell>
          <cell r="AN10">
            <v>1</v>
          </cell>
          <cell r="AO10" t="str">
            <v>보완사업지정리</v>
          </cell>
        </row>
        <row r="11">
          <cell r="B11" t="str">
            <v>강원도 화천군 화천읍 동촌리 산226</v>
          </cell>
          <cell r="C11" t="str">
            <v>임야</v>
          </cell>
          <cell r="D11">
            <v>22260</v>
          </cell>
          <cell r="E11" t="str">
            <v>이영기</v>
          </cell>
          <cell r="F11" t="str">
            <v>경기도 시흥시 동서로 1097, 가동 607호(논곡동, 황제아파트)</v>
          </cell>
          <cell r="K11" t="str">
            <v>033-452-8852</v>
          </cell>
          <cell r="L11" t="str">
            <v>철원군산림조합</v>
          </cell>
          <cell r="M11" t="str">
            <v>경제수생산조림</v>
          </cell>
          <cell r="N11">
            <v>6200</v>
          </cell>
          <cell r="O11" t="str">
            <v>자작2</v>
          </cell>
          <cell r="P11" t="str">
            <v>1-1 용기묘</v>
          </cell>
          <cell r="Q11">
            <v>1000</v>
          </cell>
          <cell r="AI11" t="str">
            <v>목재생산림</v>
          </cell>
          <cell r="AJ11" t="str">
            <v>보전산지(임업용)</v>
          </cell>
          <cell r="AK11" t="str">
            <v>신규조림</v>
          </cell>
          <cell r="AM11">
            <v>1613</v>
          </cell>
          <cell r="AN11">
            <v>1</v>
          </cell>
          <cell r="AO11" t="str">
            <v>신규조림</v>
          </cell>
        </row>
        <row r="12">
          <cell r="AM12" t="e">
            <v>#N/A</v>
          </cell>
          <cell r="AN12">
            <v>4</v>
          </cell>
        </row>
        <row r="26">
          <cell r="B26" t="str">
            <v>1</v>
          </cell>
          <cell r="C26" t="str">
            <v>2</v>
          </cell>
          <cell r="D26" t="str">
            <v>3</v>
          </cell>
          <cell r="E26" t="str">
            <v>4</v>
          </cell>
          <cell r="F26" t="str">
            <v>5</v>
          </cell>
          <cell r="G26" t="str">
            <v>6</v>
          </cell>
          <cell r="H26" t="str">
            <v>7</v>
          </cell>
          <cell r="I26" t="str">
            <v>8</v>
          </cell>
          <cell r="J26" t="str">
            <v>9</v>
          </cell>
          <cell r="K26" t="str">
            <v>10</v>
          </cell>
          <cell r="L26" t="str">
            <v>11</v>
          </cell>
          <cell r="M26" t="str">
            <v>12</v>
          </cell>
          <cell r="N26" t="str">
            <v>13</v>
          </cell>
          <cell r="O26" t="str">
            <v>14</v>
          </cell>
          <cell r="P26" t="str">
            <v>15</v>
          </cell>
          <cell r="Q26" t="str">
            <v>16</v>
          </cell>
          <cell r="R26" t="str">
            <v>17</v>
          </cell>
          <cell r="S26" t="str">
            <v>18</v>
          </cell>
          <cell r="T26" t="str">
            <v>19</v>
          </cell>
          <cell r="U26" t="str">
            <v>20</v>
          </cell>
          <cell r="V26" t="str">
            <v>21</v>
          </cell>
          <cell r="W26" t="str">
            <v>22</v>
          </cell>
          <cell r="X26" t="str">
            <v>23</v>
          </cell>
          <cell r="Y26" t="str">
            <v>24</v>
          </cell>
          <cell r="Z26" t="str">
            <v>25</v>
          </cell>
          <cell r="AA26" t="str">
            <v>26</v>
          </cell>
          <cell r="AB26" t="str">
            <v>27</v>
          </cell>
          <cell r="AC26" t="str">
            <v>28</v>
          </cell>
          <cell r="AD26" t="str">
            <v>29</v>
          </cell>
          <cell r="AE26" t="str">
            <v>30</v>
          </cell>
          <cell r="AF26" t="str">
            <v>31</v>
          </cell>
          <cell r="AG26" t="str">
            <v>32</v>
          </cell>
          <cell r="AH26" t="str">
            <v>33</v>
          </cell>
          <cell r="AI26" t="str">
            <v>34</v>
          </cell>
          <cell r="AJ26" t="str">
            <v>35</v>
          </cell>
          <cell r="AK26" t="str">
            <v>36</v>
          </cell>
        </row>
      </sheetData>
      <sheetData sheetId="19">
        <row r="6">
          <cell r="A6">
            <v>1</v>
          </cell>
          <cell r="B6">
            <v>1</v>
          </cell>
          <cell r="C6" t="str">
            <v>하남면</v>
          </cell>
          <cell r="D6" t="str">
            <v>위라리</v>
          </cell>
          <cell r="E6" t="str">
            <v>산20</v>
          </cell>
          <cell r="F6">
            <v>4.13</v>
          </cell>
          <cell r="G6">
            <v>1.1299999999999999</v>
          </cell>
          <cell r="H6">
            <v>3</v>
          </cell>
          <cell r="I6">
            <v>3</v>
          </cell>
          <cell r="J6">
            <v>-1</v>
          </cell>
        </row>
        <row r="7">
          <cell r="A7">
            <v>1</v>
          </cell>
          <cell r="B7">
            <v>2</v>
          </cell>
          <cell r="C7" t="str">
            <v>하남면</v>
          </cell>
          <cell r="D7" t="str">
            <v>삼화리</v>
          </cell>
          <cell r="E7" t="str">
            <v>산81</v>
          </cell>
          <cell r="F7">
            <v>4.26</v>
          </cell>
          <cell r="G7">
            <v>0.80999999999999961</v>
          </cell>
          <cell r="H7">
            <v>3.45</v>
          </cell>
          <cell r="I7">
            <v>3.45</v>
          </cell>
          <cell r="J7">
            <v>-1</v>
          </cell>
        </row>
        <row r="8">
          <cell r="A8">
            <v>1</v>
          </cell>
          <cell r="B8">
            <v>3</v>
          </cell>
          <cell r="C8" t="str">
            <v>하남면</v>
          </cell>
          <cell r="D8" t="str">
            <v>삼화리</v>
          </cell>
          <cell r="E8" t="str">
            <v>산83</v>
          </cell>
          <cell r="F8">
            <v>3.02</v>
          </cell>
          <cell r="G8">
            <v>1.1300000000000001</v>
          </cell>
          <cell r="H8">
            <v>1.89</v>
          </cell>
          <cell r="I8">
            <v>1.89</v>
          </cell>
          <cell r="J8">
            <v>-1</v>
          </cell>
        </row>
        <row r="9">
          <cell r="A9">
            <v>1</v>
          </cell>
          <cell r="B9">
            <v>4</v>
          </cell>
          <cell r="C9" t="str">
            <v>하남면</v>
          </cell>
          <cell r="D9" t="str">
            <v>삼화리</v>
          </cell>
          <cell r="E9" t="str">
            <v>산85</v>
          </cell>
          <cell r="F9">
            <v>4.91</v>
          </cell>
          <cell r="G9">
            <v>1.1100000000000003</v>
          </cell>
          <cell r="H9">
            <v>3.8</v>
          </cell>
          <cell r="I9">
            <v>3.8</v>
          </cell>
          <cell r="J9">
            <v>-1</v>
          </cell>
        </row>
        <row r="10">
          <cell r="A10">
            <v>1</v>
          </cell>
          <cell r="B10">
            <v>5</v>
          </cell>
          <cell r="C10" t="str">
            <v>상서면</v>
          </cell>
          <cell r="D10" t="str">
            <v>다목리</v>
          </cell>
          <cell r="E10" t="str">
            <v>산77</v>
          </cell>
          <cell r="F10">
            <v>14.15</v>
          </cell>
          <cell r="G10">
            <v>9.75</v>
          </cell>
          <cell r="H10">
            <v>4.4000000000000004</v>
          </cell>
          <cell r="I10">
            <v>4.4000000000000004</v>
          </cell>
          <cell r="J10">
            <v>-1</v>
          </cell>
        </row>
        <row r="11">
          <cell r="A11">
            <v>1</v>
          </cell>
          <cell r="B11">
            <v>6</v>
          </cell>
          <cell r="C11" t="str">
            <v>상서면</v>
          </cell>
          <cell r="D11" t="str">
            <v>다목리</v>
          </cell>
          <cell r="E11" t="str">
            <v>산78-1</v>
          </cell>
          <cell r="F11">
            <v>14.87</v>
          </cell>
          <cell r="G11">
            <v>12.969999999999999</v>
          </cell>
          <cell r="H11">
            <v>1.9</v>
          </cell>
          <cell r="I11">
            <v>1.9</v>
          </cell>
          <cell r="J11">
            <v>-1</v>
          </cell>
        </row>
        <row r="12">
          <cell r="A12">
            <v>1</v>
          </cell>
          <cell r="B12">
            <v>7</v>
          </cell>
          <cell r="C12" t="str">
            <v>화천읍</v>
          </cell>
          <cell r="D12" t="str">
            <v>동촌리</v>
          </cell>
          <cell r="E12" t="str">
            <v>산226</v>
          </cell>
          <cell r="F12">
            <v>2.23</v>
          </cell>
          <cell r="G12">
            <v>1.6099999999999999</v>
          </cell>
          <cell r="H12">
            <v>0.62</v>
          </cell>
          <cell r="I12">
            <v>0.62</v>
          </cell>
          <cell r="J12">
            <v>1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4">
          <cell r="A4">
            <v>1</v>
          </cell>
          <cell r="B4">
            <v>1</v>
          </cell>
          <cell r="C4">
            <v>3</v>
          </cell>
          <cell r="D4" t="str">
            <v>낙엽송(용)1</v>
          </cell>
          <cell r="E4" t="str">
            <v>2-0</v>
          </cell>
          <cell r="F4" t="str">
            <v>용기묘</v>
          </cell>
          <cell r="G4">
            <v>2567</v>
          </cell>
          <cell r="H4">
            <v>7700</v>
          </cell>
          <cell r="I4" t="str">
            <v>중묘</v>
          </cell>
          <cell r="J4">
            <v>0</v>
          </cell>
          <cell r="K4">
            <v>-9.9999999999999978E-2</v>
          </cell>
          <cell r="L4">
            <v>5.0000000000000044E-2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5.0000000000000044E-2</v>
          </cell>
          <cell r="R4">
            <v>0</v>
          </cell>
          <cell r="S4">
            <v>0</v>
          </cell>
          <cell r="T4">
            <v>0</v>
          </cell>
        </row>
        <row r="5">
          <cell r="A5">
            <v>1</v>
          </cell>
          <cell r="B5">
            <v>2</v>
          </cell>
          <cell r="C5">
            <v>3.45</v>
          </cell>
          <cell r="D5" t="str">
            <v>낙엽송(용)3</v>
          </cell>
          <cell r="E5" t="str">
            <v>2-0</v>
          </cell>
          <cell r="F5" t="str">
            <v>용기묘</v>
          </cell>
          <cell r="G5">
            <v>2435</v>
          </cell>
          <cell r="H5">
            <v>8400</v>
          </cell>
          <cell r="I5" t="str">
            <v>중묘</v>
          </cell>
          <cell r="J5">
            <v>0</v>
          </cell>
          <cell r="K5">
            <v>-9.9999999999999978E-2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5.0000000000000044E-2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</row>
        <row r="6">
          <cell r="A6">
            <v>1</v>
          </cell>
          <cell r="B6">
            <v>3</v>
          </cell>
          <cell r="C6">
            <v>1.89</v>
          </cell>
          <cell r="D6" t="str">
            <v>낙엽송(용)4</v>
          </cell>
          <cell r="E6" t="str">
            <v>2-0</v>
          </cell>
          <cell r="F6" t="str">
            <v>용기묘</v>
          </cell>
          <cell r="G6">
            <v>2434</v>
          </cell>
          <cell r="H6">
            <v>4600</v>
          </cell>
          <cell r="I6" t="str">
            <v>중묘</v>
          </cell>
          <cell r="J6">
            <v>0</v>
          </cell>
          <cell r="K6">
            <v>-9.9999999999999978E-2</v>
          </cell>
          <cell r="L6">
            <v>5.0000000000000044E-2</v>
          </cell>
          <cell r="M6">
            <v>5.0000000000000044E-2</v>
          </cell>
          <cell r="N6">
            <v>0</v>
          </cell>
          <cell r="O6">
            <v>0</v>
          </cell>
          <cell r="P6">
            <v>5.0000000000000044E-2</v>
          </cell>
          <cell r="Q6">
            <v>5.0000000000000044E-2</v>
          </cell>
          <cell r="R6">
            <v>5.0000000000000044E-2</v>
          </cell>
          <cell r="S6">
            <v>0</v>
          </cell>
          <cell r="T6">
            <v>0</v>
          </cell>
        </row>
        <row r="7">
          <cell r="A7">
            <v>1</v>
          </cell>
          <cell r="B7">
            <v>4</v>
          </cell>
          <cell r="C7">
            <v>3.8</v>
          </cell>
          <cell r="D7" t="str">
            <v>낙엽송(용)2</v>
          </cell>
          <cell r="E7" t="str">
            <v>2-0</v>
          </cell>
          <cell r="F7" t="str">
            <v>용기묘</v>
          </cell>
          <cell r="G7">
            <v>2539</v>
          </cell>
          <cell r="H7">
            <v>9650</v>
          </cell>
          <cell r="I7" t="str">
            <v>중묘</v>
          </cell>
          <cell r="J7">
            <v>0</v>
          </cell>
          <cell r="K7">
            <v>-9.9999999999999978E-2</v>
          </cell>
          <cell r="L7">
            <v>5.0000000000000044E-2</v>
          </cell>
          <cell r="M7">
            <v>5.0000000000000044E-2</v>
          </cell>
          <cell r="N7">
            <v>0</v>
          </cell>
          <cell r="O7">
            <v>0</v>
          </cell>
          <cell r="P7">
            <v>5.0000000000000044E-2</v>
          </cell>
          <cell r="Q7">
            <v>5.0000000000000044E-2</v>
          </cell>
          <cell r="R7">
            <v>5.0000000000000044E-2</v>
          </cell>
          <cell r="S7">
            <v>0</v>
          </cell>
          <cell r="T7">
            <v>0</v>
          </cell>
        </row>
        <row r="8">
          <cell r="A8">
            <v>1</v>
          </cell>
          <cell r="B8">
            <v>5</v>
          </cell>
          <cell r="C8">
            <v>4.4000000000000004</v>
          </cell>
          <cell r="D8" t="str">
            <v>자작1</v>
          </cell>
          <cell r="E8" t="str">
            <v>1-1</v>
          </cell>
          <cell r="F8" t="str">
            <v>용기묘</v>
          </cell>
          <cell r="G8">
            <v>1270</v>
          </cell>
          <cell r="H8">
            <v>5587</v>
          </cell>
          <cell r="I8" t="str">
            <v>중묘</v>
          </cell>
          <cell r="J8">
            <v>0</v>
          </cell>
          <cell r="K8">
            <v>-9.9999999999999978E-2</v>
          </cell>
          <cell r="L8">
            <v>5.0000000000000044E-2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5.0000000000000044E-2</v>
          </cell>
          <cell r="R8">
            <v>0</v>
          </cell>
          <cell r="S8">
            <v>0</v>
          </cell>
          <cell r="T8">
            <v>0</v>
          </cell>
        </row>
        <row r="9">
          <cell r="A9">
            <v>1</v>
          </cell>
          <cell r="B9">
            <v>6</v>
          </cell>
          <cell r="C9">
            <v>1.9</v>
          </cell>
          <cell r="D9" t="str">
            <v>자작1</v>
          </cell>
          <cell r="E9" t="str">
            <v>1-1</v>
          </cell>
          <cell r="F9" t="str">
            <v>용기묘</v>
          </cell>
          <cell r="G9">
            <v>1270</v>
          </cell>
          <cell r="H9">
            <v>2413</v>
          </cell>
          <cell r="I9" t="str">
            <v>중묘</v>
          </cell>
          <cell r="J9">
            <v>0</v>
          </cell>
          <cell r="K9">
            <v>-9.9999999999999978E-2</v>
          </cell>
          <cell r="L9">
            <v>5.0000000000000044E-2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5.0000000000000044E-2</v>
          </cell>
          <cell r="R9">
            <v>0</v>
          </cell>
          <cell r="S9">
            <v>0</v>
          </cell>
          <cell r="T9">
            <v>0</v>
          </cell>
        </row>
        <row r="10">
          <cell r="A10">
            <v>1</v>
          </cell>
          <cell r="B10">
            <v>7</v>
          </cell>
          <cell r="C10">
            <v>0.62</v>
          </cell>
          <cell r="D10" t="str">
            <v>자작2</v>
          </cell>
          <cell r="E10" t="str">
            <v>1-1</v>
          </cell>
          <cell r="F10" t="str">
            <v>용기묘</v>
          </cell>
          <cell r="G10">
            <v>1613</v>
          </cell>
          <cell r="H10">
            <v>1000</v>
          </cell>
          <cell r="I10" t="str">
            <v>중묘</v>
          </cell>
          <cell r="J10">
            <v>0</v>
          </cell>
          <cell r="K10">
            <v>0.10000000000000009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</row>
      </sheetData>
      <sheetData sheetId="33">
        <row r="4">
          <cell r="G4">
            <v>60.9</v>
          </cell>
          <cell r="H4" t="str">
            <v>2.5톤</v>
          </cell>
          <cell r="I4">
            <v>430</v>
          </cell>
          <cell r="J4">
            <v>460</v>
          </cell>
          <cell r="K4">
            <v>200</v>
          </cell>
          <cell r="L4">
            <v>30</v>
          </cell>
          <cell r="M4">
            <v>360</v>
          </cell>
          <cell r="N4">
            <v>-1</v>
          </cell>
          <cell r="O4">
            <v>15000</v>
          </cell>
          <cell r="P4">
            <v>30000</v>
          </cell>
          <cell r="Q4" t="str">
            <v>중묘</v>
          </cell>
          <cell r="R4">
            <v>3000</v>
          </cell>
          <cell r="S4">
            <v>8000</v>
          </cell>
        </row>
        <row r="5">
          <cell r="G5">
            <v>125.8</v>
          </cell>
          <cell r="H5" t="str">
            <v>2.5톤</v>
          </cell>
          <cell r="I5">
            <v>455</v>
          </cell>
          <cell r="J5">
            <v>505</v>
          </cell>
          <cell r="K5">
            <v>180</v>
          </cell>
          <cell r="L5">
            <v>50</v>
          </cell>
          <cell r="M5">
            <v>460</v>
          </cell>
          <cell r="N5">
            <v>-1</v>
          </cell>
          <cell r="O5">
            <v>15000</v>
          </cell>
          <cell r="P5">
            <v>30000</v>
          </cell>
          <cell r="Q5" t="str">
            <v>분뜨기묘</v>
          </cell>
          <cell r="R5">
            <v>1800</v>
          </cell>
          <cell r="S5">
            <v>3000</v>
          </cell>
        </row>
        <row r="6">
          <cell r="G6">
            <v>125.8</v>
          </cell>
          <cell r="H6" t="str">
            <v>2.5톤</v>
          </cell>
          <cell r="I6">
            <v>430</v>
          </cell>
          <cell r="J6">
            <v>440</v>
          </cell>
          <cell r="K6">
            <v>80</v>
          </cell>
          <cell r="L6">
            <v>10</v>
          </cell>
          <cell r="M6">
            <v>120</v>
          </cell>
          <cell r="N6">
            <v>-1</v>
          </cell>
          <cell r="O6">
            <v>15000</v>
          </cell>
          <cell r="P6">
            <v>30000</v>
          </cell>
          <cell r="Q6" t="str">
            <v>소묘</v>
          </cell>
          <cell r="R6">
            <v>55000</v>
          </cell>
          <cell r="S6">
            <v>100000</v>
          </cell>
        </row>
        <row r="7">
          <cell r="G7">
            <v>60.9</v>
          </cell>
          <cell r="H7" t="str">
            <v>2.5톤</v>
          </cell>
          <cell r="I7">
            <v>405</v>
          </cell>
          <cell r="J7">
            <v>430</v>
          </cell>
          <cell r="K7">
            <v>90</v>
          </cell>
          <cell r="L7">
            <v>25</v>
          </cell>
          <cell r="M7">
            <v>220</v>
          </cell>
          <cell r="N7">
            <v>-1</v>
          </cell>
          <cell r="O7">
            <v>15000</v>
          </cell>
          <cell r="P7">
            <v>30000</v>
          </cell>
          <cell r="Q7" t="str">
            <v>중묘</v>
          </cell>
          <cell r="R7">
            <v>15000</v>
          </cell>
          <cell r="S7">
            <v>30000</v>
          </cell>
        </row>
        <row r="8">
          <cell r="G8">
            <v>60.9</v>
          </cell>
          <cell r="H8" t="str">
            <v>2.5톤</v>
          </cell>
          <cell r="I8">
            <v>405</v>
          </cell>
          <cell r="J8">
            <v>445</v>
          </cell>
          <cell r="K8">
            <v>190</v>
          </cell>
          <cell r="L8">
            <v>40</v>
          </cell>
          <cell r="M8">
            <v>410</v>
          </cell>
          <cell r="N8">
            <v>-1</v>
          </cell>
          <cell r="O8">
            <v>15000</v>
          </cell>
          <cell r="P8">
            <v>30000</v>
          </cell>
        </row>
        <row r="9">
          <cell r="G9">
            <v>60.9</v>
          </cell>
          <cell r="H9" t="str">
            <v>2.5톤</v>
          </cell>
          <cell r="I9">
            <v>570</v>
          </cell>
          <cell r="J9">
            <v>615</v>
          </cell>
          <cell r="K9">
            <v>180</v>
          </cell>
          <cell r="L9">
            <v>45</v>
          </cell>
          <cell r="M9">
            <v>430</v>
          </cell>
          <cell r="N9">
            <v>-1</v>
          </cell>
          <cell r="O9">
            <v>15000</v>
          </cell>
          <cell r="P9">
            <v>30000</v>
          </cell>
        </row>
        <row r="10">
          <cell r="G10">
            <v>60.9</v>
          </cell>
          <cell r="H10" t="str">
            <v>2.5톤</v>
          </cell>
          <cell r="I10">
            <v>540</v>
          </cell>
          <cell r="J10">
            <v>595</v>
          </cell>
          <cell r="K10">
            <v>170</v>
          </cell>
          <cell r="L10">
            <v>55</v>
          </cell>
          <cell r="M10">
            <v>480</v>
          </cell>
          <cell r="N10">
            <v>-1</v>
          </cell>
          <cell r="O10">
            <v>15000</v>
          </cell>
          <cell r="P10">
            <v>30000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원가계산서"/>
      <sheetName val="설계서용지"/>
      <sheetName val="외과수술산출내역"/>
      <sheetName val="일위대가목록"/>
      <sheetName val="일위대가표"/>
      <sheetName val=" 자재내역"/>
      <sheetName val="자재조서"/>
      <sheetName val="공통가설"/>
      <sheetName val="부대공Ⅱ"/>
      <sheetName val="대가목록"/>
      <sheetName val="건축공사실행"/>
      <sheetName val="●수량(침구보관창고-21평)"/>
      <sheetName val="Sheet1"/>
      <sheetName val="#REF"/>
      <sheetName val="순공사비"/>
      <sheetName val="적현로"/>
      <sheetName val="목록"/>
      <sheetName val="단청공사"/>
      <sheetName val="내역"/>
      <sheetName val="터파기및재료"/>
      <sheetName val="노임"/>
      <sheetName val="덕전리"/>
      <sheetName val="댐구조도"/>
      <sheetName val="세월교산출기초"/>
      <sheetName val="단가산출"/>
      <sheetName val="이토변실"/>
      <sheetName val="단재적표"/>
      <sheetName val="증감대비"/>
      <sheetName val="DATE"/>
      <sheetName val="일위대가"/>
      <sheetName val="위치조서"/>
      <sheetName val="06 일위대가목록"/>
      <sheetName val="unitpric"/>
      <sheetName val="VXXXXX"/>
      <sheetName val="건축원가"/>
      <sheetName val="노무비"/>
      <sheetName val="배수공"/>
      <sheetName val="경북 성주 월항면"/>
      <sheetName val="C.배수관공"/>
      <sheetName val="내역서"/>
      <sheetName val="개별직종노임단가(2002.5)"/>
      <sheetName val="모래기초"/>
      <sheetName val="암거"/>
      <sheetName val="포장공"/>
      <sheetName val="교대(A1)"/>
      <sheetName val="000000"/>
      <sheetName val="목차"/>
      <sheetName val="토적계산"/>
      <sheetName val="아파트건축"/>
      <sheetName val="조서"/>
      <sheetName val="배수계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단가목록"/>
      <sheetName val="Base"/>
      <sheetName val="수량산출표"/>
      <sheetName val="자재단가"/>
      <sheetName val="3설명"/>
      <sheetName val="7대상지"/>
      <sheetName val="11수량"/>
      <sheetName val="11-1운반"/>
      <sheetName val="7-1임소반"/>
      <sheetName val="도근좌표"/>
      <sheetName val="2공구산출내역"/>
      <sheetName val="단가조사"/>
      <sheetName val="참조 (2)"/>
      <sheetName val="20관리비율"/>
      <sheetName val="2공구자재집"/>
      <sheetName val="단위단가"/>
      <sheetName val="본체"/>
      <sheetName val="A-4"/>
      <sheetName val="우석문틀"/>
      <sheetName val="총괄내역"/>
      <sheetName val="견적보고서"/>
      <sheetName val="표지"/>
      <sheetName val="1.설계설명서"/>
      <sheetName val="용산3(영광)"/>
      <sheetName val="Y-WORK"/>
      <sheetName val="4차원가계산서"/>
      <sheetName val="상하차비용(기계상차)"/>
      <sheetName val="수간보호"/>
      <sheetName val="운반비"/>
      <sheetName val="직노"/>
      <sheetName val="내역서(삼호)"/>
      <sheetName val="견적서1"/>
      <sheetName val="공사예산하조서(O.K)"/>
      <sheetName val="노임단가"/>
      <sheetName val="자금신청서"/>
      <sheetName val="토공"/>
      <sheetName val="내역서01"/>
      <sheetName val="경산"/>
      <sheetName val="데이타"/>
      <sheetName val="총괄내역서"/>
      <sheetName val="관급자재대"/>
      <sheetName val="단위수량"/>
      <sheetName val="건축"/>
      <sheetName val="차도부연장현황"/>
      <sheetName val="웅진교-S2"/>
      <sheetName val="산출내역서"/>
      <sheetName val="N賃率-職"/>
    </sheetNames>
    <sheetDataSet>
      <sheetData sheetId="0" refreshError="1"/>
      <sheetData sheetId="1" refreshError="1"/>
      <sheetData sheetId="2"/>
      <sheetData sheetId="3" refreshError="1">
        <row r="1">
          <cell r="A1" t="str">
            <v>연 번</v>
          </cell>
          <cell r="B1" t="str">
            <v>공  종</v>
          </cell>
          <cell r="C1" t="str">
            <v>규 격</v>
          </cell>
          <cell r="D1" t="str">
            <v>단위</v>
          </cell>
          <cell r="E1" t="str">
            <v>재 료 비</v>
          </cell>
          <cell r="F1" t="str">
            <v>노 무 비</v>
          </cell>
          <cell r="G1" t="str">
            <v>노 무 비</v>
          </cell>
          <cell r="H1" t="str">
            <v>총    액</v>
          </cell>
          <cell r="I1" t="str">
            <v>경    비</v>
          </cell>
          <cell r="J1">
            <v>0</v>
          </cell>
          <cell r="K1" t="str">
            <v>총    액</v>
          </cell>
          <cell r="L1">
            <v>0</v>
          </cell>
          <cell r="M1" t="str">
            <v>비고</v>
          </cell>
        </row>
        <row r="2">
          <cell r="E2" t="str">
            <v>단가</v>
          </cell>
          <cell r="F2" t="str">
            <v>금 액</v>
          </cell>
          <cell r="G2" t="str">
            <v>단가</v>
          </cell>
          <cell r="H2" t="str">
            <v>금 액</v>
          </cell>
          <cell r="I2" t="str">
            <v>단가</v>
          </cell>
          <cell r="J2" t="str">
            <v>금 액</v>
          </cell>
          <cell r="K2" t="str">
            <v>단가</v>
          </cell>
          <cell r="L2" t="str">
            <v>금 액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javascript:;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C00000"/>
  </sheetPr>
  <dimension ref="A1:Y18"/>
  <sheetViews>
    <sheetView showZeros="0" zoomScale="90" zoomScaleNormal="90" workbookViewId="0">
      <selection activeCell="L6" sqref="L6"/>
    </sheetView>
  </sheetViews>
  <sheetFormatPr defaultColWidth="5.77734375" defaultRowHeight="20.100000000000001" customHeight="1"/>
  <cols>
    <col min="1" max="1" width="5.77734375" style="1" customWidth="1"/>
    <col min="2" max="3" width="8.77734375" style="1" customWidth="1"/>
    <col min="4" max="4" width="11.6640625" style="1" customWidth="1"/>
    <col min="5" max="5" width="4.6640625" style="1" customWidth="1"/>
    <col min="6" max="6" width="5.77734375" style="1"/>
    <col min="7" max="7" width="7.6640625" style="1" bestFit="1" customWidth="1"/>
    <col min="8" max="9" width="5.77734375" style="1"/>
    <col min="10" max="10" width="7.6640625" style="1" bestFit="1" customWidth="1"/>
    <col min="11" max="16384" width="5.77734375" style="1"/>
  </cols>
  <sheetData>
    <row r="1" spans="1:25" ht="20.100000000000001" customHeight="1">
      <c r="B1" s="243" t="s">
        <v>199</v>
      </c>
    </row>
    <row r="2" spans="1:25" ht="20.100000000000001" customHeight="1">
      <c r="A2" s="97" t="s">
        <v>49</v>
      </c>
      <c r="B2" s="871" t="s">
        <v>13</v>
      </c>
      <c r="C2" s="871"/>
      <c r="D2" s="871"/>
      <c r="E2" s="871"/>
      <c r="F2" s="871"/>
    </row>
    <row r="3" spans="1:25" ht="20.100000000000001" customHeight="1">
      <c r="B3" s="870" t="s">
        <v>16</v>
      </c>
      <c r="C3" s="870"/>
      <c r="D3" s="711" t="str">
        <f>""&amp;L5&amp;" 설계서"</f>
        <v>2026년 조림지 사후관리사업(풀베기 2차-2지구) 설계서</v>
      </c>
    </row>
    <row r="4" spans="1:25" ht="20.100000000000001" customHeight="1">
      <c r="B4" s="870" t="s">
        <v>0</v>
      </c>
      <c r="C4" s="870"/>
      <c r="D4" s="243" t="s">
        <v>613</v>
      </c>
      <c r="J4" s="1" t="s">
        <v>186</v>
      </c>
      <c r="L4" s="243" t="s">
        <v>1200</v>
      </c>
    </row>
    <row r="5" spans="1:25" ht="20.100000000000001" customHeight="1">
      <c r="B5" s="870" t="s">
        <v>12</v>
      </c>
      <c r="C5" s="870"/>
      <c r="D5" s="1" t="str">
        <f>'5.필지별'!S3</f>
        <v>양구군 양구읍 석현리 산30-1번지외 25필지</v>
      </c>
      <c r="J5" s="1" t="s">
        <v>188</v>
      </c>
      <c r="L5" s="243" t="s">
        <v>1205</v>
      </c>
    </row>
    <row r="6" spans="1:25" ht="20.100000000000001" customHeight="1">
      <c r="B6" s="870" t="s">
        <v>9</v>
      </c>
      <c r="C6" s="870"/>
      <c r="D6" s="243" t="s">
        <v>1198</v>
      </c>
      <c r="J6" s="251" t="s">
        <v>190</v>
      </c>
      <c r="L6" s="243"/>
    </row>
    <row r="7" spans="1:25" ht="20.100000000000001" customHeight="1">
      <c r="B7" s="870" t="s">
        <v>10</v>
      </c>
      <c r="C7" s="870"/>
      <c r="D7" s="243" t="s">
        <v>1199</v>
      </c>
      <c r="J7" s="97" t="s">
        <v>189</v>
      </c>
      <c r="L7" s="243" t="str">
        <f>'3.설계설명서'!M13</f>
        <v>자작나무, 마가목, 밤나무, 대왕참나무</v>
      </c>
      <c r="S7" s="1">
        <f>'5-1.소반별'!U1</f>
        <v>0.8</v>
      </c>
      <c r="T7" s="252" t="s">
        <v>194</v>
      </c>
      <c r="U7" s="253">
        <f>'3.설계설명서'!P15</f>
        <v>0</v>
      </c>
      <c r="V7" s="253">
        <f>'3.설계설명서'!Q15</f>
        <v>0</v>
      </c>
      <c r="W7" s="253">
        <f>'3.설계설명서'!R15</f>
        <v>0</v>
      </c>
      <c r="X7" s="253" t="e">
        <f>[161]매목조사!$I$6</f>
        <v>#REF!</v>
      </c>
      <c r="Y7" s="253" t="e">
        <f>[161]매목조사!$K$6</f>
        <v>#REF!</v>
      </c>
    </row>
    <row r="8" spans="1:25" ht="20.100000000000001" customHeight="1">
      <c r="B8" s="870" t="s">
        <v>7</v>
      </c>
      <c r="C8" s="870"/>
      <c r="D8" s="113">
        <f>'4-1.공정별소요인력'!D23</f>
        <v>45</v>
      </c>
      <c r="E8" s="1" t="s">
        <v>243</v>
      </c>
      <c r="L8" s="245" t="s">
        <v>196</v>
      </c>
      <c r="S8" s="1">
        <f>'5-1.소반별'!U2</f>
        <v>6.61</v>
      </c>
      <c r="T8" s="252" t="s">
        <v>195</v>
      </c>
      <c r="U8" s="253">
        <f>'3.설계설명서'!P16</f>
        <v>0</v>
      </c>
      <c r="V8" s="253">
        <f>'3.설계설명서'!Q16</f>
        <v>0</v>
      </c>
      <c r="W8" s="253">
        <f>'3.설계설명서'!R16</f>
        <v>0</v>
      </c>
      <c r="X8" s="253" t="e">
        <f>[161]매목조사!$I$6</f>
        <v>#REF!</v>
      </c>
      <c r="Y8" s="253" t="e">
        <f>[161]매목조사!$K$6</f>
        <v>#REF!</v>
      </c>
    </row>
    <row r="9" spans="1:25" ht="20.100000000000001" customHeight="1">
      <c r="B9" s="870" t="s">
        <v>11</v>
      </c>
      <c r="C9" s="870"/>
      <c r="F9" s="112"/>
      <c r="G9" s="126"/>
      <c r="I9" s="115"/>
      <c r="J9" s="115"/>
      <c r="S9" s="1">
        <f>'5-1.소반별'!U3</f>
        <v>5.4</v>
      </c>
      <c r="T9" s="252" t="s">
        <v>204</v>
      </c>
      <c r="U9" s="253">
        <f>'3.설계설명서'!P17</f>
        <v>0</v>
      </c>
      <c r="V9" s="253">
        <f>'3.설계설명서'!Q17</f>
        <v>0</v>
      </c>
      <c r="W9" s="253">
        <f>'3.설계설명서'!R17</f>
        <v>0</v>
      </c>
      <c r="X9" s="253" t="e">
        <f>[161]매목조사!$I$6</f>
        <v>#REF!</v>
      </c>
      <c r="Y9" s="253" t="e">
        <f>[161]매목조사!$K$6</f>
        <v>#REF!</v>
      </c>
    </row>
    <row r="10" spans="1:25" ht="20.100000000000001" customHeight="1">
      <c r="C10" s="1" t="s">
        <v>274</v>
      </c>
      <c r="D10" s="1" t="s">
        <v>319</v>
      </c>
      <c r="F10" s="112">
        <f>'5.필지별'!J6</f>
        <v>36.78</v>
      </c>
      <c r="G10" s="126">
        <f>'5-1.소반별'!I6</f>
        <v>36.78</v>
      </c>
      <c r="H10" s="1" t="s">
        <v>4</v>
      </c>
      <c r="I10" s="115"/>
      <c r="J10" s="115"/>
      <c r="S10" s="1">
        <f>'5-1.소반별'!U4</f>
        <v>0.8</v>
      </c>
      <c r="T10" s="252" t="s">
        <v>205</v>
      </c>
      <c r="U10" s="253">
        <f>'3.설계설명서'!P18</f>
        <v>0</v>
      </c>
      <c r="V10" s="253">
        <f>'3.설계설명서'!Q18</f>
        <v>0</v>
      </c>
      <c r="W10" s="253">
        <f>'3.설계설명서'!R18</f>
        <v>0</v>
      </c>
      <c r="X10" s="253" t="e">
        <f>[161]매목조사!$I$6</f>
        <v>#REF!</v>
      </c>
      <c r="Y10" s="253" t="e">
        <f>[161]매목조사!$K$6</f>
        <v>#REF!</v>
      </c>
    </row>
    <row r="11" spans="1:25" ht="20.100000000000001" customHeight="1">
      <c r="C11" s="1" t="s">
        <v>274</v>
      </c>
      <c r="D11" s="1" t="s">
        <v>320</v>
      </c>
      <c r="F11" s="112">
        <f ca="1">SUMIF('11.1수량산출서'!$B$6:$B$9,D11,'11.1수량산출서'!$C$6:$C$9)</f>
        <v>0</v>
      </c>
      <c r="G11" s="126"/>
      <c r="H11" s="1" t="s">
        <v>4</v>
      </c>
      <c r="I11" s="114"/>
      <c r="J11" s="114"/>
      <c r="S11" s="1">
        <f>'5-1.소반별'!U5</f>
        <v>3.0999999999999996</v>
      </c>
      <c r="T11" s="252" t="s">
        <v>206</v>
      </c>
      <c r="U11" s="253">
        <f>'3.설계설명서'!P19</f>
        <v>0</v>
      </c>
      <c r="V11" s="253">
        <f>'3.설계설명서'!Q19</f>
        <v>0</v>
      </c>
      <c r="W11" s="253">
        <f>'3.설계설명서'!R19</f>
        <v>0</v>
      </c>
      <c r="X11" s="253" t="e">
        <f>[161]매목조사!$I$6</f>
        <v>#REF!</v>
      </c>
      <c r="Y11" s="253" t="e">
        <f>[161]매목조사!$K$6</f>
        <v>#REF!</v>
      </c>
    </row>
    <row r="12" spans="1:25" ht="20.100000000000001" customHeight="1">
      <c r="C12" s="1" t="s">
        <v>274</v>
      </c>
      <c r="D12" s="1" t="s">
        <v>321</v>
      </c>
      <c r="F12" s="112">
        <f ca="1">SUMIF('11.1수량산출서'!$B$6:$B$9,D12,'11.1수량산출서'!$C$6:$C$9)</f>
        <v>0</v>
      </c>
      <c r="G12" s="126"/>
      <c r="H12" s="1" t="s">
        <v>4</v>
      </c>
      <c r="S12" s="1">
        <f>'5-1.소반별'!U6</f>
        <v>20.069999999999997</v>
      </c>
      <c r="T12" s="252" t="s">
        <v>207</v>
      </c>
      <c r="U12" s="253">
        <f>'3.설계설명서'!P21</f>
        <v>0</v>
      </c>
      <c r="V12" s="253">
        <f>'3.설계설명서'!Q21</f>
        <v>0</v>
      </c>
      <c r="W12" s="253">
        <f>'3.설계설명서'!R21</f>
        <v>0</v>
      </c>
      <c r="X12" s="253" t="e">
        <f>[161]매목조사!$I$6</f>
        <v>#REF!</v>
      </c>
      <c r="Y12" s="253" t="e">
        <f>[161]매목조사!$K$6</f>
        <v>#REF!</v>
      </c>
    </row>
    <row r="13" spans="1:25" ht="20.100000000000001" customHeight="1">
      <c r="F13" s="112"/>
      <c r="G13" s="126"/>
      <c r="S13" s="1">
        <f>'5-1.소반별'!U7</f>
        <v>0</v>
      </c>
      <c r="T13" s="252" t="s">
        <v>208</v>
      </c>
      <c r="U13" s="253">
        <f>'3.설계설명서'!P22</f>
        <v>0</v>
      </c>
      <c r="V13" s="253">
        <f>'3.설계설명서'!Q22</f>
        <v>0</v>
      </c>
      <c r="W13" s="253">
        <f>'3.설계설명서'!R22</f>
        <v>0</v>
      </c>
      <c r="X13" s="253" t="e">
        <f>[161]매목조사!$I$6</f>
        <v>#REF!</v>
      </c>
      <c r="Y13" s="253" t="e">
        <f>[161]매목조사!$K$6</f>
        <v>#REF!</v>
      </c>
    </row>
    <row r="14" spans="1:25" ht="20.100000000000001" customHeight="1">
      <c r="F14" s="112"/>
      <c r="G14" s="126"/>
      <c r="I14" s="114"/>
      <c r="J14" s="114"/>
      <c r="S14" s="1">
        <f>'5-1.소반별'!U8</f>
        <v>0</v>
      </c>
      <c r="T14" s="252" t="s">
        <v>209</v>
      </c>
      <c r="U14" s="253">
        <f>'3.설계설명서'!P23</f>
        <v>0</v>
      </c>
      <c r="V14" s="253">
        <f>'3.설계설명서'!Q23</f>
        <v>0</v>
      </c>
      <c r="W14" s="253">
        <f>'3.설계설명서'!R23</f>
        <v>0</v>
      </c>
      <c r="X14" s="253" t="e">
        <f>[161]매목조사!$I$6</f>
        <v>#REF!</v>
      </c>
      <c r="Y14" s="253" t="e">
        <f>[161]매목조사!$K$6</f>
        <v>#REF!</v>
      </c>
    </row>
    <row r="15" spans="1:25" ht="20.100000000000001" customHeight="1">
      <c r="F15" s="112"/>
      <c r="G15" s="126"/>
      <c r="I15" s="1" t="s">
        <v>28</v>
      </c>
      <c r="J15" s="127">
        <f ca="1">SUM(F9:F16)</f>
        <v>36.78</v>
      </c>
      <c r="S15" s="1">
        <f>'5-1.소반별'!U9</f>
        <v>0</v>
      </c>
      <c r="T15" s="252" t="s">
        <v>263</v>
      </c>
      <c r="U15" s="253">
        <f>'3.설계설명서'!P25</f>
        <v>0</v>
      </c>
      <c r="V15" s="253">
        <f>'3.설계설명서'!Q25</f>
        <v>0</v>
      </c>
      <c r="W15" s="252"/>
      <c r="X15" s="252"/>
      <c r="Y15" s="252"/>
    </row>
    <row r="16" spans="1:25" ht="20.100000000000001" customHeight="1">
      <c r="G16" s="126"/>
    </row>
    <row r="17" spans="7:7" ht="20.100000000000001" customHeight="1">
      <c r="G17" s="127"/>
    </row>
    <row r="18" spans="7:7" ht="20.100000000000001" customHeight="1">
      <c r="G18" s="127"/>
    </row>
  </sheetData>
  <mergeCells count="8">
    <mergeCell ref="B9:C9"/>
    <mergeCell ref="B8:C8"/>
    <mergeCell ref="B2:F2"/>
    <mergeCell ref="B5:C5"/>
    <mergeCell ref="B4:C4"/>
    <mergeCell ref="B3:C3"/>
    <mergeCell ref="B6:C6"/>
    <mergeCell ref="B7:C7"/>
  </mergeCells>
  <phoneticPr fontId="4" type="noConversion"/>
  <conditionalFormatting sqref="S7:S15">
    <cfRule type="cellIs" dxfId="3" priority="1" stopIfTrue="1" operator="equal">
      <formula>$R$7</formula>
    </cfRule>
  </conditionalFormatting>
  <conditionalFormatting sqref="S8:S15">
    <cfRule type="cellIs" dxfId="2" priority="4" stopIfTrue="1" operator="equal">
      <formula>$R$7</formula>
    </cfRule>
  </conditionalFormatting>
  <conditionalFormatting sqref="U7:U15">
    <cfRule type="cellIs" dxfId="1" priority="6" stopIfTrue="1" operator="equal">
      <formula>$S$7</formula>
    </cfRule>
  </conditionalFormatting>
  <printOptions horizontalCentered="1"/>
  <pageMargins left="0.98425196850393704" right="0.59055118110236227" top="0.78740157480314965" bottom="0.78740157480314965" header="0.59055118110236227" footer="0.59055118110236227"/>
  <pageSetup paperSize="9" scale="80" firstPageNumber="0" orientation="landscape" useFirstPageNumber="1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3">
    <tabColor rgb="FFC00000"/>
  </sheetPr>
  <dimension ref="A1:CG17"/>
  <sheetViews>
    <sheetView view="pageBreakPreview" zoomScaleNormal="100" zoomScaleSheetLayoutView="100" workbookViewId="0">
      <selection activeCell="AK19" sqref="AK19"/>
    </sheetView>
  </sheetViews>
  <sheetFormatPr defaultColWidth="8.88671875" defaultRowHeight="13.5"/>
  <cols>
    <col min="1" max="1" width="7.44140625" style="2" customWidth="1"/>
    <col min="2" max="2" width="11.5546875" style="2" customWidth="1"/>
    <col min="3" max="62" width="1.77734375" style="2" customWidth="1"/>
    <col min="63" max="82" width="1.33203125" style="2" customWidth="1"/>
    <col min="83" max="83" width="19.88671875" style="2" customWidth="1"/>
    <col min="84" max="16384" width="8.88671875" style="2"/>
  </cols>
  <sheetData>
    <row r="1" spans="1:85" ht="31.5">
      <c r="A1" s="924" t="s">
        <v>5</v>
      </c>
      <c r="B1" s="924"/>
      <c r="C1" s="924"/>
      <c r="D1" s="924"/>
      <c r="E1" s="924"/>
      <c r="F1" s="924"/>
      <c r="G1" s="924"/>
      <c r="H1" s="924"/>
      <c r="I1" s="924"/>
      <c r="J1" s="924"/>
      <c r="K1" s="924"/>
      <c r="L1" s="924"/>
      <c r="M1" s="924"/>
      <c r="N1" s="924"/>
      <c r="O1" s="924"/>
      <c r="P1" s="924"/>
      <c r="Q1" s="924"/>
      <c r="R1" s="924"/>
      <c r="S1" s="924"/>
      <c r="T1" s="924"/>
      <c r="U1" s="924"/>
      <c r="V1" s="924"/>
      <c r="W1" s="924"/>
      <c r="X1" s="924"/>
      <c r="Y1" s="924"/>
      <c r="Z1" s="924"/>
      <c r="AA1" s="924"/>
      <c r="AB1" s="924"/>
      <c r="AC1" s="924"/>
      <c r="AD1" s="924"/>
      <c r="AE1" s="924"/>
      <c r="AF1" s="924"/>
      <c r="AG1" s="924"/>
      <c r="AH1" s="924"/>
      <c r="AI1" s="924"/>
      <c r="AJ1" s="924"/>
      <c r="AK1" s="924"/>
      <c r="AL1" s="924"/>
      <c r="AM1" s="924"/>
      <c r="AN1" s="924"/>
      <c r="AO1" s="924"/>
      <c r="AP1" s="924"/>
      <c r="AQ1" s="924"/>
      <c r="AR1" s="924"/>
      <c r="AS1" s="924"/>
      <c r="AT1" s="924"/>
      <c r="AU1" s="924"/>
      <c r="AV1" s="924"/>
      <c r="AW1" s="924"/>
      <c r="AX1" s="924"/>
      <c r="AY1" s="924"/>
      <c r="AZ1" s="924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216"/>
    </row>
    <row r="2" spans="1:85" ht="23.25" customHeight="1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216"/>
    </row>
    <row r="3" spans="1:85" ht="30.75" customHeight="1" thickBot="1">
      <c r="A3" s="84" t="s">
        <v>40</v>
      </c>
      <c r="B3" s="84" t="str">
        <f>설계요소!L5</f>
        <v>2026년 조림지 사후관리사업(풀베기 2차-2지구)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216"/>
      <c r="CF3" s="256" t="s">
        <v>198</v>
      </c>
    </row>
    <row r="4" spans="1:85" ht="39.950000000000003" customHeight="1" thickBot="1">
      <c r="A4" s="950" t="s">
        <v>32</v>
      </c>
      <c r="B4" s="951"/>
      <c r="C4" s="943" t="str">
        <f>"착 공 일 로 부 터   "&amp;설계요소!D8&amp;" 일"</f>
        <v>착 공 일 로 부 터   45 일</v>
      </c>
      <c r="D4" s="944"/>
      <c r="E4" s="944"/>
      <c r="F4" s="944"/>
      <c r="G4" s="944"/>
      <c r="H4" s="944"/>
      <c r="I4" s="944"/>
      <c r="J4" s="944"/>
      <c r="K4" s="944"/>
      <c r="L4" s="944"/>
      <c r="M4" s="944"/>
      <c r="N4" s="944"/>
      <c r="O4" s="944"/>
      <c r="P4" s="944"/>
      <c r="Q4" s="944"/>
      <c r="R4" s="944"/>
      <c r="S4" s="944"/>
      <c r="T4" s="944"/>
      <c r="U4" s="944"/>
      <c r="V4" s="944"/>
      <c r="W4" s="944"/>
      <c r="X4" s="944"/>
      <c r="Y4" s="944"/>
      <c r="Z4" s="944"/>
      <c r="AA4" s="944"/>
      <c r="AB4" s="944"/>
      <c r="AC4" s="944"/>
      <c r="AD4" s="944"/>
      <c r="AE4" s="944"/>
      <c r="AF4" s="944"/>
      <c r="AG4" s="944"/>
      <c r="AH4" s="944"/>
      <c r="AI4" s="944"/>
      <c r="AJ4" s="944"/>
      <c r="AK4" s="944"/>
      <c r="AL4" s="944"/>
      <c r="AM4" s="944"/>
      <c r="AN4" s="944"/>
      <c r="AO4" s="944"/>
      <c r="AP4" s="944"/>
      <c r="AQ4" s="944"/>
      <c r="AR4" s="944"/>
      <c r="AS4" s="944"/>
      <c r="AT4" s="944"/>
      <c r="AU4" s="944"/>
      <c r="AV4" s="944"/>
      <c r="AW4" s="944"/>
      <c r="AX4" s="944"/>
      <c r="AY4" s="944"/>
      <c r="AZ4" s="945"/>
      <c r="BA4" s="311"/>
      <c r="BB4" s="311"/>
      <c r="BC4" s="311"/>
      <c r="BD4" s="311"/>
      <c r="BE4" s="311"/>
      <c r="BF4" s="311"/>
      <c r="BG4" s="311"/>
      <c r="BH4" s="311"/>
      <c r="BI4" s="311"/>
      <c r="BJ4" s="312"/>
      <c r="BK4" s="311"/>
      <c r="BL4" s="311"/>
      <c r="BM4" s="311"/>
      <c r="BN4" s="311"/>
      <c r="BO4" s="311"/>
      <c r="BP4" s="311"/>
      <c r="BQ4" s="311"/>
      <c r="BR4" s="311"/>
      <c r="BS4" s="311"/>
      <c r="BT4" s="311"/>
      <c r="BU4" s="433"/>
      <c r="BV4" s="433"/>
      <c r="BW4" s="433"/>
      <c r="BX4" s="433"/>
      <c r="BY4" s="433"/>
      <c r="BZ4" s="433"/>
      <c r="CA4" s="433"/>
      <c r="CB4" s="433"/>
      <c r="CC4" s="433"/>
      <c r="CD4" s="434"/>
      <c r="CE4" s="326"/>
    </row>
    <row r="5" spans="1:85" ht="39.950000000000003" customHeight="1" thickBot="1">
      <c r="A5" s="952"/>
      <c r="B5" s="953"/>
      <c r="C5" s="933">
        <v>10</v>
      </c>
      <c r="D5" s="934"/>
      <c r="E5" s="934"/>
      <c r="F5" s="934"/>
      <c r="G5" s="935"/>
      <c r="H5" s="934"/>
      <c r="I5" s="934"/>
      <c r="J5" s="934"/>
      <c r="K5" s="934"/>
      <c r="L5" s="936"/>
      <c r="M5" s="933">
        <v>20</v>
      </c>
      <c r="N5" s="934"/>
      <c r="O5" s="934"/>
      <c r="P5" s="934"/>
      <c r="Q5" s="935"/>
      <c r="R5" s="934"/>
      <c r="S5" s="934"/>
      <c r="T5" s="934"/>
      <c r="U5" s="934"/>
      <c r="V5" s="936"/>
      <c r="W5" s="933">
        <v>30</v>
      </c>
      <c r="X5" s="934"/>
      <c r="Y5" s="934"/>
      <c r="Z5" s="934"/>
      <c r="AA5" s="935"/>
      <c r="AB5" s="934"/>
      <c r="AC5" s="934"/>
      <c r="AD5" s="934"/>
      <c r="AE5" s="934"/>
      <c r="AF5" s="936"/>
      <c r="AG5" s="933">
        <v>40</v>
      </c>
      <c r="AH5" s="934"/>
      <c r="AI5" s="934"/>
      <c r="AJ5" s="934"/>
      <c r="AK5" s="935"/>
      <c r="AL5" s="934"/>
      <c r="AM5" s="934"/>
      <c r="AN5" s="934"/>
      <c r="AO5" s="934"/>
      <c r="AP5" s="936"/>
      <c r="AQ5" s="934" t="s">
        <v>617</v>
      </c>
      <c r="AR5" s="934"/>
      <c r="AS5" s="934"/>
      <c r="AT5" s="934"/>
      <c r="AU5" s="935"/>
      <c r="AV5" s="934"/>
      <c r="AW5" s="934"/>
      <c r="AX5" s="934"/>
      <c r="AY5" s="934"/>
      <c r="AZ5" s="955"/>
      <c r="BA5" s="941"/>
      <c r="BB5" s="941"/>
      <c r="BC5" s="941"/>
      <c r="BD5" s="941"/>
      <c r="BE5" s="941"/>
      <c r="BF5" s="941"/>
      <c r="BG5" s="941"/>
      <c r="BH5" s="941"/>
      <c r="BI5" s="941"/>
      <c r="BJ5" s="942"/>
      <c r="BK5" s="941"/>
      <c r="BL5" s="941"/>
      <c r="BM5" s="941"/>
      <c r="BN5" s="941"/>
      <c r="BO5" s="941"/>
      <c r="BP5" s="941"/>
      <c r="BQ5" s="941"/>
      <c r="BR5" s="941"/>
      <c r="BS5" s="941"/>
      <c r="BT5" s="941"/>
      <c r="BU5" s="930"/>
      <c r="BV5" s="930"/>
      <c r="BW5" s="930"/>
      <c r="BX5" s="930"/>
      <c r="BY5" s="930"/>
      <c r="BZ5" s="930"/>
      <c r="CA5" s="930"/>
      <c r="CB5" s="930"/>
      <c r="CC5" s="930"/>
      <c r="CD5" s="930"/>
      <c r="CE5" s="326"/>
    </row>
    <row r="6" spans="1:85" ht="39.950000000000003" customHeight="1" thickTop="1" thickBot="1">
      <c r="A6" s="937" t="s">
        <v>301</v>
      </c>
      <c r="B6" s="938"/>
      <c r="C6" s="673"/>
      <c r="D6" s="674"/>
      <c r="E6" s="675"/>
      <c r="F6" s="674"/>
      <c r="G6" s="674"/>
      <c r="H6" s="674"/>
      <c r="I6" s="674"/>
      <c r="J6" s="674"/>
      <c r="K6" s="674"/>
      <c r="L6" s="676"/>
      <c r="M6" s="673"/>
      <c r="N6" s="675"/>
      <c r="O6" s="675"/>
      <c r="P6" s="675"/>
      <c r="Q6" s="675"/>
      <c r="R6" s="675"/>
      <c r="S6" s="675"/>
      <c r="T6" s="675"/>
      <c r="U6" s="675"/>
      <c r="V6" s="676"/>
      <c r="W6" s="673"/>
      <c r="X6" s="675"/>
      <c r="Y6" s="675"/>
      <c r="Z6" s="675"/>
      <c r="AA6" s="675"/>
      <c r="AB6" s="675"/>
      <c r="AC6" s="675"/>
      <c r="AD6" s="675"/>
      <c r="AE6" s="675"/>
      <c r="AF6" s="676"/>
      <c r="AG6" s="673"/>
      <c r="AH6" s="675"/>
      <c r="AI6" s="675"/>
      <c r="AJ6" s="675"/>
      <c r="AK6" s="675"/>
      <c r="AL6" s="675"/>
      <c r="AM6" s="675"/>
      <c r="AN6" s="675"/>
      <c r="AO6" s="675"/>
      <c r="AP6" s="676"/>
      <c r="AQ6" s="673"/>
      <c r="AR6" s="675"/>
      <c r="AS6" s="675"/>
      <c r="AT6" s="675"/>
      <c r="AU6" s="675"/>
      <c r="AV6" s="308"/>
      <c r="AW6" s="308"/>
      <c r="AX6" s="308"/>
      <c r="AY6" s="308"/>
      <c r="AZ6" s="448"/>
      <c r="BA6" s="313"/>
      <c r="BB6" s="308"/>
      <c r="BC6" s="308"/>
      <c r="BD6" s="308"/>
      <c r="BE6" s="308"/>
      <c r="BF6" s="308"/>
      <c r="BG6" s="308"/>
      <c r="BH6" s="308"/>
      <c r="BI6" s="308"/>
      <c r="BJ6" s="448"/>
      <c r="BK6" s="313"/>
      <c r="BL6" s="308"/>
      <c r="BM6" s="308"/>
      <c r="BN6" s="308"/>
      <c r="BO6" s="308"/>
      <c r="BP6" s="308"/>
      <c r="BQ6" s="308"/>
      <c r="BR6" s="308"/>
      <c r="BS6" s="308"/>
      <c r="BT6" s="309"/>
      <c r="BU6" s="435"/>
      <c r="BV6" s="436"/>
      <c r="BW6" s="436"/>
      <c r="BX6" s="436"/>
      <c r="BY6" s="436"/>
      <c r="BZ6" s="436"/>
      <c r="CA6" s="436"/>
      <c r="CB6" s="436"/>
      <c r="CC6" s="436"/>
      <c r="CD6" s="437"/>
      <c r="CE6" s="326" t="str">
        <f>'4-1.공정별소요인력'!C3</f>
        <v>풀베기
면적(ha)</v>
      </c>
      <c r="CF6" s="254">
        <f ca="1">'4-1.공정별소요인력'!C23</f>
        <v>5</v>
      </c>
      <c r="CG6" s="255">
        <f>'4-1.공정별소요인력'!D23</f>
        <v>45</v>
      </c>
    </row>
    <row r="7" spans="1:85" ht="39.950000000000003" customHeight="1">
      <c r="A7" s="939" t="str">
        <f ca="1">"("&amp;CF6&amp;"인×"&amp;CG6&amp;"일)"</f>
        <v>(5인×45일)</v>
      </c>
      <c r="B7" s="940"/>
      <c r="C7" s="74"/>
      <c r="D7" s="65"/>
      <c r="E7" s="75"/>
      <c r="F7" s="65"/>
      <c r="G7" s="65"/>
      <c r="H7" s="65"/>
      <c r="I7" s="65"/>
      <c r="J7" s="65"/>
      <c r="K7" s="65"/>
      <c r="L7" s="68"/>
      <c r="M7" s="74"/>
      <c r="N7" s="75"/>
      <c r="O7" s="75"/>
      <c r="P7" s="75"/>
      <c r="Q7" s="75"/>
      <c r="R7" s="75"/>
      <c r="S7" s="75"/>
      <c r="T7" s="75"/>
      <c r="U7" s="75"/>
      <c r="V7" s="68"/>
      <c r="W7" s="74"/>
      <c r="X7" s="75"/>
      <c r="Y7" s="75"/>
      <c r="Z7" s="75"/>
      <c r="AA7" s="75"/>
      <c r="AB7" s="75"/>
      <c r="AC7" s="75"/>
      <c r="AD7" s="75"/>
      <c r="AE7" s="75"/>
      <c r="AF7" s="68"/>
      <c r="AG7" s="74"/>
      <c r="AH7" s="75"/>
      <c r="AI7" s="75"/>
      <c r="AJ7" s="75"/>
      <c r="AK7" s="75"/>
      <c r="AL7" s="75"/>
      <c r="AM7" s="75"/>
      <c r="AN7" s="75"/>
      <c r="AO7" s="75"/>
      <c r="AP7" s="68"/>
      <c r="AQ7" s="65"/>
      <c r="AR7" s="75"/>
      <c r="AS7" s="75"/>
      <c r="AT7" s="75"/>
      <c r="AU7" s="75"/>
      <c r="AV7" s="75"/>
      <c r="AW7" s="75"/>
      <c r="AX7" s="75"/>
      <c r="AY7" s="75"/>
      <c r="AZ7" s="71"/>
      <c r="BA7" s="65"/>
      <c r="BB7" s="75"/>
      <c r="BC7" s="75"/>
      <c r="BD7" s="75"/>
      <c r="BE7" s="75"/>
      <c r="BF7" s="75"/>
      <c r="BG7" s="75"/>
      <c r="BH7" s="75"/>
      <c r="BI7" s="75"/>
      <c r="BJ7" s="71"/>
      <c r="BK7" s="65"/>
      <c r="BL7" s="75"/>
      <c r="BM7" s="75"/>
      <c r="BN7" s="75"/>
      <c r="BO7" s="75"/>
      <c r="BP7" s="75"/>
      <c r="BQ7" s="75"/>
      <c r="BR7" s="75"/>
      <c r="BS7" s="75"/>
      <c r="BT7" s="68"/>
      <c r="BU7" s="74"/>
      <c r="BV7" s="75"/>
      <c r="BW7" s="75"/>
      <c r="BX7" s="75"/>
      <c r="BY7" s="75"/>
      <c r="BZ7" s="75"/>
      <c r="CA7" s="75"/>
      <c r="CB7" s="75"/>
      <c r="CC7" s="75"/>
      <c r="CD7" s="71"/>
      <c r="CE7" s="326"/>
      <c r="CF7" s="254"/>
      <c r="CG7" s="255"/>
    </row>
    <row r="8" spans="1:85" ht="39.950000000000003" hidden="1" customHeight="1" thickBot="1">
      <c r="A8" s="931" t="s">
        <v>604</v>
      </c>
      <c r="B8" s="932"/>
      <c r="C8" s="739"/>
      <c r="D8" s="740"/>
      <c r="E8" s="737"/>
      <c r="F8" s="737"/>
      <c r="G8" s="737"/>
      <c r="H8" s="737"/>
      <c r="I8" s="737"/>
      <c r="J8" s="740"/>
      <c r="K8" s="740"/>
      <c r="L8" s="738"/>
      <c r="M8" s="739"/>
      <c r="N8" s="737"/>
      <c r="O8" s="737"/>
      <c r="P8" s="737"/>
      <c r="Q8" s="77"/>
      <c r="R8" s="77"/>
      <c r="S8" s="77"/>
      <c r="T8" s="77"/>
      <c r="U8" s="77"/>
      <c r="V8" s="69"/>
      <c r="W8" s="76"/>
      <c r="X8" s="77"/>
      <c r="Y8" s="77"/>
      <c r="Z8" s="77"/>
      <c r="AA8" s="77"/>
      <c r="AB8" s="77"/>
      <c r="AC8" s="77"/>
      <c r="AD8" s="77"/>
      <c r="AE8" s="77"/>
      <c r="AF8" s="69"/>
      <c r="AG8" s="76"/>
      <c r="AH8" s="77"/>
      <c r="AI8" s="77"/>
      <c r="AJ8" s="77"/>
      <c r="AK8" s="77"/>
      <c r="AL8" s="77"/>
      <c r="AM8" s="77"/>
      <c r="AN8" s="77"/>
      <c r="AO8" s="77"/>
      <c r="AP8" s="69"/>
      <c r="AQ8" s="66"/>
      <c r="AR8" s="77"/>
      <c r="AS8" s="77"/>
      <c r="AT8" s="77"/>
      <c r="AU8" s="77"/>
      <c r="AV8" s="77"/>
      <c r="AW8" s="77"/>
      <c r="AX8" s="77"/>
      <c r="AY8" s="77"/>
      <c r="AZ8" s="72"/>
      <c r="BA8" s="66"/>
      <c r="BB8" s="77"/>
      <c r="BC8" s="77"/>
      <c r="BD8" s="77"/>
      <c r="BE8" s="77"/>
      <c r="BF8" s="77"/>
      <c r="BG8" s="77"/>
      <c r="BH8" s="77"/>
      <c r="BI8" s="77"/>
      <c r="BJ8" s="72"/>
      <c r="BK8" s="66"/>
      <c r="BL8" s="77"/>
      <c r="BM8" s="77"/>
      <c r="BN8" s="77"/>
      <c r="BO8" s="77"/>
      <c r="BP8" s="77"/>
      <c r="BQ8" s="77"/>
      <c r="BR8" s="77"/>
      <c r="BS8" s="77"/>
      <c r="BT8" s="69"/>
      <c r="BU8" s="66"/>
      <c r="BV8" s="77"/>
      <c r="BW8" s="77"/>
      <c r="BX8" s="77"/>
      <c r="BY8" s="77"/>
      <c r="BZ8" s="77"/>
      <c r="CA8" s="77"/>
      <c r="CB8" s="77"/>
      <c r="CC8" s="77"/>
      <c r="CD8" s="72"/>
      <c r="CE8" s="326" t="str">
        <f>'4-1.공정별소요인력'!N3</f>
        <v>풀베기-묘목찿기
(172698원/인)</v>
      </c>
      <c r="CF8" s="254">
        <f>'4-1.공정별소요인력'!N23</f>
        <v>0</v>
      </c>
      <c r="CG8" s="255" t="str">
        <f>'4-1.공정별소요인력'!O23</f>
        <v xml:space="preserve"> </v>
      </c>
    </row>
    <row r="9" spans="1:85" ht="39.950000000000003" hidden="1" customHeight="1">
      <c r="A9" s="939" t="str">
        <f>"("&amp;CF8&amp;"인×"&amp;CG8&amp;"일)"</f>
        <v>(0인× 일)</v>
      </c>
      <c r="B9" s="940"/>
      <c r="C9" s="74"/>
      <c r="D9" s="65"/>
      <c r="E9" s="75"/>
      <c r="F9" s="65"/>
      <c r="G9" s="449"/>
      <c r="H9" s="75"/>
      <c r="I9" s="65"/>
      <c r="J9" s="65"/>
      <c r="K9" s="65"/>
      <c r="L9" s="68"/>
      <c r="M9" s="74"/>
      <c r="N9" s="75"/>
      <c r="O9" s="75"/>
      <c r="P9" s="347"/>
      <c r="Q9" s="75"/>
      <c r="R9" s="65"/>
      <c r="S9" s="75"/>
      <c r="T9" s="75"/>
      <c r="U9" s="75"/>
      <c r="V9" s="68"/>
      <c r="W9" s="74"/>
      <c r="X9" s="75"/>
      <c r="Y9" s="75"/>
      <c r="Z9" s="75"/>
      <c r="AA9" s="75"/>
      <c r="AB9" s="75"/>
      <c r="AC9" s="75"/>
      <c r="AD9" s="75"/>
      <c r="AE9" s="75"/>
      <c r="AF9" s="68"/>
      <c r="AG9" s="74"/>
      <c r="AH9" s="75"/>
      <c r="AI9" s="75"/>
      <c r="AJ9" s="75"/>
      <c r="AK9" s="75"/>
      <c r="AL9" s="75"/>
      <c r="AM9" s="75"/>
      <c r="AN9" s="75"/>
      <c r="AO9" s="75"/>
      <c r="AP9" s="68"/>
      <c r="AQ9" s="65"/>
      <c r="AR9" s="75"/>
      <c r="AS9" s="75"/>
      <c r="AT9" s="75"/>
      <c r="AU9" s="75"/>
      <c r="AV9" s="75"/>
      <c r="AW9" s="75"/>
      <c r="AX9" s="75"/>
      <c r="AY9" s="75"/>
      <c r="AZ9" s="819"/>
      <c r="BA9" s="65"/>
      <c r="BB9" s="75"/>
      <c r="BC9" s="75"/>
      <c r="BD9" s="75"/>
      <c r="BE9" s="75"/>
      <c r="BF9" s="75"/>
      <c r="BG9" s="75"/>
      <c r="BH9" s="75"/>
      <c r="BI9" s="75"/>
      <c r="BJ9" s="71"/>
      <c r="BK9" s="65"/>
      <c r="BL9" s="75"/>
      <c r="BM9" s="75"/>
      <c r="BN9" s="75"/>
      <c r="BO9" s="75"/>
      <c r="BP9" s="75"/>
      <c r="BQ9" s="75"/>
      <c r="BR9" s="75"/>
      <c r="BS9" s="75"/>
      <c r="BT9" s="68"/>
      <c r="BU9" s="74"/>
      <c r="BV9" s="75"/>
      <c r="BW9" s="75"/>
      <c r="BX9" s="75"/>
      <c r="BY9" s="75"/>
      <c r="BZ9" s="75"/>
      <c r="CA9" s="75"/>
      <c r="CB9" s="75"/>
      <c r="CC9" s="75"/>
      <c r="CD9" s="71"/>
      <c r="CE9" s="26"/>
      <c r="CF9" s="254"/>
      <c r="CG9" s="255"/>
    </row>
    <row r="10" spans="1:85" ht="39.950000000000003" customHeight="1" thickBot="1">
      <c r="A10" s="931" t="s">
        <v>319</v>
      </c>
      <c r="B10" s="932"/>
      <c r="C10" s="739"/>
      <c r="D10" s="740"/>
      <c r="E10" s="740"/>
      <c r="F10" s="740"/>
      <c r="G10" s="740"/>
      <c r="H10" s="737"/>
      <c r="I10" s="737"/>
      <c r="J10" s="740"/>
      <c r="K10" s="740"/>
      <c r="L10" s="738"/>
      <c r="M10" s="739"/>
      <c r="N10" s="737"/>
      <c r="O10" s="737"/>
      <c r="P10" s="737"/>
      <c r="Q10" s="737"/>
      <c r="R10" s="737"/>
      <c r="S10" s="737"/>
      <c r="T10" s="737"/>
      <c r="U10" s="737"/>
      <c r="V10" s="738"/>
      <c r="W10" s="739"/>
      <c r="X10" s="737"/>
      <c r="Y10" s="737"/>
      <c r="Z10" s="737"/>
      <c r="AA10" s="737"/>
      <c r="AB10" s="737"/>
      <c r="AC10" s="737"/>
      <c r="AD10" s="737"/>
      <c r="AE10" s="737"/>
      <c r="AF10" s="738"/>
      <c r="AG10" s="739"/>
      <c r="AH10" s="737"/>
      <c r="AI10" s="737"/>
      <c r="AJ10" s="737"/>
      <c r="AK10" s="737"/>
      <c r="AL10" s="737"/>
      <c r="AM10" s="737"/>
      <c r="AN10" s="737"/>
      <c r="AO10" s="737"/>
      <c r="AP10" s="738"/>
      <c r="AQ10" s="76"/>
      <c r="AR10" s="77"/>
      <c r="AS10" s="77"/>
      <c r="AT10" s="77"/>
      <c r="AU10" s="77"/>
      <c r="AV10" s="77"/>
      <c r="AW10" s="77"/>
      <c r="AX10" s="77"/>
      <c r="AY10" s="77"/>
      <c r="AZ10" s="72"/>
      <c r="BA10" s="66"/>
      <c r="BB10" s="77"/>
      <c r="BC10" s="77"/>
      <c r="BD10" s="77"/>
      <c r="BE10" s="77"/>
      <c r="BF10" s="77"/>
      <c r="BG10" s="77"/>
      <c r="BH10" s="77"/>
      <c r="BI10" s="77"/>
      <c r="BJ10" s="72"/>
      <c r="BK10" s="66"/>
      <c r="BL10" s="77"/>
      <c r="BM10" s="77"/>
      <c r="BN10" s="77"/>
      <c r="BO10" s="77"/>
      <c r="BP10" s="77"/>
      <c r="BQ10" s="77"/>
      <c r="BR10" s="77"/>
      <c r="BS10" s="77"/>
      <c r="BT10" s="69"/>
      <c r="BU10" s="76"/>
      <c r="BV10" s="77"/>
      <c r="BW10" s="77"/>
      <c r="BX10" s="77"/>
      <c r="BY10" s="77"/>
      <c r="BZ10" s="77"/>
      <c r="CA10" s="77"/>
      <c r="CB10" s="77"/>
      <c r="CC10" s="77"/>
      <c r="CD10" s="72"/>
      <c r="CE10" s="26"/>
    </row>
    <row r="11" spans="1:85" ht="39.950000000000003" customHeight="1">
      <c r="A11" s="939" t="str">
        <f ca="1">"("&amp;CF11&amp;"인×"&amp;CG11&amp;"일)"</f>
        <v>(5인×35일)</v>
      </c>
      <c r="B11" s="954"/>
      <c r="C11" s="74"/>
      <c r="D11" s="75"/>
      <c r="E11" s="75"/>
      <c r="F11" s="75"/>
      <c r="G11" s="75"/>
      <c r="H11" s="65"/>
      <c r="I11" s="65"/>
      <c r="J11" s="65"/>
      <c r="K11" s="65"/>
      <c r="L11" s="68"/>
      <c r="M11" s="74"/>
      <c r="N11" s="347"/>
      <c r="O11" s="75"/>
      <c r="P11" s="75"/>
      <c r="Q11" s="347"/>
      <c r="R11" s="75"/>
      <c r="S11" s="75"/>
      <c r="T11" s="75"/>
      <c r="U11" s="75"/>
      <c r="V11" s="68"/>
      <c r="W11" s="74"/>
      <c r="X11" s="75"/>
      <c r="Y11" s="75"/>
      <c r="Z11" s="75"/>
      <c r="AA11" s="75"/>
      <c r="AB11" s="75"/>
      <c r="AC11" s="75"/>
      <c r="AD11" s="75"/>
      <c r="AE11" s="75"/>
      <c r="AF11" s="68"/>
      <c r="AG11" s="74"/>
      <c r="AH11" s="75"/>
      <c r="AI11" s="75"/>
      <c r="AJ11" s="75"/>
      <c r="AK11" s="75"/>
      <c r="AL11" s="75"/>
      <c r="AM11" s="75"/>
      <c r="AN11" s="75"/>
      <c r="AO11" s="75"/>
      <c r="AP11" s="68"/>
      <c r="AQ11" s="74"/>
      <c r="AR11" s="75"/>
      <c r="AS11" s="75"/>
      <c r="AT11" s="75"/>
      <c r="AU11" s="75"/>
      <c r="AV11" s="75"/>
      <c r="AW11" s="75"/>
      <c r="AX11" s="75"/>
      <c r="AY11" s="75"/>
      <c r="AZ11" s="71"/>
      <c r="BA11" s="65"/>
      <c r="BB11" s="75"/>
      <c r="BC11" s="75"/>
      <c r="BD11" s="75"/>
      <c r="BE11" s="75"/>
      <c r="BF11" s="75"/>
      <c r="BG11" s="75"/>
      <c r="BH11" s="75"/>
      <c r="BI11" s="75"/>
      <c r="BJ11" s="71"/>
      <c r="BK11" s="65"/>
      <c r="BL11" s="75"/>
      <c r="BM11" s="75"/>
      <c r="BN11" s="75"/>
      <c r="BO11" s="75"/>
      <c r="BP11" s="75"/>
      <c r="BQ11" s="75"/>
      <c r="BR11" s="75"/>
      <c r="BS11" s="75"/>
      <c r="BT11" s="68"/>
      <c r="BU11" s="74"/>
      <c r="BV11" s="75"/>
      <c r="BW11" s="75"/>
      <c r="BX11" s="75"/>
      <c r="BY11" s="75"/>
      <c r="BZ11" s="75"/>
      <c r="CA11" s="75"/>
      <c r="CB11" s="75"/>
      <c r="CC11" s="75"/>
      <c r="CD11" s="71"/>
      <c r="CE11" s="326" t="str">
        <f>'4-1.공정별소요인력'!P3</f>
        <v>풀베기-모두베기
(228717원/인)</v>
      </c>
      <c r="CF11" s="254">
        <f>'4-1.공정별소요인력'!P23</f>
        <v>5</v>
      </c>
      <c r="CG11" s="255">
        <f ca="1">'4-1.공정별소요인력'!Q23</f>
        <v>35</v>
      </c>
    </row>
    <row r="12" spans="1:85" ht="39.950000000000003" hidden="1" customHeight="1">
      <c r="A12" s="931" t="s">
        <v>302</v>
      </c>
      <c r="B12" s="932"/>
      <c r="C12" s="76"/>
      <c r="D12" s="66"/>
      <c r="E12" s="66"/>
      <c r="F12" s="66"/>
      <c r="G12" s="66"/>
      <c r="H12" s="66"/>
      <c r="I12" s="66"/>
      <c r="J12" s="66"/>
      <c r="K12" s="66"/>
      <c r="L12" s="69"/>
      <c r="M12" s="76"/>
      <c r="N12" s="77"/>
      <c r="O12" s="77"/>
      <c r="P12" s="77"/>
      <c r="Q12" s="77"/>
      <c r="R12" s="77"/>
      <c r="S12" s="77"/>
      <c r="T12" s="77"/>
      <c r="U12" s="77"/>
      <c r="V12" s="69"/>
      <c r="W12" s="76"/>
      <c r="X12" s="77"/>
      <c r="Y12" s="77"/>
      <c r="Z12" s="77"/>
      <c r="AA12" s="77"/>
      <c r="AB12" s="77"/>
      <c r="AC12" s="77"/>
      <c r="AD12" s="77"/>
      <c r="AE12" s="77"/>
      <c r="AF12" s="69"/>
      <c r="AG12" s="76"/>
      <c r="AH12" s="77"/>
      <c r="AI12" s="77"/>
      <c r="AJ12" s="77"/>
      <c r="AK12" s="77"/>
      <c r="AL12" s="77"/>
      <c r="AM12" s="77"/>
      <c r="AN12" s="77"/>
      <c r="AO12" s="77"/>
      <c r="AP12" s="69"/>
      <c r="AQ12" s="66"/>
      <c r="AR12" s="77"/>
      <c r="AS12" s="77"/>
      <c r="AT12" s="77"/>
      <c r="AU12" s="77"/>
      <c r="AV12" s="77"/>
      <c r="AW12" s="77"/>
      <c r="AX12" s="77"/>
      <c r="AY12" s="77"/>
      <c r="AZ12" s="72"/>
      <c r="BA12" s="66"/>
      <c r="BB12" s="77"/>
      <c r="BC12" s="77"/>
      <c r="BD12" s="77"/>
      <c r="BE12" s="77"/>
      <c r="BF12" s="77"/>
      <c r="BG12" s="77"/>
      <c r="BH12" s="77"/>
      <c r="BI12" s="77"/>
      <c r="BJ12" s="72"/>
      <c r="BK12" s="66"/>
      <c r="BL12" s="77"/>
      <c r="BM12" s="77"/>
      <c r="BN12" s="77"/>
      <c r="BO12" s="77"/>
      <c r="BP12" s="77"/>
      <c r="BQ12" s="77"/>
      <c r="BR12" s="77"/>
      <c r="BS12" s="77"/>
      <c r="BT12" s="69"/>
      <c r="BU12" s="76"/>
      <c r="BV12" s="77"/>
      <c r="BW12" s="77"/>
      <c r="BX12" s="77"/>
      <c r="BY12" s="77"/>
      <c r="BZ12" s="77"/>
      <c r="CA12" s="77"/>
      <c r="CB12" s="77"/>
      <c r="CC12" s="77"/>
      <c r="CD12" s="72"/>
      <c r="CE12" s="326"/>
      <c r="CF12" s="254"/>
      <c r="CG12" s="255"/>
    </row>
    <row r="13" spans="1:85" ht="39.950000000000003" hidden="1" customHeight="1">
      <c r="A13" s="939" t="str">
        <f>"("&amp;CF13&amp;"인×"&amp;CG13&amp;"일)"</f>
        <v>(0인× 일)</v>
      </c>
      <c r="B13" s="940"/>
      <c r="C13" s="74"/>
      <c r="D13" s="65"/>
      <c r="E13" s="65"/>
      <c r="F13" s="65"/>
      <c r="G13" s="65"/>
      <c r="H13" s="65"/>
      <c r="I13" s="65"/>
      <c r="J13" s="65"/>
      <c r="K13" s="65"/>
      <c r="L13" s="68"/>
      <c r="M13" s="74"/>
      <c r="N13" s="75"/>
      <c r="O13" s="75"/>
      <c r="P13" s="75"/>
      <c r="Q13" s="75"/>
      <c r="R13" s="75"/>
      <c r="S13" s="75"/>
      <c r="T13" s="75"/>
      <c r="U13" s="75"/>
      <c r="V13" s="68"/>
      <c r="W13" s="74"/>
      <c r="X13" s="75"/>
      <c r="Y13" s="75"/>
      <c r="Z13" s="75"/>
      <c r="AA13" s="75"/>
      <c r="AB13" s="75"/>
      <c r="AC13" s="75"/>
      <c r="AD13" s="75"/>
      <c r="AE13" s="75"/>
      <c r="AF13" s="68"/>
      <c r="AG13" s="74"/>
      <c r="AH13" s="75"/>
      <c r="AI13" s="75"/>
      <c r="AJ13" s="75"/>
      <c r="AK13" s="75"/>
      <c r="AL13" s="75"/>
      <c r="AM13" s="75"/>
      <c r="AN13" s="75"/>
      <c r="AO13" s="75"/>
      <c r="AP13" s="68"/>
      <c r="AQ13" s="65"/>
      <c r="AR13" s="75"/>
      <c r="AS13" s="75"/>
      <c r="AT13" s="75"/>
      <c r="AU13" s="75"/>
      <c r="AV13" s="75"/>
      <c r="AW13" s="75"/>
      <c r="AX13" s="75"/>
      <c r="AY13" s="75"/>
      <c r="AZ13" s="71"/>
      <c r="BA13" s="65"/>
      <c r="BB13" s="75"/>
      <c r="BC13" s="75"/>
      <c r="BD13" s="75"/>
      <c r="BE13" s="75"/>
      <c r="BF13" s="75"/>
      <c r="BG13" s="75"/>
      <c r="BH13" s="75"/>
      <c r="BI13" s="75"/>
      <c r="BJ13" s="71"/>
      <c r="BK13" s="65"/>
      <c r="BL13" s="75"/>
      <c r="BM13" s="75"/>
      <c r="BN13" s="75"/>
      <c r="BO13" s="75"/>
      <c r="BP13" s="75"/>
      <c r="BQ13" s="75"/>
      <c r="BR13" s="75"/>
      <c r="BS13" s="75"/>
      <c r="BT13" s="68"/>
      <c r="BU13" s="74"/>
      <c r="BV13" s="75"/>
      <c r="BW13" s="75"/>
      <c r="BX13" s="75"/>
      <c r="BY13" s="75"/>
      <c r="BZ13" s="75"/>
      <c r="CA13" s="75"/>
      <c r="CB13" s="75"/>
      <c r="CC13" s="75"/>
      <c r="CD13" s="71"/>
      <c r="CE13" s="326" t="str">
        <f>'4-1.공정별소요인력'!T3</f>
        <v>기타</v>
      </c>
      <c r="CF13" s="254">
        <f>'4-1.공정별소요인력'!T23</f>
        <v>0</v>
      </c>
      <c r="CG13" s="255" t="str">
        <f>'4-1.공정별소요인력'!U23</f>
        <v xml:space="preserve"> </v>
      </c>
    </row>
    <row r="14" spans="1:85" ht="39.950000000000003" customHeight="1" thickBot="1">
      <c r="A14" s="946" t="s">
        <v>1193</v>
      </c>
      <c r="B14" s="947"/>
      <c r="C14" s="76"/>
      <c r="D14" s="66"/>
      <c r="E14" s="66"/>
      <c r="F14" s="66"/>
      <c r="G14" s="66"/>
      <c r="H14" s="66"/>
      <c r="I14" s="66"/>
      <c r="J14" s="66"/>
      <c r="K14" s="66"/>
      <c r="L14" s="69"/>
      <c r="M14" s="76"/>
      <c r="N14" s="77"/>
      <c r="O14" s="77"/>
      <c r="P14" s="77"/>
      <c r="Q14" s="77"/>
      <c r="R14" s="77"/>
      <c r="S14" s="77"/>
      <c r="T14" s="77"/>
      <c r="U14" s="77"/>
      <c r="V14" s="69"/>
      <c r="W14" s="76"/>
      <c r="X14" s="77"/>
      <c r="Y14" s="77"/>
      <c r="Z14" s="77"/>
      <c r="AA14" s="77"/>
      <c r="AB14" s="77"/>
      <c r="AC14" s="77"/>
      <c r="AD14" s="77"/>
      <c r="AE14" s="77"/>
      <c r="AF14" s="69"/>
      <c r="AG14" s="76"/>
      <c r="AH14" s="77"/>
      <c r="AI14" s="77"/>
      <c r="AJ14" s="77"/>
      <c r="AK14" s="77"/>
      <c r="AL14" s="77"/>
      <c r="AM14" s="77"/>
      <c r="AN14" s="77"/>
      <c r="AO14" s="77"/>
      <c r="AP14" s="69"/>
      <c r="AQ14" s="739"/>
      <c r="AR14" s="737"/>
      <c r="AS14" s="737"/>
      <c r="AT14" s="737"/>
      <c r="AU14" s="737"/>
      <c r="AV14" s="77"/>
      <c r="AW14" s="77"/>
      <c r="AX14" s="77"/>
      <c r="AY14" s="77"/>
      <c r="AZ14" s="72"/>
      <c r="BA14" s="66"/>
      <c r="BB14" s="77"/>
      <c r="BC14" s="77"/>
      <c r="BD14" s="77"/>
      <c r="BE14" s="77"/>
      <c r="BF14" s="77"/>
      <c r="BG14" s="77"/>
      <c r="BH14" s="77"/>
      <c r="BI14" s="77"/>
      <c r="BJ14" s="72"/>
      <c r="BK14" s="66"/>
      <c r="BL14" s="77"/>
      <c r="BM14" s="77"/>
      <c r="BN14" s="77"/>
      <c r="BO14" s="77"/>
      <c r="BP14" s="77"/>
      <c r="BQ14" s="77"/>
      <c r="BR14" s="77"/>
      <c r="BS14" s="77"/>
      <c r="BT14" s="69"/>
      <c r="BU14" s="76"/>
      <c r="BV14" s="77"/>
      <c r="BW14" s="77"/>
      <c r="BX14" s="77"/>
      <c r="BY14" s="77"/>
      <c r="BZ14" s="77"/>
      <c r="CA14" s="77"/>
      <c r="CB14" s="77"/>
      <c r="CC14" s="77"/>
      <c r="CD14" s="72"/>
      <c r="CE14" s="326"/>
    </row>
    <row r="15" spans="1:85" ht="39.950000000000003" customHeight="1" thickBot="1">
      <c r="A15" s="948"/>
      <c r="B15" s="949"/>
      <c r="C15" s="78"/>
      <c r="D15" s="67"/>
      <c r="E15" s="67"/>
      <c r="F15" s="67"/>
      <c r="G15" s="67"/>
      <c r="H15" s="67"/>
      <c r="I15" s="67"/>
      <c r="J15" s="67"/>
      <c r="K15" s="67"/>
      <c r="L15" s="70"/>
      <c r="M15" s="78"/>
      <c r="N15" s="79"/>
      <c r="O15" s="79"/>
      <c r="P15" s="79"/>
      <c r="Q15" s="79"/>
      <c r="R15" s="79"/>
      <c r="S15" s="79"/>
      <c r="T15" s="79"/>
      <c r="U15" s="79"/>
      <c r="V15" s="70"/>
      <c r="W15" s="78"/>
      <c r="X15" s="79"/>
      <c r="Y15" s="79"/>
      <c r="Z15" s="79"/>
      <c r="AA15" s="79"/>
      <c r="AB15" s="79"/>
      <c r="AC15" s="79"/>
      <c r="AD15" s="79"/>
      <c r="AE15" s="79"/>
      <c r="AF15" s="70"/>
      <c r="AG15" s="78"/>
      <c r="AH15" s="79"/>
      <c r="AI15" s="79"/>
      <c r="AJ15" s="79"/>
      <c r="AK15" s="79"/>
      <c r="AL15" s="79"/>
      <c r="AM15" s="79"/>
      <c r="AN15" s="79"/>
      <c r="AO15" s="79"/>
      <c r="AP15" s="70"/>
      <c r="AQ15" s="78"/>
      <c r="AR15" s="79"/>
      <c r="AS15" s="79"/>
      <c r="AT15" s="79"/>
      <c r="AU15" s="79"/>
      <c r="AV15" s="79"/>
      <c r="AW15" s="79"/>
      <c r="AX15" s="79"/>
      <c r="AY15" s="79"/>
      <c r="AZ15" s="73"/>
      <c r="BA15" s="67"/>
      <c r="BB15" s="79"/>
      <c r="BC15" s="79"/>
      <c r="BD15" s="79"/>
      <c r="BE15" s="79"/>
      <c r="BF15" s="79"/>
      <c r="BG15" s="79"/>
      <c r="BH15" s="79"/>
      <c r="BI15" s="772"/>
      <c r="BJ15" s="73"/>
      <c r="BK15" s="67"/>
      <c r="BL15" s="79"/>
      <c r="BM15" s="79"/>
      <c r="BN15" s="79"/>
      <c r="BO15" s="79"/>
      <c r="BP15" s="79"/>
      <c r="BQ15" s="79"/>
      <c r="BR15" s="79"/>
      <c r="BS15" s="79"/>
      <c r="BT15" s="70"/>
      <c r="BU15" s="78"/>
      <c r="BV15" s="79"/>
      <c r="BW15" s="79"/>
      <c r="BX15" s="79"/>
      <c r="BY15" s="79"/>
      <c r="BZ15" s="79"/>
      <c r="CA15" s="79"/>
      <c r="CB15" s="79"/>
      <c r="CC15" s="79"/>
      <c r="CD15" s="73"/>
      <c r="CE15" s="326"/>
    </row>
    <row r="16" spans="1:85" ht="30.75" customHeight="1"/>
    <row r="17" ht="30.75" customHeight="1"/>
  </sheetData>
  <mergeCells count="20">
    <mergeCell ref="C4:AZ4"/>
    <mergeCell ref="A1:AZ1"/>
    <mergeCell ref="A9:B9"/>
    <mergeCell ref="A10:B10"/>
    <mergeCell ref="A14:B15"/>
    <mergeCell ref="A4:B5"/>
    <mergeCell ref="A11:B11"/>
    <mergeCell ref="M5:V5"/>
    <mergeCell ref="A12:B12"/>
    <mergeCell ref="A13:B13"/>
    <mergeCell ref="AQ5:AZ5"/>
    <mergeCell ref="BU5:CD5"/>
    <mergeCell ref="A8:B8"/>
    <mergeCell ref="C5:L5"/>
    <mergeCell ref="W5:AF5"/>
    <mergeCell ref="AG5:AP5"/>
    <mergeCell ref="A6:B6"/>
    <mergeCell ref="A7:B7"/>
    <mergeCell ref="BK5:BT5"/>
    <mergeCell ref="BA5:BJ5"/>
  </mergeCells>
  <phoneticPr fontId="4" type="noConversion"/>
  <printOptions horizontalCentered="1"/>
  <pageMargins left="0.51181102362204722" right="0.19685039370078741" top="0.98425196850393704" bottom="0.70866141732283472" header="0.51181102362204722" footer="0.51181102362204722"/>
  <pageSetup paperSize="9" scale="95" firstPageNumber="14" orientation="landscape" useFirstPageNumber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C00000"/>
  </sheetPr>
  <dimension ref="A1:AA40"/>
  <sheetViews>
    <sheetView view="pageBreakPreview" topLeftCell="A5" zoomScaleNormal="100" zoomScaleSheetLayoutView="100" workbookViewId="0">
      <selection activeCell="C23" sqref="C23"/>
    </sheetView>
  </sheetViews>
  <sheetFormatPr defaultColWidth="8.88671875" defaultRowHeight="20.100000000000001" customHeight="1"/>
  <cols>
    <col min="1" max="1" width="8" style="2" bestFit="1" customWidth="1"/>
    <col min="2" max="4" width="10.77734375" style="2" customWidth="1"/>
    <col min="5" max="13" width="10.77734375" style="2" hidden="1" customWidth="1"/>
    <col min="14" max="17" width="18.77734375" style="2" customWidth="1"/>
    <col min="18" max="21" width="15" style="2" hidden="1" customWidth="1"/>
    <col min="22" max="22" width="7.109375" style="2" hidden="1" customWidth="1"/>
    <col min="23" max="23" width="8.109375" style="2" hidden="1" customWidth="1"/>
    <col min="24" max="24" width="11.44140625" style="2" bestFit="1" customWidth="1"/>
    <col min="25" max="25" width="9" style="2" bestFit="1" customWidth="1"/>
    <col min="26" max="26" width="13.109375" style="2" bestFit="1" customWidth="1"/>
    <col min="27" max="27" width="9" style="2" bestFit="1" customWidth="1"/>
    <col min="28" max="16384" width="8.88671875" style="2"/>
  </cols>
  <sheetData>
    <row r="1" spans="1:26" ht="35.25" customHeight="1">
      <c r="A1" s="961" t="s">
        <v>158</v>
      </c>
      <c r="B1" s="961"/>
      <c r="C1" s="961"/>
      <c r="D1" s="961"/>
      <c r="E1" s="961"/>
      <c r="F1" s="961"/>
      <c r="G1" s="961"/>
      <c r="H1" s="961"/>
      <c r="I1" s="961"/>
      <c r="J1" s="961"/>
      <c r="K1" s="961"/>
      <c r="L1" s="961"/>
      <c r="M1" s="961"/>
      <c r="N1" s="961"/>
      <c r="O1" s="961"/>
      <c r="P1" s="961"/>
      <c r="Q1" s="961"/>
      <c r="R1" s="961"/>
      <c r="S1" s="961"/>
      <c r="T1" s="961"/>
      <c r="U1" s="961"/>
    </row>
    <row r="2" spans="1:26" ht="13.5" customHeight="1">
      <c r="R2" s="214"/>
      <c r="T2" s="215"/>
      <c r="U2" s="215"/>
    </row>
    <row r="3" spans="1:26" ht="32.25" customHeight="1">
      <c r="A3" s="960" t="s">
        <v>159</v>
      </c>
      <c r="B3" s="960" t="s">
        <v>160</v>
      </c>
      <c r="C3" s="964" t="s">
        <v>276</v>
      </c>
      <c r="D3" s="965"/>
      <c r="E3" s="960" t="s">
        <v>223</v>
      </c>
      <c r="F3" s="960"/>
      <c r="G3" s="960"/>
      <c r="H3" s="960"/>
      <c r="I3" s="960"/>
      <c r="J3" s="972" t="str">
        <f>"경계표시
("&amp;'3-1.기초자료'!B11&amp;"원/인)"</f>
        <v>경계표시
(172698원/인)</v>
      </c>
      <c r="K3" s="973"/>
      <c r="L3" s="960" t="s">
        <v>260</v>
      </c>
      <c r="M3" s="960"/>
      <c r="N3" s="960" t="str">
        <f>"풀베기-묘목찿기
("&amp;'3-1.기초자료'!B11&amp;"원/인)"</f>
        <v>풀베기-묘목찿기
(172698원/인)</v>
      </c>
      <c r="O3" s="960"/>
      <c r="P3" s="974" t="str">
        <f>"풀베기-모두베기
("&amp;'3-1.기초자료'!B12&amp;"원/인)"</f>
        <v>풀베기-모두베기
(228717원/인)</v>
      </c>
      <c r="Q3" s="974"/>
      <c r="R3" s="960"/>
      <c r="S3" s="960"/>
      <c r="T3" s="960" t="s">
        <v>298</v>
      </c>
      <c r="U3" s="960"/>
      <c r="V3" s="960" t="s">
        <v>224</v>
      </c>
      <c r="W3" s="960"/>
    </row>
    <row r="4" spans="1:26" ht="31.5" customHeight="1">
      <c r="A4" s="960"/>
      <c r="B4" s="960"/>
      <c r="C4" s="966"/>
      <c r="D4" s="967"/>
      <c r="E4" s="960"/>
      <c r="F4" s="266" t="s">
        <v>225</v>
      </c>
      <c r="G4" s="266" t="s">
        <v>226</v>
      </c>
      <c r="H4" s="266" t="s">
        <v>225</v>
      </c>
      <c r="I4" s="266" t="s">
        <v>226</v>
      </c>
      <c r="J4" s="266" t="s">
        <v>225</v>
      </c>
      <c r="K4" s="266" t="s">
        <v>226</v>
      </c>
      <c r="L4" s="266" t="s">
        <v>225</v>
      </c>
      <c r="M4" s="266" t="s">
        <v>226</v>
      </c>
      <c r="N4" s="266" t="s">
        <v>225</v>
      </c>
      <c r="O4" s="266" t="s">
        <v>226</v>
      </c>
      <c r="P4" s="266" t="s">
        <v>225</v>
      </c>
      <c r="Q4" s="266" t="s">
        <v>226</v>
      </c>
      <c r="R4" s="266" t="s">
        <v>225</v>
      </c>
      <c r="S4" s="266" t="s">
        <v>226</v>
      </c>
      <c r="T4" s="266" t="s">
        <v>225</v>
      </c>
      <c r="U4" s="266" t="s">
        <v>226</v>
      </c>
      <c r="V4" s="266" t="s">
        <v>225</v>
      </c>
      <c r="W4" s="266" t="s">
        <v>226</v>
      </c>
    </row>
    <row r="5" spans="1:26" ht="21" customHeight="1">
      <c r="A5" s="267" t="str">
        <f>'5-1.소반별'!Q1</f>
        <v>1-0-1-0</v>
      </c>
      <c r="B5" s="268" t="str">
        <f ca="1">'11.1수량산출서'!B6</f>
        <v>모두베기</v>
      </c>
      <c r="C5" s="956">
        <f>VLOOKUP($A5,'5-1.소반별'!$Q$1:$U$9,5,0)</f>
        <v>0.8</v>
      </c>
      <c r="D5" s="957"/>
      <c r="E5" s="269"/>
      <c r="F5" s="269">
        <v>0</v>
      </c>
      <c r="G5" s="269">
        <f t="shared" ref="G5" si="0">TRUNC(C5*F5)</f>
        <v>0</v>
      </c>
      <c r="H5" s="269">
        <v>0</v>
      </c>
      <c r="I5" s="269">
        <f t="shared" ref="I5" si="1">TRUNC(C5*H5)</f>
        <v>0</v>
      </c>
      <c r="J5" s="269">
        <f>단1!$K$8</f>
        <v>0</v>
      </c>
      <c r="K5" s="269">
        <f t="shared" ref="K5" si="2">TRUNC(C5*J5)</f>
        <v>0</v>
      </c>
      <c r="L5" s="269"/>
      <c r="M5" s="269">
        <f t="shared" ref="M5" si="3">TRUNC(C5*L5)</f>
        <v>0</v>
      </c>
      <c r="N5" s="269">
        <f t="shared" ref="N5:N10" ca="1" si="4">INDIRECT(X5&amp;"!$K$13")</f>
        <v>0</v>
      </c>
      <c r="O5" s="269">
        <f t="shared" ref="O5" ca="1" si="5">TRUNC(C5*N5)</f>
        <v>0</v>
      </c>
      <c r="P5" s="269">
        <f t="shared" ref="P5:P10" ca="1" si="6">INDIRECT(X5&amp;"!$K$14")</f>
        <v>1315122</v>
      </c>
      <c r="Q5" s="269">
        <f t="shared" ref="Q5" ca="1" si="7">TRUNC(C5*P5)</f>
        <v>1052097</v>
      </c>
      <c r="R5" s="269">
        <v>0</v>
      </c>
      <c r="S5" s="269"/>
      <c r="T5" s="269">
        <v>0</v>
      </c>
      <c r="U5" s="269">
        <f>TRUNC(D5*T5)</f>
        <v>0</v>
      </c>
      <c r="V5" s="269"/>
      <c r="W5" s="269"/>
      <c r="X5" s="2" t="str">
        <f>"단"&amp;ROW()-4</f>
        <v>단1</v>
      </c>
    </row>
    <row r="6" spans="1:26" ht="21" customHeight="1">
      <c r="A6" s="267" t="str">
        <f>'5-1.소반별'!Q2</f>
        <v>1-0-2-0</v>
      </c>
      <c r="B6" s="268" t="str">
        <f ca="1">'11.1수량산출서'!B7</f>
        <v>모두베기</v>
      </c>
      <c r="C6" s="956">
        <f>VLOOKUP($A6,'5-1.소반별'!$Q$1:$U$9,5,0)</f>
        <v>6.61</v>
      </c>
      <c r="D6" s="957"/>
      <c r="E6" s="269"/>
      <c r="F6" s="269">
        <v>0</v>
      </c>
      <c r="G6" s="269">
        <f t="shared" ref="G6:G10" si="8">TRUNC(C6*F6)</f>
        <v>0</v>
      </c>
      <c r="H6" s="269">
        <v>0</v>
      </c>
      <c r="I6" s="269">
        <f t="shared" ref="I6:I10" si="9">TRUNC(C6*H6)</f>
        <v>0</v>
      </c>
      <c r="J6" s="269">
        <f>단1!$K$8</f>
        <v>0</v>
      </c>
      <c r="K6" s="269">
        <f t="shared" ref="K6:K10" si="10">TRUNC(C6*J6)</f>
        <v>0</v>
      </c>
      <c r="L6" s="269"/>
      <c r="M6" s="269">
        <f t="shared" ref="M6:M10" si="11">TRUNC(C6*L6)</f>
        <v>0</v>
      </c>
      <c r="N6" s="269">
        <f t="shared" ca="1" si="4"/>
        <v>0</v>
      </c>
      <c r="O6" s="269">
        <f t="shared" ref="O6:O10" ca="1" si="12">TRUNC(C6*N6)</f>
        <v>0</v>
      </c>
      <c r="P6" s="269">
        <f t="shared" ca="1" si="6"/>
        <v>1200764</v>
      </c>
      <c r="Q6" s="269">
        <f t="shared" ref="Q6:Q10" ca="1" si="13">TRUNC(C6*P6)</f>
        <v>7937050</v>
      </c>
      <c r="R6" s="269">
        <v>0</v>
      </c>
      <c r="S6" s="269"/>
      <c r="T6" s="269">
        <v>0</v>
      </c>
      <c r="U6" s="269">
        <f>TRUNC(D6*T6)</f>
        <v>0</v>
      </c>
      <c r="V6" s="269"/>
      <c r="W6" s="269"/>
      <c r="X6" s="2" t="str">
        <f t="shared" ref="X6:X15" si="14">"단"&amp;ROW()-4</f>
        <v>단2</v>
      </c>
    </row>
    <row r="7" spans="1:26" ht="21" customHeight="1">
      <c r="A7" s="267" t="str">
        <f>'5-1.소반별'!Q3</f>
        <v>1-0-3-0</v>
      </c>
      <c r="B7" s="268" t="str">
        <f ca="1">'11.1수량산출서'!B8</f>
        <v>모두베기</v>
      </c>
      <c r="C7" s="956">
        <f>VLOOKUP($A7,'5-1.소반별'!$Q$1:$U$9,5,0)</f>
        <v>5.4</v>
      </c>
      <c r="D7" s="957"/>
      <c r="E7" s="269"/>
      <c r="F7" s="269">
        <v>0</v>
      </c>
      <c r="G7" s="269">
        <f t="shared" si="8"/>
        <v>0</v>
      </c>
      <c r="H7" s="269">
        <v>0</v>
      </c>
      <c r="I7" s="269">
        <f t="shared" si="9"/>
        <v>0</v>
      </c>
      <c r="J7" s="269">
        <f>단1!$K$8</f>
        <v>0</v>
      </c>
      <c r="K7" s="269">
        <f t="shared" si="10"/>
        <v>0</v>
      </c>
      <c r="L7" s="269"/>
      <c r="M7" s="269">
        <f t="shared" si="11"/>
        <v>0</v>
      </c>
      <c r="N7" s="269">
        <f t="shared" ca="1" si="4"/>
        <v>0</v>
      </c>
      <c r="O7" s="269">
        <f t="shared" ca="1" si="12"/>
        <v>0</v>
      </c>
      <c r="P7" s="269">
        <f t="shared" ca="1" si="6"/>
        <v>1257943</v>
      </c>
      <c r="Q7" s="269">
        <f t="shared" ca="1" si="13"/>
        <v>6792892</v>
      </c>
      <c r="R7" s="269">
        <v>0</v>
      </c>
      <c r="S7" s="269"/>
      <c r="T7" s="269">
        <v>0</v>
      </c>
      <c r="U7" s="269">
        <f>TRUNC(D7*T7)</f>
        <v>0</v>
      </c>
      <c r="V7" s="269"/>
      <c r="W7" s="269"/>
      <c r="X7" s="2" t="str">
        <f t="shared" si="14"/>
        <v>단3</v>
      </c>
    </row>
    <row r="8" spans="1:26" ht="21" customHeight="1">
      <c r="A8" s="267" t="str">
        <f>'5-1.소반별'!Q4</f>
        <v>1-0-4-0</v>
      </c>
      <c r="B8" s="268" t="str">
        <f ca="1">'11.1수량산출서'!B9</f>
        <v>모두베기</v>
      </c>
      <c r="C8" s="956">
        <f>VLOOKUP($A8,'5-1.소반별'!$Q$1:$U$9,5,0)</f>
        <v>0.8</v>
      </c>
      <c r="D8" s="957"/>
      <c r="E8" s="269"/>
      <c r="F8" s="269">
        <v>0</v>
      </c>
      <c r="G8" s="269">
        <f t="shared" si="8"/>
        <v>0</v>
      </c>
      <c r="H8" s="269">
        <v>0</v>
      </c>
      <c r="I8" s="269">
        <f t="shared" si="9"/>
        <v>0</v>
      </c>
      <c r="J8" s="269">
        <f>단1!$K$8</f>
        <v>0</v>
      </c>
      <c r="K8" s="269">
        <f t="shared" si="10"/>
        <v>0</v>
      </c>
      <c r="L8" s="269"/>
      <c r="M8" s="269">
        <f t="shared" si="11"/>
        <v>0</v>
      </c>
      <c r="N8" s="269">
        <f t="shared" ca="1" si="4"/>
        <v>0</v>
      </c>
      <c r="O8" s="269">
        <f t="shared" ca="1" si="12"/>
        <v>0</v>
      </c>
      <c r="P8" s="269">
        <f t="shared" ca="1" si="6"/>
        <v>1315122</v>
      </c>
      <c r="Q8" s="269">
        <f t="shared" ca="1" si="13"/>
        <v>1052097</v>
      </c>
      <c r="R8" s="269">
        <v>0</v>
      </c>
      <c r="S8" s="269"/>
      <c r="T8" s="269">
        <v>0</v>
      </c>
      <c r="U8" s="269">
        <f>TRUNC(D8*T8)</f>
        <v>0</v>
      </c>
      <c r="V8" s="272"/>
      <c r="W8" s="272"/>
      <c r="X8" s="2" t="str">
        <f t="shared" si="14"/>
        <v>단4</v>
      </c>
    </row>
    <row r="9" spans="1:26" ht="21" customHeight="1">
      <c r="A9" s="267" t="str">
        <f>'5-1.소반별'!Q5</f>
        <v>1-0-5-0</v>
      </c>
      <c r="B9" s="268" t="str">
        <f ca="1">'11.1수량산출서'!B10</f>
        <v>모두베기</v>
      </c>
      <c r="C9" s="956">
        <f>VLOOKUP($A9,'5-1.소반별'!$Q$1:$U$9,5,0)</f>
        <v>3.0999999999999996</v>
      </c>
      <c r="D9" s="957"/>
      <c r="E9" s="269"/>
      <c r="F9" s="269">
        <v>0</v>
      </c>
      <c r="G9" s="269">
        <f t="shared" si="8"/>
        <v>0</v>
      </c>
      <c r="H9" s="269">
        <v>0</v>
      </c>
      <c r="I9" s="269">
        <f t="shared" si="9"/>
        <v>0</v>
      </c>
      <c r="J9" s="269">
        <f>단1!$K$8</f>
        <v>0</v>
      </c>
      <c r="K9" s="269">
        <f t="shared" si="10"/>
        <v>0</v>
      </c>
      <c r="L9" s="269"/>
      <c r="M9" s="269">
        <f t="shared" si="11"/>
        <v>0</v>
      </c>
      <c r="N9" s="269">
        <f t="shared" ca="1" si="4"/>
        <v>0</v>
      </c>
      <c r="O9" s="269">
        <f t="shared" ca="1" si="12"/>
        <v>0</v>
      </c>
      <c r="P9" s="269">
        <f t="shared" ca="1" si="6"/>
        <v>1200764</v>
      </c>
      <c r="Q9" s="269">
        <f t="shared" ca="1" si="13"/>
        <v>3722368</v>
      </c>
      <c r="R9" s="270"/>
      <c r="S9" s="270"/>
      <c r="T9" s="269"/>
      <c r="U9" s="269"/>
      <c r="V9" s="272"/>
      <c r="W9" s="272"/>
      <c r="X9" s="2" t="str">
        <f t="shared" si="14"/>
        <v>단5</v>
      </c>
    </row>
    <row r="10" spans="1:26" ht="21" customHeight="1">
      <c r="A10" s="267" t="str">
        <f>'5-1.소반별'!Q6</f>
        <v>1-0-6-0</v>
      </c>
      <c r="B10" s="268" t="str">
        <f ca="1">'11.1수량산출서'!B11</f>
        <v>모두베기</v>
      </c>
      <c r="C10" s="956">
        <f>VLOOKUP($A10,'5-1.소반별'!$Q$1:$U$9,5,0)</f>
        <v>20.069999999999997</v>
      </c>
      <c r="D10" s="957"/>
      <c r="E10" s="269"/>
      <c r="F10" s="269">
        <v>0</v>
      </c>
      <c r="G10" s="269">
        <f t="shared" si="8"/>
        <v>0</v>
      </c>
      <c r="H10" s="269">
        <v>0</v>
      </c>
      <c r="I10" s="269">
        <f t="shared" si="9"/>
        <v>0</v>
      </c>
      <c r="J10" s="269">
        <f>단1!$K$8</f>
        <v>0</v>
      </c>
      <c r="K10" s="269">
        <f t="shared" si="10"/>
        <v>0</v>
      </c>
      <c r="L10" s="269"/>
      <c r="M10" s="269">
        <f t="shared" si="11"/>
        <v>0</v>
      </c>
      <c r="N10" s="269">
        <f t="shared" ca="1" si="4"/>
        <v>0</v>
      </c>
      <c r="O10" s="269">
        <f t="shared" ca="1" si="12"/>
        <v>0</v>
      </c>
      <c r="P10" s="269">
        <f t="shared" ca="1" si="6"/>
        <v>960611</v>
      </c>
      <c r="Q10" s="269">
        <f t="shared" ca="1" si="13"/>
        <v>19279462</v>
      </c>
      <c r="R10" s="270"/>
      <c r="S10" s="270"/>
      <c r="T10" s="269"/>
      <c r="U10" s="269"/>
      <c r="V10" s="273"/>
      <c r="W10" s="269"/>
      <c r="X10" s="2" t="str">
        <f t="shared" si="14"/>
        <v>단6</v>
      </c>
    </row>
    <row r="11" spans="1:26" ht="21" customHeight="1">
      <c r="A11" s="267"/>
      <c r="B11" s="268"/>
      <c r="C11" s="956"/>
      <c r="D11" s="957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70"/>
      <c r="S11" s="270"/>
      <c r="T11" s="269"/>
      <c r="U11" s="269"/>
      <c r="V11" s="273"/>
      <c r="W11" s="269"/>
      <c r="X11" s="2" t="str">
        <f t="shared" si="14"/>
        <v>단7</v>
      </c>
    </row>
    <row r="12" spans="1:26" ht="21" customHeight="1">
      <c r="A12" s="267"/>
      <c r="B12" s="268"/>
      <c r="C12" s="956"/>
      <c r="D12" s="957"/>
      <c r="E12" s="269"/>
      <c r="F12" s="269"/>
      <c r="G12" s="269"/>
      <c r="H12" s="269"/>
      <c r="I12" s="269"/>
      <c r="J12" s="269"/>
      <c r="K12" s="269"/>
      <c r="L12" s="269"/>
      <c r="M12" s="269"/>
      <c r="N12" s="269"/>
      <c r="O12" s="269"/>
      <c r="P12" s="269"/>
      <c r="Q12" s="269"/>
      <c r="R12" s="270"/>
      <c r="S12" s="270"/>
      <c r="T12" s="269"/>
      <c r="U12" s="269"/>
      <c r="V12" s="272"/>
      <c r="W12" s="272"/>
      <c r="X12" s="2" t="str">
        <f t="shared" si="14"/>
        <v>단8</v>
      </c>
    </row>
    <row r="13" spans="1:26" ht="21" customHeight="1">
      <c r="A13" s="267"/>
      <c r="B13" s="268"/>
      <c r="C13" s="956"/>
      <c r="D13" s="957"/>
      <c r="E13" s="269"/>
      <c r="F13" s="269"/>
      <c r="G13" s="269"/>
      <c r="H13" s="269"/>
      <c r="I13" s="269"/>
      <c r="J13" s="269"/>
      <c r="K13" s="269"/>
      <c r="L13" s="269"/>
      <c r="M13" s="269"/>
      <c r="N13" s="269"/>
      <c r="O13" s="269"/>
      <c r="P13" s="269"/>
      <c r="Q13" s="269"/>
      <c r="R13" s="270"/>
      <c r="S13" s="270"/>
      <c r="T13" s="269"/>
      <c r="U13" s="269"/>
      <c r="V13" s="272"/>
      <c r="W13" s="272"/>
      <c r="X13" s="2" t="str">
        <f t="shared" si="14"/>
        <v>단9</v>
      </c>
    </row>
    <row r="14" spans="1:26" s="217" customFormat="1" ht="21" customHeight="1">
      <c r="A14" s="267"/>
      <c r="B14" s="268"/>
      <c r="C14" s="956"/>
      <c r="D14" s="957"/>
      <c r="E14" s="269"/>
      <c r="F14" s="269"/>
      <c r="G14" s="269"/>
      <c r="H14" s="269"/>
      <c r="I14" s="269"/>
      <c r="J14" s="269"/>
      <c r="K14" s="269"/>
      <c r="L14" s="269"/>
      <c r="M14" s="269"/>
      <c r="N14" s="269"/>
      <c r="O14" s="269"/>
      <c r="P14" s="269"/>
      <c r="Q14" s="269"/>
      <c r="R14" s="270"/>
      <c r="S14" s="270"/>
      <c r="T14" s="269"/>
      <c r="U14" s="269"/>
      <c r="V14" s="270"/>
      <c r="W14" s="270">
        <f>SUM(W5:W13)</f>
        <v>0</v>
      </c>
      <c r="X14" s="2" t="str">
        <f t="shared" si="14"/>
        <v>단10</v>
      </c>
      <c r="Z14" s="283">
        <f ca="1">O20+Q20</f>
        <v>39835966</v>
      </c>
    </row>
    <row r="15" spans="1:26" s="217" customFormat="1" ht="21" customHeight="1">
      <c r="A15" s="267"/>
      <c r="B15" s="268"/>
      <c r="C15" s="956"/>
      <c r="D15" s="957"/>
      <c r="E15" s="269"/>
      <c r="F15" s="269"/>
      <c r="G15" s="269"/>
      <c r="H15" s="269"/>
      <c r="I15" s="269"/>
      <c r="J15" s="269"/>
      <c r="K15" s="269"/>
      <c r="L15" s="269"/>
      <c r="M15" s="269"/>
      <c r="N15" s="269"/>
      <c r="O15" s="269"/>
      <c r="P15" s="269"/>
      <c r="Q15" s="269"/>
      <c r="R15" s="270"/>
      <c r="S15" s="270"/>
      <c r="T15" s="269"/>
      <c r="U15" s="269"/>
      <c r="V15" s="958">
        <f>ROUNDUP(W14/86622,0)</f>
        <v>0</v>
      </c>
      <c r="W15" s="958"/>
      <c r="X15" s="2" t="str">
        <f t="shared" si="14"/>
        <v>단11</v>
      </c>
    </row>
    <row r="16" spans="1:26" s="217" customFormat="1" ht="21" customHeight="1">
      <c r="A16" s="267"/>
      <c r="B16" s="268"/>
      <c r="C16" s="956"/>
      <c r="D16" s="957"/>
      <c r="E16" s="272"/>
      <c r="F16" s="272"/>
      <c r="G16" s="272"/>
      <c r="H16" s="272"/>
      <c r="I16" s="272"/>
      <c r="J16" s="269"/>
      <c r="K16" s="269"/>
      <c r="L16" s="269"/>
      <c r="M16" s="269"/>
      <c r="N16" s="269"/>
      <c r="O16" s="269"/>
      <c r="P16" s="269"/>
      <c r="Q16" s="269"/>
      <c r="R16" s="270"/>
      <c r="S16" s="270"/>
      <c r="T16" s="269"/>
      <c r="U16" s="269"/>
      <c r="V16" s="277" t="s">
        <v>162</v>
      </c>
      <c r="W16" s="277" t="s">
        <v>163</v>
      </c>
      <c r="X16" s="217" t="s">
        <v>229</v>
      </c>
    </row>
    <row r="17" spans="1:27" s="217" customFormat="1" ht="21" customHeight="1">
      <c r="A17" s="267"/>
      <c r="B17" s="268"/>
      <c r="C17" s="956"/>
      <c r="D17" s="957"/>
      <c r="E17" s="272"/>
      <c r="F17" s="272"/>
      <c r="G17" s="272"/>
      <c r="H17" s="272"/>
      <c r="I17" s="272"/>
      <c r="J17" s="269"/>
      <c r="K17" s="269"/>
      <c r="L17" s="269"/>
      <c r="M17" s="269"/>
      <c r="N17" s="269"/>
      <c r="O17" s="269"/>
      <c r="P17" s="269"/>
      <c r="Q17" s="269"/>
      <c r="R17" s="270"/>
      <c r="S17" s="270"/>
      <c r="T17" s="269"/>
      <c r="U17" s="269"/>
      <c r="V17" s="275">
        <v>9</v>
      </c>
      <c r="W17" s="278">
        <f>IF(V17=0," ",ROUND(V15/V17,0))</f>
        <v>0</v>
      </c>
      <c r="X17" s="217" t="s">
        <v>370</v>
      </c>
    </row>
    <row r="18" spans="1:27" ht="21" customHeight="1">
      <c r="A18" s="267"/>
      <c r="B18" s="268"/>
      <c r="C18" s="956"/>
      <c r="D18" s="957"/>
      <c r="E18" s="272"/>
      <c r="F18" s="272"/>
      <c r="G18" s="272"/>
      <c r="H18" s="272"/>
      <c r="I18" s="272"/>
      <c r="J18" s="269"/>
      <c r="K18" s="269"/>
      <c r="L18" s="269"/>
      <c r="M18" s="269"/>
      <c r="N18" s="269"/>
      <c r="O18" s="269"/>
      <c r="P18" s="269"/>
      <c r="Q18" s="269"/>
      <c r="R18" s="270"/>
      <c r="S18" s="270"/>
      <c r="T18" s="269"/>
      <c r="U18" s="269"/>
      <c r="V18" s="216"/>
      <c r="W18" s="280" t="s">
        <v>228</v>
      </c>
    </row>
    <row r="19" spans="1:27" ht="21" customHeight="1">
      <c r="A19" s="267"/>
      <c r="B19" s="268"/>
      <c r="C19" s="956"/>
      <c r="D19" s="957"/>
      <c r="E19" s="272"/>
      <c r="F19" s="272"/>
      <c r="G19" s="272"/>
      <c r="H19" s="272"/>
      <c r="I19" s="272"/>
      <c r="J19" s="269"/>
      <c r="K19" s="269"/>
      <c r="L19" s="269"/>
      <c r="M19" s="269"/>
      <c r="N19" s="269"/>
      <c r="O19" s="269"/>
      <c r="P19" s="269"/>
      <c r="Q19" s="269"/>
      <c r="R19" s="270"/>
      <c r="S19" s="270"/>
      <c r="T19" s="269"/>
      <c r="U19" s="269"/>
      <c r="V19" s="216"/>
    </row>
    <row r="20" spans="1:27" ht="21" customHeight="1">
      <c r="A20" s="959" t="s">
        <v>227</v>
      </c>
      <c r="B20" s="959"/>
      <c r="C20" s="956">
        <f>SUM(C5:C19)</f>
        <v>36.78</v>
      </c>
      <c r="D20" s="957"/>
      <c r="E20" s="271">
        <f>SUM(E5:E8)</f>
        <v>0</v>
      </c>
      <c r="F20" s="270"/>
      <c r="G20" s="270">
        <f>SUM(G5:G8)</f>
        <v>0</v>
      </c>
      <c r="H20" s="270"/>
      <c r="I20" s="270">
        <f>SUM(I5:I8)</f>
        <v>0</v>
      </c>
      <c r="J20" s="270"/>
      <c r="K20" s="270">
        <f>SUM(K5:K19)</f>
        <v>0</v>
      </c>
      <c r="L20" s="270"/>
      <c r="M20" s="270">
        <f>SUM(M5:M19)</f>
        <v>0</v>
      </c>
      <c r="N20" s="270"/>
      <c r="O20" s="270">
        <f ca="1">SUM(O5:O19)</f>
        <v>0</v>
      </c>
      <c r="P20" s="270"/>
      <c r="Q20" s="270">
        <f ca="1">SUM(Q5:Q19)</f>
        <v>39835966</v>
      </c>
      <c r="R20" s="270"/>
      <c r="S20" s="270">
        <f>SUM(S5:S8)</f>
        <v>0</v>
      </c>
      <c r="T20" s="270"/>
      <c r="U20" s="270">
        <f>SUM(U5:U19)</f>
        <v>0</v>
      </c>
      <c r="V20" s="216"/>
      <c r="X20" s="80">
        <f ca="1">SUM(U20,Q20,O20,M20,K20)</f>
        <v>39835966</v>
      </c>
      <c r="Z20" s="2" t="s">
        <v>299</v>
      </c>
      <c r="AA20" s="80">
        <f>'3-1.기초자료'!B11</f>
        <v>172698</v>
      </c>
    </row>
    <row r="21" spans="1:27" ht="21" customHeight="1">
      <c r="A21" s="971" t="s">
        <v>161</v>
      </c>
      <c r="B21" s="971"/>
      <c r="C21" s="962">
        <f ca="1">SUM(F21:U21)</f>
        <v>175</v>
      </c>
      <c r="D21" s="963"/>
      <c r="E21" s="274"/>
      <c r="F21" s="958">
        <f>ROUNDUP(G20/70497,0)</f>
        <v>0</v>
      </c>
      <c r="G21" s="958"/>
      <c r="H21" s="958">
        <f>ROUNDUP(I20/67909,0)</f>
        <v>0</v>
      </c>
      <c r="I21" s="958"/>
      <c r="J21" s="975">
        <f>ROUNDUP(K20/AA20,0)</f>
        <v>0</v>
      </c>
      <c r="K21" s="976"/>
      <c r="L21" s="958">
        <f>ROUNDUP(M20/140332,0)</f>
        <v>0</v>
      </c>
      <c r="M21" s="958"/>
      <c r="N21" s="958">
        <f ca="1">ROUNDUP(O20/AA20,0)</f>
        <v>0</v>
      </c>
      <c r="O21" s="958"/>
      <c r="P21" s="958">
        <f ca="1">ROUNDUP(Q20/AA21,0)</f>
        <v>175</v>
      </c>
      <c r="Q21" s="958"/>
      <c r="R21" s="958">
        <f>ROUNDUP(S20/67909,0)</f>
        <v>0</v>
      </c>
      <c r="S21" s="958"/>
      <c r="T21" s="958">
        <f>ROUNDUP(U20/83975,0)</f>
        <v>0</v>
      </c>
      <c r="U21" s="958"/>
      <c r="V21" s="216"/>
      <c r="Z21" s="2" t="s">
        <v>300</v>
      </c>
      <c r="AA21" s="80">
        <f>'3-1.기초자료'!B12</f>
        <v>228717</v>
      </c>
    </row>
    <row r="22" spans="1:27" ht="21" customHeight="1">
      <c r="A22" s="968" t="str">
        <f ca="1">"예정공정표 소요 인원
(1일 동원인력 : "&amp;C23&amp;"인)"</f>
        <v>예정공정표 소요 인원
(1일 동원인력 : 5인)</v>
      </c>
      <c r="B22" s="968"/>
      <c r="C22" s="276" t="s">
        <v>162</v>
      </c>
      <c r="D22" s="969" t="s">
        <v>163</v>
      </c>
      <c r="E22" s="969"/>
      <c r="F22" s="277" t="s">
        <v>162</v>
      </c>
      <c r="G22" s="277" t="s">
        <v>163</v>
      </c>
      <c r="H22" s="277" t="s">
        <v>162</v>
      </c>
      <c r="I22" s="277" t="s">
        <v>163</v>
      </c>
      <c r="J22" s="277" t="s">
        <v>162</v>
      </c>
      <c r="K22" s="277" t="s">
        <v>163</v>
      </c>
      <c r="L22" s="277" t="s">
        <v>162</v>
      </c>
      <c r="M22" s="277" t="s">
        <v>163</v>
      </c>
      <c r="N22" s="277" t="s">
        <v>162</v>
      </c>
      <c r="O22" s="277" t="s">
        <v>163</v>
      </c>
      <c r="P22" s="277" t="s">
        <v>162</v>
      </c>
      <c r="Q22" s="277" t="s">
        <v>163</v>
      </c>
      <c r="R22" s="277" t="s">
        <v>162</v>
      </c>
      <c r="S22" s="277" t="s">
        <v>163</v>
      </c>
      <c r="T22" s="277" t="s">
        <v>162</v>
      </c>
      <c r="U22" s="277" t="s">
        <v>163</v>
      </c>
    </row>
    <row r="23" spans="1:27" ht="21" customHeight="1">
      <c r="A23" s="968"/>
      <c r="B23" s="968"/>
      <c r="C23" s="279">
        <f ca="1">ROUNDUP(C25,0)</f>
        <v>5</v>
      </c>
      <c r="D23" s="970">
        <v>45</v>
      </c>
      <c r="E23" s="969"/>
      <c r="F23" s="275">
        <v>0</v>
      </c>
      <c r="G23" s="278" t="str">
        <f>IF(F23=0," ",ROUND(F21/F23,0))</f>
        <v xml:space="preserve"> </v>
      </c>
      <c r="H23" s="275">
        <v>2</v>
      </c>
      <c r="I23" s="278">
        <f>IF(H23=0," ",ROUND(H21/H23,0))</f>
        <v>0</v>
      </c>
      <c r="J23" s="275">
        <v>0</v>
      </c>
      <c r="K23" s="278" t="str">
        <f>IF(J23=0," ",ROUND(J21/J23,0))</f>
        <v xml:space="preserve"> </v>
      </c>
      <c r="L23" s="275">
        <v>2</v>
      </c>
      <c r="M23" s="278">
        <f>IF(L23=0," ",ROUND(L21/L23,0))</f>
        <v>0</v>
      </c>
      <c r="N23" s="275">
        <v>0</v>
      </c>
      <c r="O23" s="278" t="str">
        <f>IF(N23=0," ",ROUND(N21/N23,0))</f>
        <v xml:space="preserve"> </v>
      </c>
      <c r="P23" s="275">
        <v>5</v>
      </c>
      <c r="Q23" s="278">
        <f ca="1">IF(P23=0," ",ROUNDUP(P21/P23,0))</f>
        <v>35</v>
      </c>
      <c r="R23" s="275">
        <v>0</v>
      </c>
      <c r="S23" s="278" t="str">
        <f>IF(R23=0," ",ROUND(R21/R23,0))</f>
        <v xml:space="preserve"> </v>
      </c>
      <c r="T23" s="275">
        <v>0</v>
      </c>
      <c r="U23" s="278" t="str">
        <f>IF(T23=0," ",ROUND(T21/T23,0))</f>
        <v xml:space="preserve"> </v>
      </c>
      <c r="X23" s="255">
        <f>D23</f>
        <v>45</v>
      </c>
    </row>
    <row r="24" spans="1:27" ht="21" customHeight="1">
      <c r="A24" s="216"/>
      <c r="B24" s="216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 t="str">
        <f>"○ 실작업일수는 전체 공기 "&amp;D23&amp;"일의 "&amp;X24*100&amp;"%인 "&amp;X23&amp;"일 적용함."</f>
        <v>○ 실작업일수는 전체 공기 45일의 89%인 45일 적용함.</v>
      </c>
      <c r="Q24" s="328"/>
      <c r="R24" s="216"/>
      <c r="S24" s="216"/>
      <c r="T24" s="216"/>
      <c r="U24" s="284"/>
      <c r="X24" s="320">
        <f>ROUND((D23-5)/D23,2)</f>
        <v>0.89</v>
      </c>
    </row>
    <row r="25" spans="1:27" ht="20.100000000000001" customHeight="1">
      <c r="A25" s="216"/>
      <c r="B25" s="216"/>
      <c r="C25" s="315">
        <f ca="1">C21/40</f>
        <v>4.375</v>
      </c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</row>
    <row r="26" spans="1:27" ht="20.100000000000001" customHeight="1">
      <c r="A26" s="216"/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</row>
    <row r="27" spans="1:27" ht="20.100000000000001" customHeight="1">
      <c r="A27" s="216"/>
      <c r="B27" s="216"/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</row>
    <row r="28" spans="1:27" ht="20.100000000000001" customHeight="1">
      <c r="A28" s="216"/>
      <c r="B28" s="216"/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</row>
    <row r="29" spans="1:27" ht="20.100000000000001" customHeight="1">
      <c r="A29" s="216"/>
      <c r="B29" s="216"/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</row>
    <row r="30" spans="1:27" ht="20.100000000000001" customHeight="1">
      <c r="A30" s="214"/>
      <c r="B30" s="214"/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</row>
    <row r="31" spans="1:27" ht="20.100000000000001" customHeight="1">
      <c r="A31" s="214"/>
      <c r="B31" s="214"/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</row>
    <row r="32" spans="1:27" ht="20.100000000000001" customHeight="1">
      <c r="A32" s="214"/>
      <c r="B32" s="214"/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4"/>
      <c r="T32" s="214"/>
    </row>
    <row r="33" spans="1:20" ht="20.100000000000001" customHeight="1">
      <c r="A33" s="214"/>
      <c r="B33" s="214"/>
      <c r="C33" s="214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14"/>
      <c r="R33" s="214"/>
      <c r="S33" s="214"/>
      <c r="T33" s="214"/>
    </row>
    <row r="34" spans="1:20" ht="20.100000000000001" customHeight="1">
      <c r="A34" s="214"/>
      <c r="B34" s="214"/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</row>
    <row r="35" spans="1:20" ht="20.100000000000001" customHeight="1">
      <c r="A35" s="214"/>
      <c r="B35" s="214"/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</row>
    <row r="36" spans="1:20" ht="20.100000000000001" customHeight="1">
      <c r="A36" s="214"/>
      <c r="B36" s="214"/>
      <c r="C36" s="214"/>
      <c r="D36" s="214"/>
      <c r="E36" s="214"/>
      <c r="F36" s="214"/>
      <c r="G36" s="214"/>
      <c r="H36" s="214"/>
      <c r="I36" s="214"/>
      <c r="J36" s="214"/>
      <c r="K36" s="214"/>
      <c r="L36" s="214"/>
      <c r="M36" s="214"/>
      <c r="N36" s="214"/>
      <c r="O36" s="214"/>
      <c r="P36" s="214"/>
      <c r="Q36" s="214"/>
      <c r="R36" s="214"/>
      <c r="S36" s="214"/>
      <c r="T36" s="214"/>
    </row>
    <row r="37" spans="1:20" ht="20.100000000000001" customHeight="1">
      <c r="A37" s="214"/>
      <c r="B37" s="214"/>
      <c r="C37" s="214"/>
      <c r="D37" s="214"/>
      <c r="E37" s="214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214"/>
      <c r="R37" s="214"/>
      <c r="S37" s="214"/>
      <c r="T37" s="214"/>
    </row>
    <row r="38" spans="1:20" ht="20.100000000000001" customHeight="1">
      <c r="A38" s="214"/>
      <c r="B38" s="214"/>
      <c r="C38" s="214"/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4"/>
      <c r="T38" s="214"/>
    </row>
    <row r="39" spans="1:20" ht="20.100000000000001" customHeight="1">
      <c r="A39" s="214"/>
      <c r="B39" s="214"/>
      <c r="C39" s="214"/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4"/>
      <c r="T39" s="214"/>
    </row>
    <row r="40" spans="1:20" ht="20.100000000000001" customHeight="1">
      <c r="A40" s="214"/>
      <c r="B40" s="214"/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  <c r="R40" s="214"/>
      <c r="S40" s="214"/>
      <c r="T40" s="214"/>
    </row>
  </sheetData>
  <mergeCells count="45">
    <mergeCell ref="T3:U3"/>
    <mergeCell ref="R21:S21"/>
    <mergeCell ref="T21:U21"/>
    <mergeCell ref="A22:B23"/>
    <mergeCell ref="D22:E22"/>
    <mergeCell ref="D23:E23"/>
    <mergeCell ref="A21:B21"/>
    <mergeCell ref="F21:G21"/>
    <mergeCell ref="J3:K3"/>
    <mergeCell ref="P21:Q21"/>
    <mergeCell ref="P3:Q3"/>
    <mergeCell ref="R3:S3"/>
    <mergeCell ref="N21:O21"/>
    <mergeCell ref="H21:I21"/>
    <mergeCell ref="J21:K21"/>
    <mergeCell ref="L3:M3"/>
    <mergeCell ref="L21:M21"/>
    <mergeCell ref="A20:B20"/>
    <mergeCell ref="V3:W3"/>
    <mergeCell ref="V15:W15"/>
    <mergeCell ref="A1:U1"/>
    <mergeCell ref="A3:A4"/>
    <mergeCell ref="B3:B4"/>
    <mergeCell ref="E3:E4"/>
    <mergeCell ref="F3:G3"/>
    <mergeCell ref="H3:I3"/>
    <mergeCell ref="N3:O3"/>
    <mergeCell ref="C20:D20"/>
    <mergeCell ref="C21:D21"/>
    <mergeCell ref="C3:D4"/>
    <mergeCell ref="C5:D5"/>
    <mergeCell ref="C6:D6"/>
    <mergeCell ref="C7:D7"/>
    <mergeCell ref="C8:D8"/>
    <mergeCell ref="C9:D9"/>
    <mergeCell ref="C10:D10"/>
    <mergeCell ref="C11:D11"/>
    <mergeCell ref="C18:D18"/>
    <mergeCell ref="C19:D19"/>
    <mergeCell ref="C12:D12"/>
    <mergeCell ref="C13:D13"/>
    <mergeCell ref="C14:D14"/>
    <mergeCell ref="C15:D15"/>
    <mergeCell ref="C16:D16"/>
    <mergeCell ref="C17:D17"/>
  </mergeCells>
  <phoneticPr fontId="4" type="noConversion"/>
  <printOptions horizontalCentered="1"/>
  <pageMargins left="0.59055118110236227" right="0.19685039370078741" top="0.91" bottom="0.27559055118110237" header="0" footer="0"/>
  <pageSetup paperSize="9" scale="90" firstPageNumber="62" orientation="landscape" useFirstPageNumber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>
    <tabColor rgb="FFC00000"/>
  </sheetPr>
  <dimension ref="A1:AH56"/>
  <sheetViews>
    <sheetView showZeros="0" view="pageBreakPreview" zoomScaleNormal="100" zoomScaleSheetLayoutView="100" workbookViewId="0">
      <pane ySplit="6" topLeftCell="A7" activePane="bottomLeft" state="frozen"/>
      <selection activeCell="L35" sqref="L35"/>
      <selection pane="bottomLeft" activeCell="I8" sqref="I8"/>
    </sheetView>
  </sheetViews>
  <sheetFormatPr defaultColWidth="8.88671875" defaultRowHeight="16.5"/>
  <cols>
    <col min="1" max="1" width="4.33203125" style="229" customWidth="1"/>
    <col min="2" max="2" width="7.21875" style="228" customWidth="1"/>
    <col min="3" max="4" width="7.33203125" style="228" customWidth="1"/>
    <col min="5" max="5" width="9" style="228" bestFit="1" customWidth="1"/>
    <col min="6" max="7" width="6.33203125" style="229" customWidth="1"/>
    <col min="8" max="8" width="6.33203125" style="229" hidden="1" customWidth="1"/>
    <col min="9" max="9" width="6.33203125" style="229" customWidth="1"/>
    <col min="10" max="10" width="9" style="229" customWidth="1"/>
    <col min="11" max="11" width="5.33203125" style="229" hidden="1" customWidth="1"/>
    <col min="12" max="12" width="5.5546875" style="229" hidden="1" customWidth="1"/>
    <col min="13" max="13" width="6.33203125" style="229" hidden="1" customWidth="1"/>
    <col min="14" max="14" width="6.33203125" style="229" customWidth="1"/>
    <col min="15" max="15" width="24.33203125" style="228" customWidth="1"/>
    <col min="16" max="16" width="10.5546875" style="228" customWidth="1"/>
    <col min="17" max="17" width="6.109375" style="228" customWidth="1"/>
    <col min="18" max="16384" width="8.88671875" style="228"/>
  </cols>
  <sheetData>
    <row r="1" spans="1:34" ht="27">
      <c r="A1" s="985" t="str">
        <f>"필 지 별 조 서"</f>
        <v>필 지 별 조 서</v>
      </c>
      <c r="B1" s="985"/>
      <c r="C1" s="985"/>
      <c r="D1" s="985"/>
      <c r="E1" s="985"/>
      <c r="F1" s="985"/>
      <c r="G1" s="985"/>
      <c r="H1" s="985"/>
      <c r="I1" s="985"/>
      <c r="J1" s="985"/>
      <c r="K1" s="985"/>
      <c r="L1" s="985"/>
      <c r="M1" s="985"/>
      <c r="N1" s="985"/>
      <c r="O1" s="985"/>
      <c r="P1" s="985"/>
      <c r="Q1" s="985"/>
      <c r="S1" s="984"/>
      <c r="T1" s="984"/>
      <c r="U1" s="984"/>
      <c r="V1" s="984"/>
      <c r="W1" s="984"/>
      <c r="X1" s="984"/>
      <c r="Y1" s="984"/>
      <c r="Z1" s="984"/>
      <c r="AA1" s="984"/>
      <c r="AB1" s="984"/>
      <c r="AC1" s="984"/>
      <c r="AD1" s="984"/>
      <c r="AE1" s="984"/>
      <c r="AF1" s="984"/>
      <c r="AG1" s="984"/>
      <c r="AH1" s="984"/>
    </row>
    <row r="2" spans="1:34" ht="8.25" customHeight="1">
      <c r="A2" s="723"/>
      <c r="B2" s="724"/>
      <c r="C2" s="724"/>
      <c r="D2" s="724"/>
      <c r="E2" s="724"/>
      <c r="F2" s="723"/>
      <c r="G2" s="723"/>
      <c r="H2" s="723"/>
      <c r="I2" s="723"/>
      <c r="J2" s="723"/>
      <c r="K2" s="723"/>
      <c r="L2" s="723"/>
      <c r="M2" s="723"/>
      <c r="N2" s="723"/>
      <c r="O2" s="724"/>
      <c r="P2" s="724"/>
      <c r="Q2" s="724"/>
    </row>
    <row r="3" spans="1:34" s="230" customFormat="1" ht="21" customHeight="1">
      <c r="A3" s="979" t="s">
        <v>326</v>
      </c>
      <c r="B3" s="979" t="s">
        <v>327</v>
      </c>
      <c r="C3" s="979"/>
      <c r="D3" s="979" t="s">
        <v>328</v>
      </c>
      <c r="E3" s="980" t="s">
        <v>583</v>
      </c>
      <c r="F3" s="980" t="s">
        <v>329</v>
      </c>
      <c r="G3" s="980" t="s">
        <v>584</v>
      </c>
      <c r="H3" s="980" t="s">
        <v>621</v>
      </c>
      <c r="I3" s="980" t="s">
        <v>585</v>
      </c>
      <c r="J3" s="980" t="s">
        <v>330</v>
      </c>
      <c r="K3" s="980"/>
      <c r="L3" s="980"/>
      <c r="M3" s="980"/>
      <c r="N3" s="981" t="s">
        <v>331</v>
      </c>
      <c r="O3" s="979" t="s">
        <v>332</v>
      </c>
      <c r="P3" s="979"/>
      <c r="Q3" s="979" t="s">
        <v>333</v>
      </c>
      <c r="R3" s="230" t="s">
        <v>603</v>
      </c>
      <c r="S3" s="247" t="s">
        <v>1204</v>
      </c>
    </row>
    <row r="4" spans="1:34" s="230" customFormat="1" ht="24" customHeight="1">
      <c r="A4" s="979"/>
      <c r="B4" s="979" t="s">
        <v>334</v>
      </c>
      <c r="C4" s="979" t="s">
        <v>335</v>
      </c>
      <c r="D4" s="979"/>
      <c r="E4" s="980"/>
      <c r="F4" s="980"/>
      <c r="G4" s="980"/>
      <c r="H4" s="980"/>
      <c r="I4" s="980"/>
      <c r="J4" s="980" t="s">
        <v>336</v>
      </c>
      <c r="K4" s="980"/>
      <c r="L4" s="980"/>
      <c r="M4" s="980"/>
      <c r="N4" s="982"/>
      <c r="O4" s="979" t="s">
        <v>337</v>
      </c>
      <c r="P4" s="979" t="s">
        <v>338</v>
      </c>
      <c r="Q4" s="979"/>
      <c r="S4" s="230">
        <f>설계요소!L6</f>
        <v>0</v>
      </c>
    </row>
    <row r="5" spans="1:34" s="230" customFormat="1" ht="24" customHeight="1">
      <c r="A5" s="979"/>
      <c r="B5" s="979"/>
      <c r="C5" s="979"/>
      <c r="D5" s="979"/>
      <c r="E5" s="980"/>
      <c r="F5" s="980"/>
      <c r="G5" s="980"/>
      <c r="H5" s="980"/>
      <c r="I5" s="980"/>
      <c r="J5" s="722" t="s">
        <v>339</v>
      </c>
      <c r="K5" s="725" t="s">
        <v>340</v>
      </c>
      <c r="L5" s="377" t="s">
        <v>341</v>
      </c>
      <c r="M5" s="377" t="s">
        <v>342</v>
      </c>
      <c r="N5" s="983"/>
      <c r="O5" s="979"/>
      <c r="P5" s="979"/>
      <c r="Q5" s="979"/>
    </row>
    <row r="6" spans="1:34" s="230" customFormat="1" ht="23.25" customHeight="1">
      <c r="A6" s="977" t="s">
        <v>343</v>
      </c>
      <c r="B6" s="978"/>
      <c r="C6" s="978"/>
      <c r="D6" s="769">
        <v>26</v>
      </c>
      <c r="E6" s="726">
        <f>SUM(E7:E56)</f>
        <v>714529</v>
      </c>
      <c r="F6" s="727">
        <f>SUM(F7:F56)</f>
        <v>36.78</v>
      </c>
      <c r="G6" s="727"/>
      <c r="H6" s="727"/>
      <c r="I6" s="727"/>
      <c r="J6" s="727">
        <f>SUM(J7:J56)</f>
        <v>36.78</v>
      </c>
      <c r="K6" s="378">
        <f>SUM(K7:K26)</f>
        <v>0</v>
      </c>
      <c r="L6" s="378">
        <f>SUM(L7:L26)</f>
        <v>2500</v>
      </c>
      <c r="M6" s="378">
        <f>SUM(M7:M26)</f>
        <v>4</v>
      </c>
      <c r="N6" s="378"/>
      <c r="O6" s="379"/>
      <c r="P6" s="379"/>
      <c r="Q6" s="379"/>
      <c r="Y6" s="351"/>
    </row>
    <row r="7" spans="1:34" s="230" customFormat="1" ht="23.25" customHeight="1">
      <c r="A7" s="380">
        <v>1</v>
      </c>
      <c r="B7" s="791" t="s">
        <v>612</v>
      </c>
      <c r="C7" s="791" t="s">
        <v>1110</v>
      </c>
      <c r="D7" s="791" t="s">
        <v>1111</v>
      </c>
      <c r="E7" s="799">
        <v>31573</v>
      </c>
      <c r="F7" s="800">
        <v>0.8</v>
      </c>
      <c r="G7" s="375" t="s">
        <v>1112</v>
      </c>
      <c r="H7" s="704"/>
      <c r="I7" s="704">
        <v>2500</v>
      </c>
      <c r="J7" s="782">
        <v>0.8</v>
      </c>
      <c r="K7" s="443"/>
      <c r="L7" s="443"/>
      <c r="M7" s="443"/>
      <c r="N7" s="276">
        <v>2021</v>
      </c>
      <c r="O7" s="792" t="s">
        <v>1113</v>
      </c>
      <c r="P7" s="791" t="s">
        <v>1114</v>
      </c>
      <c r="Q7" s="375"/>
      <c r="T7" s="352"/>
      <c r="U7" s="353"/>
      <c r="V7" s="354"/>
      <c r="W7" s="361"/>
      <c r="X7" s="353"/>
      <c r="Y7" s="356"/>
      <c r="Z7" s="353"/>
      <c r="AA7" s="357"/>
      <c r="AB7" s="358"/>
      <c r="AC7" s="359"/>
      <c r="AD7" s="360"/>
    </row>
    <row r="8" spans="1:34" s="230" customFormat="1" ht="23.25" customHeight="1">
      <c r="A8" s="380">
        <v>2</v>
      </c>
      <c r="B8" s="791" t="s">
        <v>612</v>
      </c>
      <c r="C8" s="791" t="s">
        <v>1115</v>
      </c>
      <c r="D8" s="791" t="s">
        <v>1105</v>
      </c>
      <c r="E8" s="799">
        <v>271017</v>
      </c>
      <c r="F8" s="800">
        <v>6.61</v>
      </c>
      <c r="G8" s="375" t="s">
        <v>1116</v>
      </c>
      <c r="H8" s="704"/>
      <c r="I8" s="704">
        <v>400</v>
      </c>
      <c r="J8" s="782">
        <v>6.61</v>
      </c>
      <c r="K8" s="443"/>
      <c r="L8" s="443"/>
      <c r="M8" s="443"/>
      <c r="N8" s="801" t="s">
        <v>1117</v>
      </c>
      <c r="O8" s="792" t="s">
        <v>1118</v>
      </c>
      <c r="P8" s="791" t="s">
        <v>1119</v>
      </c>
      <c r="Q8" s="375"/>
      <c r="T8" s="352"/>
      <c r="U8" s="353"/>
      <c r="V8" s="354"/>
      <c r="W8" s="361"/>
      <c r="X8" s="353"/>
      <c r="Y8" s="356"/>
      <c r="Z8" s="353"/>
      <c r="AA8" s="357"/>
      <c r="AB8" s="358"/>
      <c r="AC8" s="359"/>
      <c r="AD8" s="360"/>
    </row>
    <row r="9" spans="1:34" s="230" customFormat="1" ht="23.25" customHeight="1">
      <c r="A9" s="380">
        <v>3</v>
      </c>
      <c r="B9" s="791" t="s">
        <v>612</v>
      </c>
      <c r="C9" s="791" t="s">
        <v>1115</v>
      </c>
      <c r="D9" s="791" t="s">
        <v>1120</v>
      </c>
      <c r="E9" s="799">
        <v>10314</v>
      </c>
      <c r="F9" s="800">
        <v>1</v>
      </c>
      <c r="G9" s="375" t="s">
        <v>345</v>
      </c>
      <c r="H9" s="704"/>
      <c r="I9" s="704">
        <v>2500</v>
      </c>
      <c r="J9" s="782">
        <v>1</v>
      </c>
      <c r="K9" s="443"/>
      <c r="L9" s="443"/>
      <c r="M9" s="443"/>
      <c r="N9" s="276" t="s">
        <v>1080</v>
      </c>
      <c r="O9" s="792" t="s">
        <v>1118</v>
      </c>
      <c r="P9" s="791" t="s">
        <v>1121</v>
      </c>
      <c r="Q9" s="375"/>
      <c r="T9" s="352"/>
      <c r="U9" s="353"/>
      <c r="V9" s="354"/>
      <c r="W9" s="355"/>
      <c r="X9" s="353"/>
      <c r="Y9" s="356"/>
      <c r="Z9" s="353"/>
      <c r="AA9" s="357"/>
      <c r="AB9" s="358"/>
      <c r="AC9" s="359"/>
      <c r="AD9" s="360"/>
    </row>
    <row r="10" spans="1:34" s="230" customFormat="1" ht="23.25" customHeight="1">
      <c r="A10" s="380">
        <v>4</v>
      </c>
      <c r="B10" s="276" t="s">
        <v>612</v>
      </c>
      <c r="C10" s="276" t="s">
        <v>1115</v>
      </c>
      <c r="D10" s="276" t="s">
        <v>1122</v>
      </c>
      <c r="E10" s="787">
        <v>2285</v>
      </c>
      <c r="F10" s="788">
        <v>0.22</v>
      </c>
      <c r="G10" s="375" t="s">
        <v>345</v>
      </c>
      <c r="H10" s="704"/>
      <c r="I10" s="704">
        <v>2500</v>
      </c>
      <c r="J10" s="782">
        <v>0.22</v>
      </c>
      <c r="K10" s="443"/>
      <c r="L10" s="443"/>
      <c r="M10" s="443"/>
      <c r="N10" s="276" t="s">
        <v>1080</v>
      </c>
      <c r="O10" s="802" t="s">
        <v>1123</v>
      </c>
      <c r="P10" s="276" t="s">
        <v>1124</v>
      </c>
      <c r="Q10" s="375"/>
      <c r="T10" s="352"/>
      <c r="U10" s="353"/>
      <c r="V10" s="354"/>
      <c r="W10" s="355"/>
      <c r="X10" s="353"/>
      <c r="Y10" s="356"/>
      <c r="Z10" s="353"/>
      <c r="AA10" s="357"/>
      <c r="AB10" s="358"/>
      <c r="AC10" s="359"/>
      <c r="AD10" s="360"/>
    </row>
    <row r="11" spans="1:34" s="230" customFormat="1" ht="23.25" customHeight="1">
      <c r="A11" s="380">
        <v>5</v>
      </c>
      <c r="B11" s="276" t="s">
        <v>612</v>
      </c>
      <c r="C11" s="276" t="s">
        <v>1115</v>
      </c>
      <c r="D11" s="276" t="s">
        <v>1125</v>
      </c>
      <c r="E11" s="787">
        <v>1827</v>
      </c>
      <c r="F11" s="788">
        <v>0.18</v>
      </c>
      <c r="G11" s="375" t="s">
        <v>345</v>
      </c>
      <c r="H11" s="704"/>
      <c r="I11" s="704">
        <v>2500</v>
      </c>
      <c r="J11" s="782">
        <v>0.18</v>
      </c>
      <c r="K11" s="443"/>
      <c r="L11" s="443"/>
      <c r="M11" s="443"/>
      <c r="N11" s="276" t="s">
        <v>1080</v>
      </c>
      <c r="O11" s="802" t="s">
        <v>1126</v>
      </c>
      <c r="P11" s="276" t="s">
        <v>1127</v>
      </c>
      <c r="Q11" s="375"/>
      <c r="T11" s="371"/>
      <c r="U11" s="371"/>
      <c r="V11" s="372"/>
      <c r="W11" s="388"/>
      <c r="X11" s="373"/>
      <c r="Y11" s="381"/>
      <c r="Z11" s="373"/>
      <c r="AA11" s="382"/>
      <c r="AB11" s="382"/>
      <c r="AC11" s="382"/>
      <c r="AD11" s="371"/>
      <c r="AE11" s="374"/>
      <c r="AF11" s="375"/>
    </row>
    <row r="12" spans="1:34" s="230" customFormat="1" ht="23.25" customHeight="1">
      <c r="A12" s="380">
        <v>6</v>
      </c>
      <c r="B12" s="276" t="s">
        <v>610</v>
      </c>
      <c r="C12" s="276" t="s">
        <v>1128</v>
      </c>
      <c r="D12" s="803" t="s">
        <v>1129</v>
      </c>
      <c r="E12" s="787">
        <v>50318</v>
      </c>
      <c r="F12" s="782">
        <v>4</v>
      </c>
      <c r="G12" s="375" t="s">
        <v>345</v>
      </c>
      <c r="H12" s="704"/>
      <c r="I12" s="704">
        <v>2500</v>
      </c>
      <c r="J12" s="782">
        <v>4</v>
      </c>
      <c r="K12" s="378" t="s">
        <v>345</v>
      </c>
      <c r="L12" s="378">
        <v>2500</v>
      </c>
      <c r="M12" s="378">
        <v>4</v>
      </c>
      <c r="N12" s="789">
        <v>2024</v>
      </c>
      <c r="O12" s="804" t="s">
        <v>1130</v>
      </c>
      <c r="P12" s="701" t="s">
        <v>1131</v>
      </c>
      <c r="Q12" s="375"/>
      <c r="T12" s="352"/>
      <c r="U12" s="353"/>
      <c r="V12" s="354"/>
      <c r="W12" s="355"/>
      <c r="X12" s="353"/>
      <c r="Y12" s="356"/>
      <c r="Z12" s="353"/>
      <c r="AA12" s="357"/>
      <c r="AB12" s="358"/>
      <c r="AC12" s="359"/>
      <c r="AD12" s="360"/>
    </row>
    <row r="13" spans="1:34" s="230" customFormat="1" ht="23.25" customHeight="1">
      <c r="A13" s="380"/>
      <c r="B13" s="805" t="s">
        <v>610</v>
      </c>
      <c r="C13" s="805" t="s">
        <v>1128</v>
      </c>
      <c r="D13" s="805" t="s">
        <v>1129</v>
      </c>
      <c r="E13" s="806"/>
      <c r="F13" s="807">
        <v>0.8</v>
      </c>
      <c r="G13" s="805" t="s">
        <v>1132</v>
      </c>
      <c r="H13" s="700"/>
      <c r="I13" s="700">
        <v>400</v>
      </c>
      <c r="J13" s="782">
        <v>0.8</v>
      </c>
      <c r="K13" s="396"/>
      <c r="L13" s="396"/>
      <c r="M13" s="396"/>
      <c r="N13" s="808">
        <v>2024</v>
      </c>
      <c r="O13" s="809" t="s">
        <v>1130</v>
      </c>
      <c r="P13" s="809" t="s">
        <v>1131</v>
      </c>
      <c r="Q13" s="375"/>
      <c r="T13" s="352"/>
      <c r="U13" s="353"/>
      <c r="V13" s="354"/>
      <c r="W13" s="355"/>
      <c r="X13" s="353"/>
      <c r="Y13" s="356"/>
      <c r="Z13" s="353"/>
      <c r="AA13" s="357"/>
      <c r="AB13" s="358"/>
      <c r="AC13" s="359"/>
      <c r="AD13" s="360"/>
    </row>
    <row r="14" spans="1:34" s="230" customFormat="1" ht="23.25" customHeight="1">
      <c r="A14" s="380">
        <v>7</v>
      </c>
      <c r="B14" s="805" t="s">
        <v>610</v>
      </c>
      <c r="C14" s="805" t="s">
        <v>1133</v>
      </c>
      <c r="D14" s="805" t="s">
        <v>1134</v>
      </c>
      <c r="E14" s="806">
        <v>8587</v>
      </c>
      <c r="F14" s="807">
        <v>0.8</v>
      </c>
      <c r="G14" s="805" t="s">
        <v>1135</v>
      </c>
      <c r="H14" s="700"/>
      <c r="I14" s="700">
        <v>3000</v>
      </c>
      <c r="J14" s="782">
        <v>0.8</v>
      </c>
      <c r="K14" s="396"/>
      <c r="L14" s="396"/>
      <c r="M14" s="396"/>
      <c r="N14" s="808">
        <v>2024</v>
      </c>
      <c r="O14" s="809" t="s">
        <v>1136</v>
      </c>
      <c r="P14" s="809" t="s">
        <v>1137</v>
      </c>
      <c r="Q14" s="375"/>
      <c r="T14" s="352"/>
      <c r="U14" s="353"/>
      <c r="V14" s="354"/>
      <c r="W14" s="361"/>
      <c r="X14" s="353"/>
      <c r="Y14" s="356"/>
      <c r="Z14" s="353"/>
      <c r="AA14" s="357"/>
      <c r="AB14" s="358"/>
      <c r="AC14" s="359"/>
      <c r="AD14" s="360"/>
    </row>
    <row r="15" spans="1:34" s="230" customFormat="1" ht="23.25" customHeight="1">
      <c r="A15" s="380">
        <v>8</v>
      </c>
      <c r="B15" s="779" t="s">
        <v>610</v>
      </c>
      <c r="C15" s="779" t="s">
        <v>1133</v>
      </c>
      <c r="D15" s="779" t="s">
        <v>1138</v>
      </c>
      <c r="E15" s="810">
        <v>5278</v>
      </c>
      <c r="F15" s="811">
        <v>0.5</v>
      </c>
      <c r="G15" s="779" t="s">
        <v>1135</v>
      </c>
      <c r="H15" s="700"/>
      <c r="I15" s="700">
        <v>3000</v>
      </c>
      <c r="J15" s="782">
        <v>0.5</v>
      </c>
      <c r="K15" s="396"/>
      <c r="L15" s="396"/>
      <c r="M15" s="396"/>
      <c r="N15" s="779">
        <v>2024</v>
      </c>
      <c r="O15" s="812" t="s">
        <v>1139</v>
      </c>
      <c r="P15" s="779" t="s">
        <v>1140</v>
      </c>
      <c r="Q15" s="375"/>
      <c r="T15" s="352"/>
      <c r="U15" s="353"/>
      <c r="V15" s="354"/>
      <c r="W15" s="361"/>
      <c r="X15" s="353"/>
      <c r="Y15" s="356"/>
      <c r="Z15" s="353"/>
      <c r="AA15" s="357"/>
      <c r="AB15" s="358"/>
      <c r="AC15" s="359"/>
      <c r="AD15" s="360"/>
    </row>
    <row r="16" spans="1:34" s="230" customFormat="1" ht="23.25" customHeight="1">
      <c r="A16" s="380">
        <v>9</v>
      </c>
      <c r="B16" s="779" t="s">
        <v>610</v>
      </c>
      <c r="C16" s="779" t="s">
        <v>1133</v>
      </c>
      <c r="D16" s="779" t="s">
        <v>1141</v>
      </c>
      <c r="E16" s="810">
        <v>3304</v>
      </c>
      <c r="F16" s="811">
        <v>0.25</v>
      </c>
      <c r="G16" s="779" t="s">
        <v>1135</v>
      </c>
      <c r="H16" s="700"/>
      <c r="I16" s="700">
        <v>3000</v>
      </c>
      <c r="J16" s="782">
        <v>0.25</v>
      </c>
      <c r="K16" s="396"/>
      <c r="L16" s="396"/>
      <c r="M16" s="396"/>
      <c r="N16" s="779">
        <v>2024</v>
      </c>
      <c r="O16" s="812" t="s">
        <v>1142</v>
      </c>
      <c r="P16" s="779" t="s">
        <v>1143</v>
      </c>
      <c r="Q16" s="375"/>
      <c r="T16" s="352"/>
      <c r="U16" s="353"/>
      <c r="V16" s="354"/>
      <c r="W16" s="355"/>
      <c r="X16" s="353"/>
      <c r="Y16" s="356"/>
      <c r="Z16" s="353"/>
      <c r="AA16" s="357"/>
      <c r="AB16" s="358"/>
      <c r="AC16" s="359"/>
      <c r="AD16" s="360"/>
    </row>
    <row r="17" spans="1:30" s="230" customFormat="1" ht="23.25" customHeight="1">
      <c r="A17" s="380">
        <v>10</v>
      </c>
      <c r="B17" s="779" t="s">
        <v>610</v>
      </c>
      <c r="C17" s="779" t="s">
        <v>1133</v>
      </c>
      <c r="D17" s="779" t="s">
        <v>1144</v>
      </c>
      <c r="E17" s="780">
        <v>5200</v>
      </c>
      <c r="F17" s="781">
        <v>0.5</v>
      </c>
      <c r="G17" s="779" t="s">
        <v>1135</v>
      </c>
      <c r="H17" s="700"/>
      <c r="I17" s="700">
        <v>3000</v>
      </c>
      <c r="J17" s="782">
        <v>0.5</v>
      </c>
      <c r="K17" s="443"/>
      <c r="L17" s="443"/>
      <c r="M17" s="443"/>
      <c r="N17" s="779">
        <v>2024</v>
      </c>
      <c r="O17" s="812" t="s">
        <v>1145</v>
      </c>
      <c r="P17" s="813" t="s">
        <v>1146</v>
      </c>
      <c r="Q17" s="375"/>
      <c r="T17" s="352"/>
      <c r="U17" s="353"/>
      <c r="V17" s="354"/>
      <c r="W17" s="355"/>
      <c r="X17" s="353"/>
      <c r="Y17" s="356"/>
      <c r="Z17" s="353"/>
      <c r="AA17" s="357"/>
      <c r="AB17" s="358"/>
      <c r="AC17" s="359"/>
      <c r="AD17" s="360"/>
    </row>
    <row r="18" spans="1:30" s="230" customFormat="1" ht="23.25" customHeight="1">
      <c r="A18" s="380">
        <v>11</v>
      </c>
      <c r="B18" s="779" t="s">
        <v>610</v>
      </c>
      <c r="C18" s="779" t="s">
        <v>1133</v>
      </c>
      <c r="D18" s="779" t="s">
        <v>1147</v>
      </c>
      <c r="E18" s="780">
        <v>8587</v>
      </c>
      <c r="F18" s="781">
        <v>0.75</v>
      </c>
      <c r="G18" s="779" t="s">
        <v>1135</v>
      </c>
      <c r="H18" s="645"/>
      <c r="I18" s="645">
        <v>3000</v>
      </c>
      <c r="J18" s="798">
        <v>0.75</v>
      </c>
      <c r="K18" s="443"/>
      <c r="L18" s="443"/>
      <c r="M18" s="443"/>
      <c r="N18" s="779">
        <v>2024</v>
      </c>
      <c r="O18" s="814" t="s">
        <v>1148</v>
      </c>
      <c r="P18" s="815" t="s">
        <v>1149</v>
      </c>
      <c r="Q18" s="380"/>
      <c r="T18" s="352"/>
      <c r="U18" s="353"/>
      <c r="V18" s="354"/>
      <c r="W18" s="355"/>
      <c r="X18" s="353"/>
      <c r="Y18" s="356"/>
      <c r="Z18" s="353"/>
      <c r="AA18" s="357"/>
      <c r="AB18" s="358"/>
      <c r="AC18" s="359"/>
      <c r="AD18" s="360"/>
    </row>
    <row r="19" spans="1:30" s="230" customFormat="1" ht="23.25" customHeight="1">
      <c r="A19" s="380">
        <v>12</v>
      </c>
      <c r="B19" s="779" t="s">
        <v>610</v>
      </c>
      <c r="C19" s="779" t="s">
        <v>1133</v>
      </c>
      <c r="D19" s="779" t="s">
        <v>1150</v>
      </c>
      <c r="E19" s="780">
        <v>3300</v>
      </c>
      <c r="F19" s="781">
        <v>0.3</v>
      </c>
      <c r="G19" s="779" t="s">
        <v>1135</v>
      </c>
      <c r="H19" s="704"/>
      <c r="I19" s="704">
        <v>3000</v>
      </c>
      <c r="J19" s="782">
        <v>0.3</v>
      </c>
      <c r="K19" s="396"/>
      <c r="L19" s="396"/>
      <c r="M19" s="396"/>
      <c r="N19" s="779">
        <v>2024</v>
      </c>
      <c r="O19" s="816" t="s">
        <v>1142</v>
      </c>
      <c r="P19" s="805" t="s">
        <v>1151</v>
      </c>
      <c r="Q19" s="375"/>
      <c r="T19" s="352"/>
      <c r="U19" s="353"/>
      <c r="V19" s="354"/>
      <c r="W19" s="355"/>
      <c r="X19" s="353"/>
      <c r="Y19" s="356"/>
      <c r="Z19" s="353"/>
      <c r="AA19" s="357"/>
      <c r="AB19" s="358"/>
      <c r="AC19" s="359"/>
      <c r="AD19" s="360"/>
    </row>
    <row r="20" spans="1:30" s="230" customFormat="1" ht="23.25" customHeight="1">
      <c r="A20" s="380">
        <v>13</v>
      </c>
      <c r="B20" s="779" t="s">
        <v>612</v>
      </c>
      <c r="C20" s="779" t="s">
        <v>1115</v>
      </c>
      <c r="D20" s="779" t="s">
        <v>1152</v>
      </c>
      <c r="E20" s="780">
        <v>36891</v>
      </c>
      <c r="F20" s="781">
        <v>1.91</v>
      </c>
      <c r="G20" s="817" t="s">
        <v>345</v>
      </c>
      <c r="H20" s="704"/>
      <c r="I20" s="704">
        <v>3000</v>
      </c>
      <c r="J20" s="782">
        <v>1.91</v>
      </c>
      <c r="K20" s="396"/>
      <c r="L20" s="396"/>
      <c r="M20" s="396"/>
      <c r="N20" s="779">
        <v>2025</v>
      </c>
      <c r="O20" s="816" t="s">
        <v>1153</v>
      </c>
      <c r="P20" s="805" t="s">
        <v>1154</v>
      </c>
      <c r="Q20" s="375"/>
      <c r="T20" s="352"/>
      <c r="U20" s="353"/>
      <c r="V20" s="354"/>
      <c r="W20" s="355"/>
      <c r="X20" s="353"/>
      <c r="Y20" s="356"/>
      <c r="Z20" s="353"/>
      <c r="AA20" s="362"/>
      <c r="AB20" s="362"/>
      <c r="AC20" s="359"/>
      <c r="AD20" s="360"/>
    </row>
    <row r="21" spans="1:30" s="230" customFormat="1" ht="23.25" customHeight="1">
      <c r="A21" s="380">
        <v>14</v>
      </c>
      <c r="B21" s="779" t="s">
        <v>612</v>
      </c>
      <c r="C21" s="779" t="s">
        <v>1115</v>
      </c>
      <c r="D21" s="779" t="s">
        <v>1155</v>
      </c>
      <c r="E21" s="780">
        <v>10017</v>
      </c>
      <c r="F21" s="781">
        <v>0.61</v>
      </c>
      <c r="G21" s="779" t="s">
        <v>345</v>
      </c>
      <c r="H21" s="704"/>
      <c r="I21" s="704">
        <v>3000</v>
      </c>
      <c r="J21" s="782">
        <v>0.61</v>
      </c>
      <c r="K21" s="443"/>
      <c r="L21" s="443"/>
      <c r="M21" s="443"/>
      <c r="N21" s="779">
        <v>2025</v>
      </c>
      <c r="O21" s="812" t="s">
        <v>1156</v>
      </c>
      <c r="P21" s="813" t="s">
        <v>1157</v>
      </c>
      <c r="Q21" s="375"/>
    </row>
    <row r="22" spans="1:30" s="230" customFormat="1" ht="23.25" customHeight="1">
      <c r="A22" s="380">
        <v>15</v>
      </c>
      <c r="B22" s="779" t="s">
        <v>612</v>
      </c>
      <c r="C22" s="779" t="s">
        <v>1115</v>
      </c>
      <c r="D22" s="779" t="s">
        <v>1100</v>
      </c>
      <c r="E22" s="780">
        <v>6248</v>
      </c>
      <c r="F22" s="781">
        <v>0.61</v>
      </c>
      <c r="G22" s="779" t="s">
        <v>345</v>
      </c>
      <c r="H22" s="704"/>
      <c r="I22" s="704">
        <v>3000</v>
      </c>
      <c r="J22" s="782">
        <v>0.61</v>
      </c>
      <c r="K22" s="443"/>
      <c r="L22" s="443"/>
      <c r="M22" s="443"/>
      <c r="N22" s="779">
        <v>2025</v>
      </c>
      <c r="O22" s="818" t="s">
        <v>1158</v>
      </c>
      <c r="P22" s="813" t="s">
        <v>1159</v>
      </c>
      <c r="Q22" s="375"/>
      <c r="T22" s="352"/>
      <c r="U22" s="353"/>
      <c r="V22" s="354"/>
      <c r="W22" s="361"/>
      <c r="X22" s="353"/>
      <c r="Y22" s="356"/>
      <c r="Z22" s="353"/>
      <c r="AA22" s="364"/>
      <c r="AB22" s="364"/>
      <c r="AC22" s="359"/>
      <c r="AD22" s="360"/>
    </row>
    <row r="23" spans="1:30" s="230" customFormat="1" ht="23.25" customHeight="1">
      <c r="A23" s="380">
        <v>16</v>
      </c>
      <c r="B23" s="779" t="s">
        <v>612</v>
      </c>
      <c r="C23" s="779" t="s">
        <v>1115</v>
      </c>
      <c r="D23" s="779" t="s">
        <v>622</v>
      </c>
      <c r="E23" s="780">
        <v>2777</v>
      </c>
      <c r="F23" s="781">
        <v>0.27</v>
      </c>
      <c r="G23" s="779" t="s">
        <v>345</v>
      </c>
      <c r="H23" s="704"/>
      <c r="I23" s="704">
        <v>3000</v>
      </c>
      <c r="J23" s="782">
        <v>0.27</v>
      </c>
      <c r="K23" s="443"/>
      <c r="L23" s="443"/>
      <c r="M23" s="443"/>
      <c r="N23" s="779">
        <v>2025</v>
      </c>
      <c r="O23" s="818"/>
      <c r="P23" s="813" t="s">
        <v>1160</v>
      </c>
      <c r="Q23" s="375"/>
      <c r="T23" s="352"/>
      <c r="U23" s="353"/>
      <c r="V23" s="354"/>
      <c r="W23" s="361"/>
      <c r="X23" s="353"/>
      <c r="Y23" s="356"/>
      <c r="Z23" s="353"/>
      <c r="AA23" s="364"/>
      <c r="AB23" s="364"/>
      <c r="AC23" s="359"/>
      <c r="AD23" s="360"/>
    </row>
    <row r="24" spans="1:30" s="230" customFormat="1" ht="23.25" customHeight="1">
      <c r="A24" s="380">
        <v>17</v>
      </c>
      <c r="B24" s="779" t="s">
        <v>612</v>
      </c>
      <c r="C24" s="779" t="s">
        <v>1115</v>
      </c>
      <c r="D24" s="779" t="s">
        <v>1103</v>
      </c>
      <c r="E24" s="780">
        <v>7339</v>
      </c>
      <c r="F24" s="781">
        <v>0.66</v>
      </c>
      <c r="G24" s="779" t="s">
        <v>345</v>
      </c>
      <c r="H24" s="704"/>
      <c r="I24" s="704">
        <v>3000</v>
      </c>
      <c r="J24" s="782">
        <v>0.66</v>
      </c>
      <c r="K24" s="443"/>
      <c r="L24" s="443"/>
      <c r="M24" s="443"/>
      <c r="N24" s="779">
        <v>2025</v>
      </c>
      <c r="O24" s="818" t="s">
        <v>1156</v>
      </c>
      <c r="P24" s="813" t="s">
        <v>1157</v>
      </c>
      <c r="Q24" s="375"/>
      <c r="T24" s="352"/>
      <c r="U24" s="353"/>
      <c r="V24" s="354"/>
      <c r="W24" s="361"/>
      <c r="X24" s="353"/>
      <c r="Y24" s="356"/>
      <c r="Z24" s="353"/>
      <c r="AA24" s="364"/>
      <c r="AB24" s="364"/>
      <c r="AC24" s="359"/>
      <c r="AD24" s="360"/>
    </row>
    <row r="25" spans="1:30" s="230" customFormat="1" ht="23.25" customHeight="1">
      <c r="A25" s="380">
        <v>18</v>
      </c>
      <c r="B25" s="779" t="s">
        <v>612</v>
      </c>
      <c r="C25" s="779" t="s">
        <v>1115</v>
      </c>
      <c r="D25" s="779" t="s">
        <v>1161</v>
      </c>
      <c r="E25" s="780">
        <v>14281</v>
      </c>
      <c r="F25" s="781">
        <v>1.42</v>
      </c>
      <c r="G25" s="779" t="s">
        <v>345</v>
      </c>
      <c r="H25" s="704"/>
      <c r="I25" s="704">
        <v>3000</v>
      </c>
      <c r="J25" s="782">
        <v>1.42</v>
      </c>
      <c r="K25" s="443"/>
      <c r="L25" s="443"/>
      <c r="M25" s="443"/>
      <c r="N25" s="779">
        <v>2025</v>
      </c>
      <c r="O25" s="818" t="s">
        <v>1118</v>
      </c>
      <c r="P25" s="813" t="s">
        <v>1162</v>
      </c>
      <c r="Q25" s="375"/>
      <c r="T25" s="352"/>
      <c r="U25" s="353"/>
      <c r="V25" s="354"/>
      <c r="W25" s="361"/>
      <c r="X25" s="353"/>
      <c r="Y25" s="356"/>
      <c r="Z25" s="353"/>
      <c r="AA25" s="364"/>
      <c r="AB25" s="364"/>
      <c r="AC25" s="359"/>
      <c r="AD25" s="360"/>
    </row>
    <row r="26" spans="1:30" s="230" customFormat="1" ht="24.75" customHeight="1">
      <c r="A26" s="380">
        <v>19</v>
      </c>
      <c r="B26" s="779" t="s">
        <v>612</v>
      </c>
      <c r="C26" s="779" t="s">
        <v>1115</v>
      </c>
      <c r="D26" s="779" t="s">
        <v>1104</v>
      </c>
      <c r="E26" s="780">
        <v>198</v>
      </c>
      <c r="F26" s="781">
        <v>0.01</v>
      </c>
      <c r="G26" s="779" t="s">
        <v>345</v>
      </c>
      <c r="H26" s="704"/>
      <c r="I26" s="704">
        <v>3000</v>
      </c>
      <c r="J26" s="798">
        <v>0.01</v>
      </c>
      <c r="K26" s="443"/>
      <c r="L26" s="443"/>
      <c r="M26" s="443"/>
      <c r="N26" s="779">
        <v>2025</v>
      </c>
      <c r="O26" s="818"/>
      <c r="P26" s="813" t="s">
        <v>1160</v>
      </c>
      <c r="Q26" s="375"/>
      <c r="T26" s="352"/>
      <c r="U26" s="353"/>
      <c r="V26" s="354"/>
      <c r="W26" s="361"/>
      <c r="X26" s="353"/>
      <c r="Y26" s="356"/>
      <c r="Z26" s="353"/>
      <c r="AA26" s="364"/>
      <c r="AB26" s="364"/>
      <c r="AC26" s="359"/>
      <c r="AD26" s="360"/>
    </row>
    <row r="27" spans="1:30" s="230" customFormat="1" ht="24.75" customHeight="1">
      <c r="A27" s="380">
        <v>20</v>
      </c>
      <c r="B27" s="779" t="s">
        <v>612</v>
      </c>
      <c r="C27" s="779" t="s">
        <v>1115</v>
      </c>
      <c r="D27" s="779" t="s">
        <v>1105</v>
      </c>
      <c r="E27" s="780"/>
      <c r="F27" s="781">
        <v>4.34</v>
      </c>
      <c r="G27" s="779" t="s">
        <v>345</v>
      </c>
      <c r="H27" s="704"/>
      <c r="I27" s="704">
        <v>3000</v>
      </c>
      <c r="J27" s="798">
        <v>4.34</v>
      </c>
      <c r="K27" s="443"/>
      <c r="L27" s="443"/>
      <c r="M27" s="443"/>
      <c r="N27" s="779">
        <v>2025</v>
      </c>
      <c r="O27" s="818" t="s">
        <v>1118</v>
      </c>
      <c r="P27" s="784" t="s">
        <v>1163</v>
      </c>
      <c r="Q27" s="375"/>
      <c r="T27" s="352"/>
      <c r="U27" s="353"/>
      <c r="V27" s="354"/>
      <c r="W27" s="361"/>
      <c r="X27" s="353"/>
      <c r="Y27" s="356"/>
      <c r="Z27" s="353"/>
      <c r="AA27" s="364"/>
      <c r="AB27" s="364"/>
      <c r="AC27" s="359"/>
      <c r="AD27" s="360"/>
    </row>
    <row r="28" spans="1:30" s="230" customFormat="1" ht="24.75" customHeight="1">
      <c r="A28" s="380">
        <v>21</v>
      </c>
      <c r="B28" s="779" t="s">
        <v>610</v>
      </c>
      <c r="C28" s="779" t="s">
        <v>1164</v>
      </c>
      <c r="D28" s="779">
        <v>287</v>
      </c>
      <c r="E28" s="780">
        <v>549</v>
      </c>
      <c r="F28" s="781">
        <v>0.05</v>
      </c>
      <c r="G28" s="779" t="s">
        <v>345</v>
      </c>
      <c r="H28" s="704"/>
      <c r="I28" s="704">
        <v>3000</v>
      </c>
      <c r="J28" s="782">
        <v>0.05</v>
      </c>
      <c r="K28" s="443"/>
      <c r="L28" s="443"/>
      <c r="M28" s="443"/>
      <c r="N28" s="779">
        <v>2025</v>
      </c>
      <c r="O28" s="783"/>
      <c r="P28" s="784" t="s">
        <v>1165</v>
      </c>
      <c r="Q28" s="375"/>
      <c r="S28" s="351"/>
      <c r="T28" s="352"/>
      <c r="U28" s="353"/>
      <c r="V28" s="354"/>
      <c r="W28" s="361"/>
      <c r="X28" s="353"/>
      <c r="Y28" s="356"/>
      <c r="Z28" s="353"/>
      <c r="AA28" s="364"/>
      <c r="AB28" s="364"/>
      <c r="AC28" s="359"/>
      <c r="AD28" s="360"/>
    </row>
    <row r="29" spans="1:30" s="230" customFormat="1" ht="24.75" customHeight="1">
      <c r="A29" s="380">
        <v>22</v>
      </c>
      <c r="B29" s="779" t="s">
        <v>610</v>
      </c>
      <c r="C29" s="779" t="s">
        <v>1164</v>
      </c>
      <c r="D29" s="779">
        <v>288</v>
      </c>
      <c r="E29" s="780">
        <v>426</v>
      </c>
      <c r="F29" s="785">
        <v>0.04</v>
      </c>
      <c r="G29" s="779" t="s">
        <v>345</v>
      </c>
      <c r="H29" s="704"/>
      <c r="I29" s="704">
        <v>3000</v>
      </c>
      <c r="J29" s="782">
        <v>0.04</v>
      </c>
      <c r="K29" s="396"/>
      <c r="L29" s="396"/>
      <c r="M29" s="396"/>
      <c r="N29" s="779">
        <v>2025</v>
      </c>
      <c r="O29" s="786"/>
      <c r="P29" s="779" t="s">
        <v>1166</v>
      </c>
      <c r="Q29" s="375"/>
      <c r="T29" s="352"/>
      <c r="U29" s="353"/>
      <c r="V29" s="354"/>
      <c r="W29" s="361"/>
      <c r="X29" s="353"/>
      <c r="Y29" s="356"/>
      <c r="Z29" s="353"/>
      <c r="AA29" s="364"/>
      <c r="AB29" s="364"/>
      <c r="AC29" s="359"/>
      <c r="AD29" s="360"/>
    </row>
    <row r="30" spans="1:30" s="230" customFormat="1" ht="24.75" customHeight="1">
      <c r="A30" s="380">
        <v>23</v>
      </c>
      <c r="B30" s="779" t="s">
        <v>610</v>
      </c>
      <c r="C30" s="779" t="s">
        <v>1164</v>
      </c>
      <c r="D30" s="779" t="s">
        <v>1167</v>
      </c>
      <c r="E30" s="780">
        <v>112924</v>
      </c>
      <c r="F30" s="781">
        <v>1.85</v>
      </c>
      <c r="G30" s="779" t="s">
        <v>345</v>
      </c>
      <c r="H30" s="704"/>
      <c r="I30" s="704">
        <v>3000</v>
      </c>
      <c r="J30" s="782">
        <v>1.85</v>
      </c>
      <c r="K30" s="443"/>
      <c r="L30" s="443"/>
      <c r="M30" s="443"/>
      <c r="N30" s="779">
        <v>2025</v>
      </c>
      <c r="O30" s="818" t="s">
        <v>1168</v>
      </c>
      <c r="P30" s="784" t="s">
        <v>1169</v>
      </c>
      <c r="Q30" s="375"/>
    </row>
    <row r="31" spans="1:30" s="230" customFormat="1" ht="24.75" customHeight="1">
      <c r="A31" s="380">
        <v>24</v>
      </c>
      <c r="B31" s="779" t="s">
        <v>610</v>
      </c>
      <c r="C31" s="779" t="s">
        <v>1164</v>
      </c>
      <c r="D31" s="779" t="s">
        <v>1105</v>
      </c>
      <c r="E31" s="780">
        <v>496</v>
      </c>
      <c r="F31" s="781">
        <v>0.04</v>
      </c>
      <c r="G31" s="779" t="s">
        <v>345</v>
      </c>
      <c r="H31" s="704"/>
      <c r="I31" s="704">
        <v>3000</v>
      </c>
      <c r="J31" s="782">
        <v>0.04</v>
      </c>
      <c r="K31" s="443"/>
      <c r="L31" s="443"/>
      <c r="M31" s="443"/>
      <c r="N31" s="779">
        <v>2025</v>
      </c>
      <c r="O31" s="783"/>
      <c r="P31" s="784" t="s">
        <v>1170</v>
      </c>
      <c r="Q31" s="375"/>
      <c r="T31" s="352"/>
      <c r="U31" s="353"/>
      <c r="V31" s="354"/>
      <c r="W31" s="361"/>
      <c r="X31" s="353"/>
      <c r="Y31" s="356"/>
      <c r="Z31" s="353"/>
      <c r="AA31" s="366"/>
      <c r="AB31" s="366"/>
      <c r="AC31" s="367"/>
      <c r="AD31" s="360"/>
    </row>
    <row r="32" spans="1:30" s="230" customFormat="1" ht="24.75" customHeight="1">
      <c r="A32" s="380">
        <v>25</v>
      </c>
      <c r="B32" s="779" t="s">
        <v>610</v>
      </c>
      <c r="C32" s="779" t="s">
        <v>1164</v>
      </c>
      <c r="D32" s="779" t="s">
        <v>1101</v>
      </c>
      <c r="E32" s="780">
        <v>16165</v>
      </c>
      <c r="F32" s="785">
        <v>1.61</v>
      </c>
      <c r="G32" s="779" t="s">
        <v>345</v>
      </c>
      <c r="H32" s="704"/>
      <c r="I32" s="704">
        <v>3000</v>
      </c>
      <c r="J32" s="782">
        <v>1.61</v>
      </c>
      <c r="K32" s="443"/>
      <c r="L32" s="443"/>
      <c r="M32" s="443"/>
      <c r="N32" s="779">
        <v>2025</v>
      </c>
      <c r="O32" s="792" t="s">
        <v>1171</v>
      </c>
      <c r="P32" s="791" t="s">
        <v>1172</v>
      </c>
      <c r="Q32" s="375"/>
      <c r="T32" s="352"/>
      <c r="U32" s="353"/>
      <c r="V32" s="354"/>
      <c r="W32" s="361"/>
      <c r="X32" s="353"/>
      <c r="Y32" s="356"/>
      <c r="Z32" s="353"/>
      <c r="AA32" s="365"/>
      <c r="AB32" s="358"/>
      <c r="AC32" s="359"/>
      <c r="AD32" s="360"/>
    </row>
    <row r="33" spans="1:30" s="230" customFormat="1" ht="24.75" customHeight="1">
      <c r="A33" s="380">
        <v>26</v>
      </c>
      <c r="B33" s="779" t="s">
        <v>610</v>
      </c>
      <c r="C33" s="779" t="s">
        <v>1164</v>
      </c>
      <c r="D33" s="779" t="s">
        <v>1102</v>
      </c>
      <c r="E33" s="780">
        <v>36595</v>
      </c>
      <c r="F33" s="785">
        <v>3.21</v>
      </c>
      <c r="G33" s="779" t="s">
        <v>345</v>
      </c>
      <c r="H33" s="704"/>
      <c r="I33" s="704">
        <v>3000</v>
      </c>
      <c r="J33" s="782">
        <v>3.21</v>
      </c>
      <c r="K33" s="443"/>
      <c r="L33" s="443"/>
      <c r="M33" s="443"/>
      <c r="N33" s="779">
        <v>2025</v>
      </c>
      <c r="O33" s="792" t="s">
        <v>1173</v>
      </c>
      <c r="P33" s="791" t="s">
        <v>1174</v>
      </c>
      <c r="Q33" s="375"/>
      <c r="T33" s="352"/>
      <c r="U33" s="353"/>
      <c r="V33" s="354"/>
      <c r="W33" s="361"/>
      <c r="X33" s="353"/>
      <c r="Y33" s="356"/>
      <c r="Z33" s="353"/>
      <c r="AA33" s="365"/>
      <c r="AB33" s="358"/>
      <c r="AC33" s="359"/>
      <c r="AD33" s="360"/>
    </row>
    <row r="34" spans="1:30" s="230" customFormat="1" ht="24.75" customHeight="1">
      <c r="A34" s="380">
        <v>27</v>
      </c>
      <c r="B34" s="779" t="s">
        <v>610</v>
      </c>
      <c r="C34" s="779" t="s">
        <v>1164</v>
      </c>
      <c r="D34" s="779" t="s">
        <v>1175</v>
      </c>
      <c r="E34" s="780">
        <v>68033</v>
      </c>
      <c r="F34" s="781">
        <v>3.44</v>
      </c>
      <c r="G34" s="779" t="s">
        <v>345</v>
      </c>
      <c r="H34" s="704"/>
      <c r="I34" s="704">
        <v>3000</v>
      </c>
      <c r="J34" s="782">
        <v>3.44</v>
      </c>
      <c r="K34" s="396"/>
      <c r="L34" s="396"/>
      <c r="M34" s="396"/>
      <c r="N34" s="779">
        <v>2025</v>
      </c>
      <c r="O34" s="818" t="s">
        <v>1176</v>
      </c>
      <c r="P34" s="784" t="s">
        <v>1177</v>
      </c>
      <c r="Q34" s="375"/>
      <c r="T34" s="352"/>
      <c r="U34" s="353"/>
      <c r="V34" s="354"/>
      <c r="W34" s="361"/>
      <c r="X34" s="353"/>
      <c r="Y34" s="356"/>
      <c r="Z34" s="353"/>
      <c r="AA34" s="365"/>
      <c r="AB34" s="358"/>
      <c r="AC34" s="359"/>
      <c r="AD34" s="360"/>
    </row>
    <row r="35" spans="1:30" s="230" customFormat="1" ht="24.75" customHeight="1">
      <c r="A35" s="380"/>
      <c r="B35" s="276"/>
      <c r="C35" s="276"/>
      <c r="D35" s="276"/>
      <c r="E35" s="702"/>
      <c r="F35" s="699"/>
      <c r="G35" s="276"/>
      <c r="H35" s="276"/>
      <c r="I35" s="702"/>
      <c r="J35" s="373"/>
      <c r="K35" s="382"/>
      <c r="L35" s="382"/>
      <c r="M35" s="382"/>
      <c r="N35" s="276"/>
      <c r="O35" s="276"/>
      <c r="P35" s="276"/>
      <c r="Q35" s="375"/>
      <c r="T35" s="352"/>
      <c r="U35" s="353"/>
      <c r="V35" s="354"/>
      <c r="W35" s="361"/>
      <c r="X35" s="353"/>
      <c r="Y35" s="356"/>
      <c r="Z35" s="353"/>
      <c r="AA35" s="365"/>
      <c r="AB35" s="358"/>
      <c r="AC35" s="359"/>
      <c r="AD35" s="360"/>
    </row>
    <row r="36" spans="1:30" s="230" customFormat="1" ht="24.75" customHeight="1">
      <c r="A36" s="380"/>
      <c r="B36" s="276"/>
      <c r="C36" s="276"/>
      <c r="D36" s="276"/>
      <c r="E36" s="702"/>
      <c r="F36" s="699"/>
      <c r="G36" s="276"/>
      <c r="H36" s="276"/>
      <c r="I36" s="702"/>
      <c r="J36" s="373"/>
      <c r="K36" s="382"/>
      <c r="L36" s="382"/>
      <c r="M36" s="382"/>
      <c r="N36" s="276"/>
      <c r="O36" s="276"/>
      <c r="P36" s="276"/>
      <c r="Q36" s="375"/>
      <c r="T36" s="352"/>
      <c r="U36" s="353"/>
      <c r="V36" s="354"/>
      <c r="W36" s="361"/>
      <c r="X36" s="353"/>
      <c r="Y36" s="356"/>
      <c r="Z36" s="353"/>
      <c r="AA36" s="365"/>
      <c r="AB36" s="358"/>
      <c r="AC36" s="359"/>
      <c r="AD36" s="360"/>
    </row>
    <row r="37" spans="1:30" ht="24.75" customHeight="1">
      <c r="A37" s="380">
        <v>27</v>
      </c>
      <c r="B37" s="375"/>
      <c r="C37" s="375"/>
      <c r="D37" s="642"/>
      <c r="E37" s="643"/>
      <c r="F37" s="644"/>
      <c r="G37" s="375"/>
      <c r="H37" s="375"/>
      <c r="I37" s="646"/>
      <c r="J37" s="373"/>
      <c r="K37" s="396"/>
      <c r="L37" s="396"/>
      <c r="M37" s="396"/>
      <c r="N37" s="375"/>
      <c r="O37" s="374"/>
      <c r="P37" s="375"/>
      <c r="Q37" s="375"/>
      <c r="T37" s="352"/>
      <c r="U37" s="353"/>
      <c r="V37" s="354"/>
      <c r="W37" s="361"/>
      <c r="X37" s="353"/>
      <c r="Y37" s="356"/>
      <c r="Z37" s="353"/>
      <c r="AA37" s="365"/>
      <c r="AB37" s="358"/>
      <c r="AC37" s="359"/>
      <c r="AD37" s="360"/>
    </row>
    <row r="38" spans="1:30" ht="24.75" customHeight="1">
      <c r="A38" s="380">
        <v>28</v>
      </c>
      <c r="B38" s="375"/>
      <c r="C38" s="375"/>
      <c r="D38" s="642"/>
      <c r="E38" s="643"/>
      <c r="F38" s="644"/>
      <c r="G38" s="375"/>
      <c r="H38" s="375"/>
      <c r="I38" s="646"/>
      <c r="J38" s="373"/>
      <c r="K38" s="396"/>
      <c r="L38" s="396"/>
      <c r="M38" s="396"/>
      <c r="N38" s="375"/>
      <c r="O38" s="374"/>
      <c r="P38" s="375"/>
      <c r="Q38" s="375"/>
      <c r="T38" s="352"/>
      <c r="U38" s="353"/>
      <c r="V38" s="354"/>
      <c r="W38" s="361"/>
      <c r="X38" s="353"/>
      <c r="Y38" s="356"/>
      <c r="Z38" s="353"/>
      <c r="AA38" s="365"/>
      <c r="AB38" s="358"/>
      <c r="AC38" s="367"/>
      <c r="AD38" s="360"/>
    </row>
    <row r="39" spans="1:30" ht="24.75" customHeight="1">
      <c r="A39" s="380">
        <v>29</v>
      </c>
      <c r="B39" s="375"/>
      <c r="C39" s="375"/>
      <c r="D39" s="641"/>
      <c r="E39" s="643"/>
      <c r="F39" s="644"/>
      <c r="G39" s="375"/>
      <c r="H39" s="375"/>
      <c r="I39" s="645"/>
      <c r="J39" s="373"/>
      <c r="K39" s="383"/>
      <c r="L39" s="383"/>
      <c r="M39" s="383"/>
      <c r="N39" s="375"/>
      <c r="O39" s="374"/>
      <c r="P39" s="375"/>
      <c r="Q39" s="375"/>
      <c r="T39" s="352"/>
      <c r="U39" s="353"/>
      <c r="V39" s="354"/>
      <c r="W39" s="361"/>
      <c r="X39" s="353"/>
      <c r="Y39" s="356"/>
      <c r="Z39" s="353"/>
      <c r="AA39" s="365"/>
      <c r="AB39" s="358"/>
      <c r="AC39" s="359"/>
      <c r="AD39" s="360"/>
    </row>
    <row r="40" spans="1:30" ht="24.75" customHeight="1">
      <c r="A40" s="380">
        <v>30</v>
      </c>
      <c r="B40" s="375"/>
      <c r="C40" s="375"/>
      <c r="D40" s="641"/>
      <c r="E40" s="643"/>
      <c r="F40" s="644"/>
      <c r="G40" s="375"/>
      <c r="H40" s="375"/>
      <c r="I40" s="645"/>
      <c r="J40" s="373"/>
      <c r="K40" s="383"/>
      <c r="L40" s="383"/>
      <c r="M40" s="383"/>
      <c r="N40" s="375"/>
      <c r="O40" s="374"/>
      <c r="P40" s="375"/>
      <c r="Q40" s="375"/>
      <c r="T40" s="352"/>
      <c r="U40" s="353"/>
      <c r="V40" s="354"/>
      <c r="W40" s="361"/>
      <c r="X40" s="353"/>
      <c r="Y40" s="356"/>
      <c r="Z40" s="353"/>
      <c r="AA40" s="365"/>
      <c r="AB40" s="358"/>
      <c r="AC40" s="359"/>
      <c r="AD40" s="360"/>
    </row>
    <row r="41" spans="1:30" s="686" customFormat="1" ht="24.75" customHeight="1">
      <c r="A41" s="677">
        <v>31</v>
      </c>
      <c r="B41" s="678"/>
      <c r="C41" s="678"/>
      <c r="D41" s="679"/>
      <c r="E41" s="680"/>
      <c r="F41" s="681"/>
      <c r="G41" s="678"/>
      <c r="H41" s="678"/>
      <c r="I41" s="682"/>
      <c r="J41" s="683"/>
      <c r="K41" s="684"/>
      <c r="L41" s="684"/>
      <c r="M41" s="684"/>
      <c r="N41" s="678"/>
      <c r="O41" s="685"/>
      <c r="P41" s="678"/>
      <c r="Q41" s="678"/>
      <c r="T41" s="687"/>
      <c r="U41" s="688"/>
      <c r="V41" s="689"/>
      <c r="W41" s="690"/>
      <c r="X41" s="688"/>
      <c r="Y41" s="691"/>
      <c r="Z41" s="688"/>
      <c r="AA41" s="692"/>
      <c r="AB41" s="693"/>
      <c r="AC41" s="694"/>
      <c r="AD41" s="695"/>
    </row>
    <row r="42" spans="1:30" s="686" customFormat="1" ht="24.75" customHeight="1">
      <c r="A42" s="677">
        <v>32</v>
      </c>
      <c r="B42" s="678"/>
      <c r="C42" s="678"/>
      <c r="D42" s="679"/>
      <c r="E42" s="680"/>
      <c r="F42" s="681"/>
      <c r="G42" s="678"/>
      <c r="H42" s="678"/>
      <c r="I42" s="682"/>
      <c r="J42" s="683"/>
      <c r="K42" s="684"/>
      <c r="L42" s="684"/>
      <c r="M42" s="684"/>
      <c r="N42" s="678"/>
      <c r="O42" s="685"/>
      <c r="P42" s="678"/>
      <c r="Q42" s="678"/>
      <c r="T42" s="687"/>
      <c r="U42" s="688"/>
      <c r="V42" s="689"/>
      <c r="W42" s="690"/>
      <c r="X42" s="688"/>
      <c r="Y42" s="691"/>
      <c r="Z42" s="688"/>
      <c r="AA42" s="692"/>
      <c r="AB42" s="693"/>
      <c r="AC42" s="694"/>
      <c r="AD42" s="695"/>
    </row>
    <row r="43" spans="1:30" ht="25.5" customHeight="1">
      <c r="A43" s="380"/>
      <c r="B43" s="371"/>
      <c r="C43" s="371"/>
      <c r="D43" s="372"/>
      <c r="E43" s="389"/>
      <c r="F43" s="373"/>
      <c r="G43" s="381"/>
      <c r="H43" s="381"/>
      <c r="I43" s="381"/>
      <c r="J43" s="373"/>
      <c r="K43" s="383"/>
      <c r="L43" s="383"/>
      <c r="M43" s="383"/>
      <c r="N43" s="371"/>
      <c r="O43" s="374"/>
      <c r="P43" s="375"/>
      <c r="Q43" s="387"/>
      <c r="T43" s="352"/>
      <c r="U43" s="353"/>
      <c r="V43" s="354"/>
      <c r="W43" s="361"/>
      <c r="X43" s="353"/>
      <c r="Y43" s="356"/>
      <c r="Z43" s="353"/>
      <c r="AA43" s="365"/>
      <c r="AB43" s="358"/>
      <c r="AC43" s="359"/>
      <c r="AD43" s="360"/>
    </row>
    <row r="44" spans="1:30" ht="25.5" customHeight="1">
      <c r="A44" s="380"/>
      <c r="B44" s="371"/>
      <c r="C44" s="371"/>
      <c r="D44" s="372"/>
      <c r="E44" s="388"/>
      <c r="F44" s="373"/>
      <c r="G44" s="396"/>
      <c r="H44" s="396"/>
      <c r="I44" s="396"/>
      <c r="J44" s="396"/>
      <c r="K44" s="396"/>
      <c r="L44" s="396"/>
      <c r="M44" s="396"/>
      <c r="N44" s="371"/>
      <c r="O44" s="374"/>
      <c r="P44" s="375"/>
      <c r="Q44" s="398"/>
      <c r="T44" s="352"/>
      <c r="U44" s="353"/>
      <c r="V44" s="354"/>
      <c r="W44" s="361"/>
      <c r="X44" s="353"/>
      <c r="Y44" s="356"/>
      <c r="Z44" s="353"/>
      <c r="AA44" s="365"/>
      <c r="AB44" s="358"/>
      <c r="AC44" s="359"/>
      <c r="AD44" s="360"/>
    </row>
    <row r="45" spans="1:30" ht="25.5" customHeight="1">
      <c r="A45" s="380"/>
      <c r="B45" s="371"/>
      <c r="C45" s="371"/>
      <c r="D45" s="372"/>
      <c r="E45" s="388"/>
      <c r="F45" s="373"/>
      <c r="G45" s="396"/>
      <c r="H45" s="396"/>
      <c r="I45" s="396"/>
      <c r="J45" s="396"/>
      <c r="K45" s="396"/>
      <c r="L45" s="396"/>
      <c r="M45" s="396"/>
      <c r="N45" s="371"/>
      <c r="O45" s="374"/>
      <c r="P45" s="375"/>
      <c r="Q45" s="398"/>
      <c r="T45" s="352"/>
      <c r="U45" s="353"/>
      <c r="V45" s="354"/>
      <c r="W45" s="355"/>
      <c r="X45" s="353"/>
      <c r="Y45" s="356"/>
      <c r="Z45" s="353"/>
      <c r="AA45" s="365"/>
      <c r="AB45" s="358"/>
      <c r="AC45" s="359"/>
      <c r="AD45" s="360"/>
    </row>
    <row r="46" spans="1:30" ht="25.5" customHeight="1">
      <c r="A46" s="380"/>
      <c r="B46" s="371"/>
      <c r="C46" s="371"/>
      <c r="D46" s="372"/>
      <c r="E46" s="388"/>
      <c r="F46" s="373"/>
      <c r="G46" s="396"/>
      <c r="H46" s="396"/>
      <c r="I46" s="396"/>
      <c r="J46" s="396"/>
      <c r="K46" s="396"/>
      <c r="L46" s="396"/>
      <c r="M46" s="396"/>
      <c r="N46" s="371"/>
      <c r="O46" s="374"/>
      <c r="P46" s="375"/>
      <c r="Q46" s="398"/>
      <c r="T46" s="352"/>
      <c r="U46" s="353"/>
      <c r="V46" s="354"/>
      <c r="W46" s="355"/>
      <c r="X46" s="353"/>
      <c r="Y46" s="356"/>
      <c r="Z46" s="353"/>
      <c r="AA46" s="365"/>
      <c r="AB46" s="358"/>
      <c r="AC46" s="359"/>
      <c r="AD46" s="360"/>
    </row>
    <row r="47" spans="1:30" ht="25.5" customHeight="1">
      <c r="A47" s="377"/>
      <c r="B47" s="371"/>
      <c r="C47" s="371"/>
      <c r="D47" s="451"/>
      <c r="E47" s="388"/>
      <c r="F47" s="373"/>
      <c r="G47" s="396"/>
      <c r="H47" s="396"/>
      <c r="I47" s="396"/>
      <c r="J47" s="396"/>
      <c r="K47" s="396"/>
      <c r="L47" s="396"/>
      <c r="M47" s="396"/>
      <c r="N47" s="371"/>
      <c r="O47" s="374"/>
      <c r="P47" s="375"/>
      <c r="Q47" s="398"/>
      <c r="T47" s="352"/>
      <c r="U47" s="353"/>
      <c r="V47" s="354"/>
      <c r="W47" s="355"/>
      <c r="X47" s="353"/>
      <c r="Y47" s="356"/>
      <c r="Z47" s="353"/>
      <c r="AA47" s="365"/>
      <c r="AB47" s="358"/>
      <c r="AC47" s="359"/>
      <c r="AD47" s="360"/>
    </row>
    <row r="48" spans="1:30" ht="25.5" customHeight="1">
      <c r="A48" s="377"/>
      <c r="B48" s="371"/>
      <c r="C48" s="371"/>
      <c r="D48" s="372"/>
      <c r="E48" s="389"/>
      <c r="F48" s="373"/>
      <c r="G48" s="381"/>
      <c r="H48" s="381"/>
      <c r="I48" s="381"/>
      <c r="J48" s="373"/>
      <c r="K48" s="383"/>
      <c r="L48" s="383"/>
      <c r="M48" s="383"/>
      <c r="N48" s="371"/>
      <c r="O48" s="374"/>
      <c r="P48" s="375"/>
      <c r="Q48" s="431"/>
      <c r="T48" s="352"/>
      <c r="U48" s="353"/>
      <c r="V48" s="354"/>
      <c r="W48" s="361"/>
      <c r="X48" s="353"/>
      <c r="Y48" s="356"/>
      <c r="Z48" s="353"/>
      <c r="AA48" s="365"/>
      <c r="AB48" s="358"/>
      <c r="AC48" s="359"/>
      <c r="AD48" s="360"/>
    </row>
    <row r="49" spans="1:30" ht="25.5" customHeight="1">
      <c r="A49" s="377"/>
      <c r="B49" s="371"/>
      <c r="C49" s="371"/>
      <c r="D49" s="372"/>
      <c r="E49" s="388"/>
      <c r="F49" s="373"/>
      <c r="G49" s="381"/>
      <c r="H49" s="381"/>
      <c r="I49" s="381"/>
      <c r="J49" s="373"/>
      <c r="K49" s="383"/>
      <c r="L49" s="383"/>
      <c r="M49" s="383"/>
      <c r="N49" s="371"/>
      <c r="O49" s="374"/>
      <c r="P49" s="375"/>
      <c r="Q49" s="431"/>
      <c r="T49" s="352"/>
      <c r="U49" s="353"/>
      <c r="V49" s="354"/>
      <c r="W49" s="361"/>
      <c r="X49" s="353"/>
      <c r="Y49" s="356"/>
      <c r="Z49" s="353"/>
      <c r="AA49" s="365"/>
      <c r="AB49" s="358"/>
      <c r="AC49" s="359"/>
      <c r="AD49" s="360"/>
    </row>
    <row r="50" spans="1:30" ht="25.5" customHeight="1">
      <c r="A50" s="377"/>
      <c r="B50" s="371"/>
      <c r="C50" s="371"/>
      <c r="D50" s="372"/>
      <c r="E50" s="389"/>
      <c r="F50" s="373"/>
      <c r="G50" s="381"/>
      <c r="H50" s="381"/>
      <c r="I50" s="381"/>
      <c r="J50" s="373"/>
      <c r="K50" s="383"/>
      <c r="L50" s="383"/>
      <c r="M50" s="383"/>
      <c r="N50" s="371"/>
      <c r="O50" s="374"/>
      <c r="P50" s="375"/>
      <c r="Q50" s="431"/>
    </row>
    <row r="51" spans="1:30" ht="25.5" customHeight="1">
      <c r="A51" s="377"/>
      <c r="B51" s="371"/>
      <c r="C51" s="371"/>
      <c r="D51" s="372"/>
      <c r="E51" s="389"/>
      <c r="F51" s="373"/>
      <c r="G51" s="381"/>
      <c r="H51" s="381"/>
      <c r="I51" s="381"/>
      <c r="J51" s="373"/>
      <c r="K51" s="383"/>
      <c r="L51" s="383"/>
      <c r="M51" s="383"/>
      <c r="N51" s="371"/>
      <c r="O51" s="374"/>
      <c r="P51" s="375"/>
      <c r="Q51" s="431"/>
    </row>
    <row r="52" spans="1:30" ht="25.5" customHeight="1">
      <c r="A52" s="377"/>
      <c r="B52" s="371"/>
      <c r="C52" s="371"/>
      <c r="D52" s="372"/>
      <c r="E52" s="389"/>
      <c r="F52" s="373"/>
      <c r="G52" s="381"/>
      <c r="H52" s="381"/>
      <c r="I52" s="381"/>
      <c r="J52" s="373"/>
      <c r="K52" s="383"/>
      <c r="L52" s="383"/>
      <c r="M52" s="383"/>
      <c r="N52" s="371"/>
      <c r="O52" s="374"/>
      <c r="P52" s="375"/>
      <c r="Q52" s="431"/>
    </row>
    <row r="53" spans="1:30" ht="25.5" customHeight="1">
      <c r="A53" s="377"/>
      <c r="B53" s="348"/>
      <c r="C53" s="348"/>
      <c r="D53" s="349"/>
      <c r="E53" s="350"/>
      <c r="F53" s="373"/>
      <c r="G53" s="381"/>
      <c r="H53" s="381"/>
      <c r="I53" s="381"/>
      <c r="J53" s="428"/>
      <c r="K53" s="383"/>
      <c r="L53" s="383"/>
      <c r="M53" s="383"/>
      <c r="N53" s="348"/>
      <c r="O53" s="429"/>
      <c r="P53" s="430"/>
      <c r="Q53" s="431"/>
    </row>
    <row r="54" spans="1:30" ht="25.5" customHeight="1">
      <c r="A54" s="377"/>
      <c r="B54" s="348"/>
      <c r="C54" s="348"/>
      <c r="D54" s="349"/>
      <c r="E54" s="350"/>
      <c r="F54" s="373"/>
      <c r="G54" s="381"/>
      <c r="H54" s="381"/>
      <c r="I54" s="381"/>
      <c r="J54" s="428"/>
      <c r="K54" s="383"/>
      <c r="L54" s="383"/>
      <c r="M54" s="383"/>
      <c r="N54" s="348"/>
      <c r="O54" s="429"/>
      <c r="P54" s="430"/>
      <c r="Q54" s="431"/>
    </row>
    <row r="55" spans="1:30">
      <c r="B55" s="363"/>
      <c r="C55" s="363"/>
      <c r="D55" s="368"/>
      <c r="E55" s="369"/>
    </row>
    <row r="56" spans="1:30">
      <c r="B56" s="348"/>
      <c r="C56" s="348"/>
      <c r="D56" s="349"/>
      <c r="E56" s="350"/>
    </row>
  </sheetData>
  <sortState xmlns:xlrd2="http://schemas.microsoft.com/office/spreadsheetml/2017/richdata2" ref="B9:P36">
    <sortCondition ref="B9:B36"/>
    <sortCondition ref="C9:C36"/>
    <sortCondition ref="D9:D36"/>
  </sortState>
  <dataConsolidate/>
  <mergeCells count="20">
    <mergeCell ref="S1:AH1"/>
    <mergeCell ref="A1:Q1"/>
    <mergeCell ref="A3:A5"/>
    <mergeCell ref="B3:C3"/>
    <mergeCell ref="D3:D5"/>
    <mergeCell ref="J3:M3"/>
    <mergeCell ref="P4:P5"/>
    <mergeCell ref="O4:O5"/>
    <mergeCell ref="H3:H5"/>
    <mergeCell ref="A6:C6"/>
    <mergeCell ref="C4:C5"/>
    <mergeCell ref="E3:E5"/>
    <mergeCell ref="F3:F5"/>
    <mergeCell ref="Q3:Q5"/>
    <mergeCell ref="B4:B5"/>
    <mergeCell ref="O3:P3"/>
    <mergeCell ref="I3:I5"/>
    <mergeCell ref="J4:M4"/>
    <mergeCell ref="N3:N5"/>
    <mergeCell ref="G3:G5"/>
  </mergeCells>
  <phoneticPr fontId="4" type="noConversion"/>
  <conditionalFormatting sqref="C7:D7">
    <cfRule type="duplicateValues" dxfId="0" priority="1"/>
  </conditionalFormatting>
  <printOptions horizontalCentered="1"/>
  <pageMargins left="0.94488188976377963" right="0.23622047244094491" top="0.59055118110236227" bottom="0.51181102362204722" header="0.31496062992125984" footer="0.31496062992125984"/>
  <pageSetup paperSize="9" scale="97" orientation="landscape" blackAndWhite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00000"/>
  </sheetPr>
  <dimension ref="A1:AE170"/>
  <sheetViews>
    <sheetView showZeros="0" view="pageBreakPreview" zoomScaleNormal="100" zoomScaleSheetLayoutView="100" workbookViewId="0">
      <pane xSplit="15" ySplit="5" topLeftCell="P6" activePane="bottomRight" state="frozen"/>
      <selection activeCell="L35" sqref="L35"/>
      <selection pane="topRight" activeCell="L35" sqref="L35"/>
      <selection pane="bottomLeft" activeCell="L35" sqref="L35"/>
      <selection pane="bottomRight" activeCell="N107" sqref="N107"/>
    </sheetView>
  </sheetViews>
  <sheetFormatPr defaultColWidth="8.88671875" defaultRowHeight="16.5"/>
  <cols>
    <col min="1" max="1" width="6.21875" style="229" customWidth="1"/>
    <col min="2" max="2" width="7.21875" style="228" customWidth="1"/>
    <col min="3" max="4" width="7.33203125" style="228" customWidth="1"/>
    <col min="5" max="5" width="7.5546875" style="228" customWidth="1"/>
    <col min="6" max="8" width="6.33203125" style="229" customWidth="1"/>
    <col min="9" max="9" width="8.6640625" style="229" customWidth="1"/>
    <col min="10" max="12" width="6.33203125" style="229" hidden="1" customWidth="1"/>
    <col min="13" max="13" width="6.33203125" style="229" customWidth="1"/>
    <col min="14" max="14" width="22.44140625" style="228" customWidth="1"/>
    <col min="15" max="15" width="10" style="228" customWidth="1"/>
    <col min="16" max="16" width="13.6640625" style="228" customWidth="1"/>
    <col min="17" max="23" width="8.88671875" style="228"/>
    <col min="24" max="24" width="8.88671875" style="228" customWidth="1"/>
    <col min="25" max="25" width="8.88671875" style="228"/>
    <col min="26" max="28" width="2.44140625" style="228" customWidth="1"/>
    <col min="29" max="16384" width="8.88671875" style="228"/>
  </cols>
  <sheetData>
    <row r="1" spans="1:31" ht="27">
      <c r="A1" s="987" t="str">
        <f>"소반별 사업내역서"</f>
        <v>소반별 사업내역서</v>
      </c>
      <c r="B1" s="988"/>
      <c r="C1" s="988"/>
      <c r="D1" s="988"/>
      <c r="E1" s="988"/>
      <c r="F1" s="988"/>
      <c r="G1" s="988"/>
      <c r="H1" s="988"/>
      <c r="I1" s="988"/>
      <c r="J1" s="988"/>
      <c r="K1" s="988"/>
      <c r="L1" s="988"/>
      <c r="M1" s="988"/>
      <c r="N1" s="988"/>
      <c r="O1" s="988"/>
      <c r="P1" s="989"/>
      <c r="Q1" s="307" t="s">
        <v>265</v>
      </c>
      <c r="R1" s="247" t="s">
        <v>1178</v>
      </c>
      <c r="S1" s="230"/>
      <c r="T1" s="230"/>
      <c r="U1" s="235">
        <f>F7</f>
        <v>0.8</v>
      </c>
      <c r="V1" s="706" t="s">
        <v>1112</v>
      </c>
      <c r="W1" s="650">
        <f>H8</f>
        <v>2500</v>
      </c>
      <c r="X1" s="228">
        <f>M8</f>
        <v>2021</v>
      </c>
    </row>
    <row r="2" spans="1:31" ht="15.75" customHeight="1">
      <c r="A2" s="990"/>
      <c r="B2" s="990"/>
      <c r="C2" s="990"/>
      <c r="D2" s="990"/>
      <c r="E2" s="990"/>
      <c r="F2" s="990"/>
      <c r="G2" s="990"/>
      <c r="H2" s="990"/>
      <c r="I2" s="990"/>
      <c r="J2" s="990"/>
      <c r="K2" s="990"/>
      <c r="L2" s="990"/>
      <c r="M2" s="990"/>
      <c r="N2" s="990"/>
      <c r="O2" s="990"/>
      <c r="P2" s="990"/>
      <c r="Q2" s="307" t="s">
        <v>360</v>
      </c>
      <c r="R2" s="247" t="s">
        <v>1179</v>
      </c>
      <c r="S2" s="230"/>
      <c r="T2" s="230"/>
      <c r="U2" s="235">
        <f>F45</f>
        <v>6.61</v>
      </c>
      <c r="V2" s="706" t="s">
        <v>1116</v>
      </c>
      <c r="W2" s="649">
        <f>H46</f>
        <v>400</v>
      </c>
      <c r="X2" s="228" t="str">
        <f>M46</f>
        <v>2023
2024보식</v>
      </c>
    </row>
    <row r="3" spans="1:31" s="230" customFormat="1" ht="21.75" customHeight="1">
      <c r="A3" s="979" t="s">
        <v>174</v>
      </c>
      <c r="B3" s="979" t="s">
        <v>164</v>
      </c>
      <c r="C3" s="979"/>
      <c r="D3" s="979" t="s">
        <v>165</v>
      </c>
      <c r="E3" s="980" t="s">
        <v>583</v>
      </c>
      <c r="F3" s="980" t="s">
        <v>166</v>
      </c>
      <c r="G3" s="980" t="s">
        <v>584</v>
      </c>
      <c r="H3" s="980" t="s">
        <v>585</v>
      </c>
      <c r="I3" s="980" t="s">
        <v>167</v>
      </c>
      <c r="J3" s="980"/>
      <c r="K3" s="980"/>
      <c r="L3" s="980"/>
      <c r="M3" s="980" t="s">
        <v>325</v>
      </c>
      <c r="N3" s="979" t="s">
        <v>168</v>
      </c>
      <c r="O3" s="979"/>
      <c r="P3" s="979" t="s">
        <v>169</v>
      </c>
      <c r="Q3" s="307" t="s">
        <v>361</v>
      </c>
      <c r="R3" s="247" t="s">
        <v>1180</v>
      </c>
      <c r="U3" s="236">
        <f>F71</f>
        <v>5.4</v>
      </c>
      <c r="V3" s="706" t="s">
        <v>345</v>
      </c>
      <c r="W3" s="652">
        <f>H72</f>
        <v>2500</v>
      </c>
      <c r="X3" s="230" t="str">
        <f>M72</f>
        <v>2023추기</v>
      </c>
    </row>
    <row r="4" spans="1:31" s="230" customFormat="1" ht="26.25" customHeight="1">
      <c r="A4" s="979"/>
      <c r="B4" s="979" t="s">
        <v>170</v>
      </c>
      <c r="C4" s="979" t="s">
        <v>171</v>
      </c>
      <c r="D4" s="979"/>
      <c r="E4" s="980"/>
      <c r="F4" s="980"/>
      <c r="G4" s="980"/>
      <c r="H4" s="980"/>
      <c r="I4" s="980" t="s">
        <v>269</v>
      </c>
      <c r="J4" s="980"/>
      <c r="K4" s="979"/>
      <c r="L4" s="979"/>
      <c r="M4" s="980"/>
      <c r="N4" s="979" t="s">
        <v>172</v>
      </c>
      <c r="O4" s="979" t="s">
        <v>173</v>
      </c>
      <c r="P4" s="979"/>
      <c r="Q4" s="307" t="s">
        <v>362</v>
      </c>
      <c r="R4" s="247" t="s">
        <v>1181</v>
      </c>
      <c r="U4" s="237">
        <f>F91</f>
        <v>0.8</v>
      </c>
      <c r="V4" s="247" t="s">
        <v>1132</v>
      </c>
      <c r="W4" s="652">
        <f>H92</f>
        <v>400</v>
      </c>
      <c r="X4" s="230">
        <f>M92</f>
        <v>2024</v>
      </c>
    </row>
    <row r="5" spans="1:31" s="230" customFormat="1" ht="16.5" customHeight="1">
      <c r="A5" s="979"/>
      <c r="B5" s="979"/>
      <c r="C5" s="979"/>
      <c r="D5" s="979"/>
      <c r="E5" s="980"/>
      <c r="F5" s="980"/>
      <c r="G5" s="980"/>
      <c r="H5" s="980"/>
      <c r="I5" s="377" t="s">
        <v>211</v>
      </c>
      <c r="J5" s="377" t="s">
        <v>271</v>
      </c>
      <c r="K5" s="377" t="s">
        <v>272</v>
      </c>
      <c r="L5" s="377" t="s">
        <v>273</v>
      </c>
      <c r="M5" s="980"/>
      <c r="N5" s="979"/>
      <c r="O5" s="979"/>
      <c r="P5" s="979"/>
      <c r="Q5" s="307" t="s">
        <v>363</v>
      </c>
      <c r="R5" s="247" t="s">
        <v>1184</v>
      </c>
      <c r="U5" s="237">
        <f>F102</f>
        <v>3.0999999999999996</v>
      </c>
      <c r="V5" s="247" t="s">
        <v>1135</v>
      </c>
      <c r="W5" s="652">
        <f>H103</f>
        <v>3000</v>
      </c>
      <c r="X5" s="230">
        <f>M103</f>
        <v>2024</v>
      </c>
    </row>
    <row r="6" spans="1:31" s="230" customFormat="1" ht="25.5" customHeight="1">
      <c r="A6" s="452" t="s">
        <v>611</v>
      </c>
      <c r="B6" s="452"/>
      <c r="C6" s="454"/>
      <c r="D6" s="454"/>
      <c r="E6" s="439"/>
      <c r="F6" s="440">
        <f>F7+F45+F71+F91+F102+F113+F130+F141+F152+F159+F164</f>
        <v>36.78</v>
      </c>
      <c r="G6" s="440">
        <f>G7+G45+G71+G91+G102+G113+G130</f>
        <v>0</v>
      </c>
      <c r="H6" s="440">
        <f>H7+H45+H71+H91+H102+H113+H130</f>
        <v>0</v>
      </c>
      <c r="I6" s="440">
        <f>I7+I45+I71+I91+I102+I113+I130+I141+I152+I159+I164</f>
        <v>36.78</v>
      </c>
      <c r="J6" s="440"/>
      <c r="K6" s="440"/>
      <c r="L6" s="440"/>
      <c r="M6" s="393"/>
      <c r="N6" s="379"/>
      <c r="O6" s="379"/>
      <c r="P6" s="379"/>
      <c r="Q6" s="307" t="s">
        <v>364</v>
      </c>
      <c r="R6" s="247" t="s">
        <v>1182</v>
      </c>
      <c r="U6" s="236">
        <f>F113</f>
        <v>20.069999999999997</v>
      </c>
      <c r="V6" s="247" t="s">
        <v>345</v>
      </c>
      <c r="W6" s="652">
        <f>H114</f>
        <v>3000</v>
      </c>
      <c r="X6" s="230">
        <f>M114</f>
        <v>2025</v>
      </c>
    </row>
    <row r="7" spans="1:31" s="230" customFormat="1" ht="26.25" customHeight="1">
      <c r="A7" s="986" t="s">
        <v>318</v>
      </c>
      <c r="B7" s="977" t="s">
        <v>175</v>
      </c>
      <c r="C7" s="977"/>
      <c r="D7" s="392" t="str">
        <f>COUNT(F8:F32)&amp;"필"</f>
        <v>1필</v>
      </c>
      <c r="E7" s="440"/>
      <c r="F7" s="440">
        <f>SUM(F8:F44)</f>
        <v>0.8</v>
      </c>
      <c r="G7" s="440"/>
      <c r="H7" s="440"/>
      <c r="I7" s="440">
        <f>SUM(I8:I44)</f>
        <v>0.8</v>
      </c>
      <c r="J7" s="440"/>
      <c r="K7" s="440"/>
      <c r="L7" s="440"/>
      <c r="M7" s="395"/>
      <c r="N7" s="379"/>
      <c r="O7" s="379"/>
      <c r="P7" s="379"/>
      <c r="Q7" s="307" t="s">
        <v>576</v>
      </c>
      <c r="R7" s="247"/>
      <c r="U7" s="237">
        <f>F130</f>
        <v>0</v>
      </c>
      <c r="V7" s="707"/>
      <c r="W7" s="705">
        <f>H131</f>
        <v>0</v>
      </c>
      <c r="X7" s="705">
        <f>M131</f>
        <v>0</v>
      </c>
    </row>
    <row r="8" spans="1:31" s="230" customFormat="1" ht="26.25" customHeight="1">
      <c r="A8" s="986"/>
      <c r="B8" s="791" t="s">
        <v>612</v>
      </c>
      <c r="C8" s="791" t="s">
        <v>1110</v>
      </c>
      <c r="D8" s="791" t="s">
        <v>1111</v>
      </c>
      <c r="E8" s="799">
        <v>31573</v>
      </c>
      <c r="F8" s="800">
        <v>0.8</v>
      </c>
      <c r="G8" s="375" t="s">
        <v>1112</v>
      </c>
      <c r="H8" s="704">
        <v>2500</v>
      </c>
      <c r="I8" s="782">
        <v>0.8</v>
      </c>
      <c r="J8" s="443"/>
      <c r="K8" s="443"/>
      <c r="L8" s="443"/>
      <c r="M8" s="276">
        <v>2021</v>
      </c>
      <c r="N8" s="792" t="s">
        <v>1113</v>
      </c>
      <c r="O8" s="791" t="s">
        <v>1114</v>
      </c>
      <c r="P8" s="375"/>
      <c r="Q8" s="307" t="s">
        <v>577</v>
      </c>
      <c r="R8" s="247"/>
      <c r="U8" s="236">
        <f>F141</f>
        <v>0</v>
      </c>
      <c r="V8" s="707"/>
      <c r="W8" s="705">
        <f>H142</f>
        <v>0</v>
      </c>
      <c r="X8" s="705">
        <f>M142</f>
        <v>0</v>
      </c>
    </row>
    <row r="9" spans="1:31" s="230" customFormat="1" ht="26.25" hidden="1" customHeight="1">
      <c r="A9" s="394"/>
      <c r="B9" s="779"/>
      <c r="C9" s="779"/>
      <c r="D9" s="779"/>
      <c r="E9" s="780"/>
      <c r="F9" s="781"/>
      <c r="G9" s="779"/>
      <c r="H9" s="704"/>
      <c r="I9" s="782"/>
      <c r="J9" s="378"/>
      <c r="K9" s="378"/>
      <c r="L9" s="378"/>
      <c r="M9" s="779"/>
      <c r="N9" s="783"/>
      <c r="O9" s="784"/>
      <c r="P9" s="375"/>
      <c r="Q9" s="324" t="s">
        <v>578</v>
      </c>
      <c r="R9" s="247"/>
      <c r="U9" s="237">
        <f>F152</f>
        <v>0</v>
      </c>
      <c r="V9" s="707"/>
      <c r="W9" s="705">
        <f>H153</f>
        <v>0</v>
      </c>
      <c r="X9" s="705">
        <f>M153</f>
        <v>0</v>
      </c>
    </row>
    <row r="10" spans="1:31" s="230" customFormat="1" ht="26.25" hidden="1" customHeight="1">
      <c r="A10" s="394"/>
      <c r="B10" s="764"/>
      <c r="C10" s="764"/>
      <c r="D10" s="764"/>
      <c r="E10" s="764"/>
      <c r="F10" s="765"/>
      <c r="G10" s="764"/>
      <c r="H10" s="700"/>
      <c r="I10" s="396"/>
      <c r="J10" s="396"/>
      <c r="K10" s="396"/>
      <c r="L10" s="396"/>
      <c r="M10" s="764"/>
      <c r="N10" s="766"/>
      <c r="O10" s="764"/>
      <c r="P10" s="375"/>
      <c r="Q10" s="720" t="s">
        <v>623</v>
      </c>
      <c r="R10" s="247"/>
      <c r="U10" s="236">
        <f>F159</f>
        <v>0</v>
      </c>
      <c r="V10" s="247"/>
      <c r="W10" s="652">
        <f>H160</f>
        <v>0</v>
      </c>
      <c r="X10" s="230">
        <f>M160</f>
        <v>0</v>
      </c>
    </row>
    <row r="11" spans="1:31" s="230" customFormat="1" ht="26.25" hidden="1" customHeight="1">
      <c r="A11" s="394"/>
      <c r="B11" s="764"/>
      <c r="C11" s="764"/>
      <c r="D11" s="764"/>
      <c r="E11" s="764"/>
      <c r="F11" s="765"/>
      <c r="G11" s="764"/>
      <c r="H11" s="700"/>
      <c r="I11" s="396"/>
      <c r="J11" s="396"/>
      <c r="K11" s="396"/>
      <c r="L11" s="396"/>
      <c r="M11" s="764"/>
      <c r="N11" s="766"/>
      <c r="O11" s="764"/>
      <c r="P11" s="375"/>
      <c r="Q11" s="720" t="s">
        <v>624</v>
      </c>
      <c r="R11" s="247"/>
      <c r="U11" s="237">
        <f>F164</f>
        <v>0</v>
      </c>
      <c r="V11" s="247"/>
      <c r="W11" s="652">
        <f>H165</f>
        <v>0</v>
      </c>
      <c r="X11" s="230">
        <f>M165</f>
        <v>0</v>
      </c>
    </row>
    <row r="12" spans="1:31" s="230" customFormat="1" ht="26.25" hidden="1" customHeight="1">
      <c r="A12" s="394"/>
      <c r="B12" s="764"/>
      <c r="C12" s="764"/>
      <c r="D12" s="764"/>
      <c r="E12" s="764"/>
      <c r="F12" s="765"/>
      <c r="G12" s="764"/>
      <c r="H12" s="700"/>
      <c r="I12" s="396"/>
      <c r="J12" s="396"/>
      <c r="K12" s="396"/>
      <c r="L12" s="396"/>
      <c r="M12" s="764"/>
      <c r="N12" s="766"/>
      <c r="O12" s="764"/>
      <c r="P12" s="375"/>
      <c r="Q12" s="323"/>
      <c r="S12" s="370"/>
      <c r="T12" s="371"/>
      <c r="U12" s="432">
        <f>SUM(U1:U11)</f>
        <v>36.78</v>
      </c>
      <c r="V12" s="388"/>
      <c r="W12" s="373"/>
      <c r="X12" s="381"/>
      <c r="Y12" s="373"/>
      <c r="Z12" s="382"/>
      <c r="AA12" s="382"/>
      <c r="AB12" s="382"/>
      <c r="AC12" s="371"/>
      <c r="AD12" s="374"/>
      <c r="AE12" s="375"/>
    </row>
    <row r="13" spans="1:31" s="230" customFormat="1" ht="26.25" hidden="1" customHeight="1">
      <c r="A13" s="394"/>
      <c r="B13" s="764"/>
      <c r="C13" s="764"/>
      <c r="D13" s="764"/>
      <c r="E13" s="764"/>
      <c r="F13" s="765"/>
      <c r="G13" s="764"/>
      <c r="H13" s="700"/>
      <c r="I13" s="396"/>
      <c r="J13" s="396"/>
      <c r="K13" s="396"/>
      <c r="L13" s="396"/>
      <c r="M13" s="764"/>
      <c r="N13" s="766"/>
      <c r="O13" s="764"/>
      <c r="P13" s="375"/>
      <c r="Q13" s="322"/>
      <c r="R13" s="321"/>
      <c r="S13" s="370"/>
      <c r="T13" s="371"/>
      <c r="U13" s="372"/>
      <c r="V13" s="388"/>
      <c r="W13" s="373"/>
      <c r="X13" s="381"/>
      <c r="Y13" s="373"/>
      <c r="Z13" s="383"/>
      <c r="AA13" s="383"/>
      <c r="AB13" s="383"/>
      <c r="AC13" s="371"/>
      <c r="AD13" s="374"/>
      <c r="AE13" s="375"/>
    </row>
    <row r="14" spans="1:31" s="230" customFormat="1" ht="26.25" hidden="1" customHeight="1">
      <c r="A14" s="394"/>
      <c r="B14" s="375"/>
      <c r="C14" s="375"/>
      <c r="D14" s="641"/>
      <c r="E14" s="647"/>
      <c r="F14" s="644"/>
      <c r="G14" s="375"/>
      <c r="H14" s="645"/>
      <c r="I14" s="396">
        <f t="shared" ref="I14:I21" si="0">F14</f>
        <v>0</v>
      </c>
      <c r="J14" s="396"/>
      <c r="K14" s="396"/>
      <c r="L14" s="396"/>
      <c r="M14" s="375"/>
      <c r="N14" s="374"/>
      <c r="O14" s="375"/>
      <c r="P14" s="375"/>
      <c r="Q14" s="322"/>
      <c r="R14" s="321"/>
      <c r="S14" s="370"/>
      <c r="T14" s="371"/>
      <c r="U14" s="372"/>
      <c r="V14" s="389"/>
      <c r="W14" s="373"/>
      <c r="X14" s="381"/>
      <c r="Y14" s="373"/>
      <c r="Z14" s="383"/>
      <c r="AA14" s="383"/>
      <c r="AB14" s="383"/>
      <c r="AC14" s="371"/>
      <c r="AD14" s="374"/>
      <c r="AE14" s="375"/>
    </row>
    <row r="15" spans="1:31" s="230" customFormat="1" ht="26.25" hidden="1" customHeight="1">
      <c r="A15" s="394"/>
      <c r="B15" s="375"/>
      <c r="C15" s="375"/>
      <c r="D15" s="641"/>
      <c r="E15" s="647"/>
      <c r="F15" s="644"/>
      <c r="G15" s="375"/>
      <c r="H15" s="645"/>
      <c r="I15" s="396">
        <f t="shared" si="0"/>
        <v>0</v>
      </c>
      <c r="J15" s="396"/>
      <c r="K15" s="396"/>
      <c r="L15" s="396"/>
      <c r="M15" s="375"/>
      <c r="N15" s="374"/>
      <c r="O15" s="375"/>
      <c r="P15" s="375"/>
      <c r="Q15" s="323"/>
      <c r="S15" s="370"/>
      <c r="T15" s="371"/>
      <c r="U15" s="372"/>
      <c r="V15" s="389"/>
      <c r="W15" s="373"/>
      <c r="X15" s="381"/>
      <c r="Y15" s="373"/>
      <c r="Z15" s="383"/>
      <c r="AA15" s="383"/>
      <c r="AB15" s="383"/>
      <c r="AC15" s="371"/>
      <c r="AD15" s="374"/>
      <c r="AE15" s="375"/>
    </row>
    <row r="16" spans="1:31" s="230" customFormat="1" ht="26.25" hidden="1" customHeight="1">
      <c r="A16" s="394"/>
      <c r="B16" s="375"/>
      <c r="C16" s="375"/>
      <c r="D16" s="641"/>
      <c r="E16" s="647"/>
      <c r="F16" s="644"/>
      <c r="G16" s="375"/>
      <c r="H16" s="645"/>
      <c r="I16" s="396">
        <f t="shared" si="0"/>
        <v>0</v>
      </c>
      <c r="J16" s="396"/>
      <c r="K16" s="396"/>
      <c r="L16" s="396"/>
      <c r="M16" s="375"/>
      <c r="N16" s="374"/>
      <c r="O16" s="375"/>
      <c r="P16" s="375"/>
      <c r="Q16" s="323"/>
      <c r="S16" s="370"/>
      <c r="T16" s="371"/>
      <c r="U16" s="372"/>
      <c r="V16" s="389"/>
      <c r="W16" s="373"/>
      <c r="X16" s="381"/>
      <c r="Y16" s="373"/>
      <c r="Z16" s="383"/>
      <c r="AA16" s="383"/>
      <c r="AB16" s="383"/>
      <c r="AC16" s="371"/>
      <c r="AD16" s="374"/>
      <c r="AE16" s="375"/>
    </row>
    <row r="17" spans="1:31" s="230" customFormat="1" ht="26.25" hidden="1" customHeight="1">
      <c r="A17" s="394"/>
      <c r="B17" s="375"/>
      <c r="C17" s="375"/>
      <c r="D17" s="641"/>
      <c r="E17" s="647"/>
      <c r="F17" s="644"/>
      <c r="G17" s="375"/>
      <c r="H17" s="645"/>
      <c r="I17" s="396">
        <f t="shared" si="0"/>
        <v>0</v>
      </c>
      <c r="J17" s="396"/>
      <c r="K17" s="396"/>
      <c r="L17" s="396"/>
      <c r="M17" s="375"/>
      <c r="N17" s="374"/>
      <c r="O17" s="375"/>
      <c r="P17" s="375"/>
      <c r="Q17" s="325"/>
      <c r="S17" s="370"/>
      <c r="T17" s="371"/>
      <c r="U17" s="372"/>
      <c r="V17" s="389"/>
      <c r="W17" s="373"/>
      <c r="X17" s="381"/>
      <c r="Y17" s="373"/>
      <c r="Z17" s="383"/>
      <c r="AA17" s="383"/>
      <c r="AB17" s="383"/>
      <c r="AC17" s="371"/>
      <c r="AD17" s="374"/>
      <c r="AE17" s="375"/>
    </row>
    <row r="18" spans="1:31" s="230" customFormat="1" ht="26.25" hidden="1" customHeight="1">
      <c r="A18" s="394"/>
      <c r="B18" s="375"/>
      <c r="C18" s="375"/>
      <c r="D18" s="641"/>
      <c r="E18" s="647"/>
      <c r="F18" s="644"/>
      <c r="G18" s="375"/>
      <c r="H18" s="645"/>
      <c r="I18" s="396">
        <f t="shared" si="0"/>
        <v>0</v>
      </c>
      <c r="J18" s="396"/>
      <c r="K18" s="396"/>
      <c r="L18" s="396"/>
      <c r="M18" s="375"/>
      <c r="N18" s="374"/>
      <c r="O18" s="375"/>
      <c r="P18" s="375"/>
      <c r="S18" s="390"/>
      <c r="T18" s="371"/>
      <c r="U18" s="372"/>
      <c r="V18" s="389"/>
      <c r="W18" s="373"/>
      <c r="X18" s="381"/>
      <c r="Y18" s="373"/>
      <c r="Z18" s="383"/>
      <c r="AA18" s="383"/>
      <c r="AB18" s="383"/>
      <c r="AC18" s="371"/>
      <c r="AD18" s="374"/>
      <c r="AE18" s="375"/>
    </row>
    <row r="19" spans="1:31" s="230" customFormat="1" ht="26.25" hidden="1" customHeight="1">
      <c r="A19" s="394"/>
      <c r="B19" s="375"/>
      <c r="C19" s="375"/>
      <c r="D19" s="641"/>
      <c r="E19" s="647"/>
      <c r="F19" s="644"/>
      <c r="G19" s="375"/>
      <c r="H19" s="645"/>
      <c r="I19" s="396">
        <f t="shared" si="0"/>
        <v>0</v>
      </c>
      <c r="J19" s="396"/>
      <c r="K19" s="396"/>
      <c r="L19" s="396"/>
      <c r="M19" s="375"/>
      <c r="N19" s="374"/>
      <c r="O19" s="375"/>
      <c r="P19" s="375"/>
      <c r="S19" s="390"/>
      <c r="T19" s="371"/>
      <c r="U19" s="372"/>
      <c r="V19" s="388"/>
      <c r="W19" s="373"/>
      <c r="X19" s="381"/>
      <c r="Y19" s="373"/>
      <c r="Z19" s="383"/>
      <c r="AA19" s="383"/>
      <c r="AB19" s="383"/>
      <c r="AC19" s="371"/>
      <c r="AD19" s="374"/>
      <c r="AE19" s="375"/>
    </row>
    <row r="20" spans="1:31" s="230" customFormat="1" ht="26.25" hidden="1" customHeight="1">
      <c r="A20" s="394"/>
      <c r="B20" s="375"/>
      <c r="C20" s="375"/>
      <c r="D20" s="641"/>
      <c r="E20" s="647"/>
      <c r="F20" s="644"/>
      <c r="G20" s="375"/>
      <c r="H20" s="645"/>
      <c r="I20" s="396">
        <f t="shared" si="0"/>
        <v>0</v>
      </c>
      <c r="J20" s="396"/>
      <c r="K20" s="396"/>
      <c r="L20" s="396"/>
      <c r="M20" s="375"/>
      <c r="N20" s="374"/>
      <c r="O20" s="375"/>
      <c r="P20" s="375"/>
      <c r="S20" s="390"/>
      <c r="T20" s="371"/>
      <c r="U20" s="372"/>
      <c r="V20" s="388"/>
      <c r="W20" s="373"/>
      <c r="X20" s="381"/>
      <c r="Y20" s="373"/>
      <c r="Z20" s="383"/>
      <c r="AA20" s="383"/>
      <c r="AB20" s="383"/>
      <c r="AC20" s="371"/>
      <c r="AD20" s="374"/>
      <c r="AE20" s="375"/>
    </row>
    <row r="21" spans="1:31" s="230" customFormat="1" ht="26.25" hidden="1" customHeight="1">
      <c r="A21" s="394"/>
      <c r="B21" s="375"/>
      <c r="C21" s="375"/>
      <c r="D21" s="641"/>
      <c r="E21" s="647"/>
      <c r="F21" s="644"/>
      <c r="G21" s="375"/>
      <c r="H21" s="645"/>
      <c r="I21" s="396">
        <f t="shared" si="0"/>
        <v>0</v>
      </c>
      <c r="J21" s="396"/>
      <c r="K21" s="396"/>
      <c r="L21" s="396"/>
      <c r="M21" s="375"/>
      <c r="N21" s="374"/>
      <c r="O21" s="375"/>
      <c r="P21" s="375"/>
      <c r="S21" s="370"/>
      <c r="T21" s="371"/>
      <c r="U21" s="372"/>
      <c r="V21" s="388"/>
      <c r="W21" s="373"/>
      <c r="X21" s="381"/>
      <c r="Y21" s="373"/>
      <c r="Z21" s="383"/>
      <c r="AA21" s="383"/>
      <c r="AB21" s="383"/>
      <c r="AC21" s="371"/>
      <c r="AD21" s="374"/>
      <c r="AE21" s="375"/>
    </row>
    <row r="22" spans="1:31" s="230" customFormat="1" ht="26.25" hidden="1" customHeight="1">
      <c r="A22" s="394"/>
      <c r="B22" s="384"/>
      <c r="C22" s="455"/>
      <c r="D22" s="456"/>
      <c r="E22" s="442"/>
      <c r="F22" s="396"/>
      <c r="G22" s="396"/>
      <c r="H22" s="396"/>
      <c r="I22" s="396">
        <f t="shared" ref="I22:I44" si="1">F22</f>
        <v>0</v>
      </c>
      <c r="J22" s="396"/>
      <c r="K22" s="396"/>
      <c r="L22" s="396"/>
      <c r="M22" s="397"/>
      <c r="N22" s="413"/>
      <c r="O22" s="405"/>
      <c r="P22" s="385"/>
      <c r="S22" s="390"/>
      <c r="T22" s="371"/>
      <c r="U22" s="372"/>
      <c r="V22" s="389"/>
      <c r="W22" s="373"/>
      <c r="X22" s="381"/>
      <c r="Y22" s="373"/>
      <c r="Z22" s="383"/>
      <c r="AA22" s="383"/>
      <c r="AB22" s="383"/>
      <c r="AC22" s="371"/>
      <c r="AD22" s="374"/>
      <c r="AE22" s="375"/>
    </row>
    <row r="23" spans="1:31" s="230" customFormat="1" ht="26.25" hidden="1" customHeight="1">
      <c r="A23" s="394"/>
      <c r="B23" s="384"/>
      <c r="C23" s="403"/>
      <c r="D23" s="404"/>
      <c r="E23" s="441"/>
      <c r="F23" s="396"/>
      <c r="G23" s="396"/>
      <c r="H23" s="396"/>
      <c r="I23" s="396">
        <f t="shared" si="1"/>
        <v>0</v>
      </c>
      <c r="J23" s="396"/>
      <c r="K23" s="396"/>
      <c r="L23" s="396"/>
      <c r="M23" s="397"/>
      <c r="N23" s="413"/>
      <c r="O23" s="405"/>
      <c r="P23" s="385"/>
      <c r="S23" s="390"/>
      <c r="T23" s="371"/>
      <c r="U23" s="372"/>
      <c r="V23" s="389"/>
      <c r="W23" s="373"/>
      <c r="X23" s="381"/>
      <c r="Y23" s="373"/>
      <c r="Z23" s="383"/>
      <c r="AA23" s="383"/>
      <c r="AB23" s="383"/>
      <c r="AC23" s="371"/>
      <c r="AD23" s="374"/>
      <c r="AE23" s="375"/>
    </row>
    <row r="24" spans="1:31" s="230" customFormat="1" ht="26.25" hidden="1" customHeight="1">
      <c r="A24" s="394"/>
      <c r="B24" s="384"/>
      <c r="C24" s="403"/>
      <c r="D24" s="404"/>
      <c r="E24" s="441"/>
      <c r="F24" s="396"/>
      <c r="G24" s="396"/>
      <c r="H24" s="396"/>
      <c r="I24" s="396">
        <f t="shared" si="1"/>
        <v>0</v>
      </c>
      <c r="J24" s="396"/>
      <c r="K24" s="396"/>
      <c r="L24" s="396"/>
      <c r="M24" s="397"/>
      <c r="N24" s="413"/>
      <c r="O24" s="405"/>
      <c r="P24" s="385"/>
      <c r="S24" s="370"/>
      <c r="T24" s="371"/>
      <c r="U24" s="372"/>
      <c r="V24" s="389"/>
      <c r="W24" s="373"/>
      <c r="X24" s="381"/>
      <c r="Y24" s="373"/>
      <c r="Z24" s="383"/>
      <c r="AA24" s="383"/>
      <c r="AB24" s="383"/>
      <c r="AC24" s="371"/>
      <c r="AD24" s="374"/>
      <c r="AE24" s="375"/>
    </row>
    <row r="25" spans="1:31" s="230" customFormat="1" ht="26.25" hidden="1" customHeight="1">
      <c r="A25" s="394"/>
      <c r="B25" s="384"/>
      <c r="C25" s="403"/>
      <c r="D25" s="406"/>
      <c r="E25" s="441"/>
      <c r="F25" s="396"/>
      <c r="G25" s="396"/>
      <c r="H25" s="396"/>
      <c r="I25" s="396">
        <f t="shared" si="1"/>
        <v>0</v>
      </c>
      <c r="J25" s="396"/>
      <c r="K25" s="396"/>
      <c r="L25" s="396"/>
      <c r="M25" s="397"/>
      <c r="N25" s="413"/>
      <c r="O25" s="405"/>
      <c r="P25" s="384"/>
      <c r="S25" s="370"/>
      <c r="T25" s="371"/>
      <c r="U25" s="372"/>
      <c r="V25" s="389"/>
      <c r="W25" s="373"/>
      <c r="X25" s="381"/>
      <c r="Y25" s="373"/>
      <c r="Z25" s="383"/>
      <c r="AA25" s="383"/>
      <c r="AB25" s="383"/>
      <c r="AC25" s="371"/>
      <c r="AD25" s="374"/>
      <c r="AE25" s="375"/>
    </row>
    <row r="26" spans="1:31" s="230" customFormat="1" ht="26.25" hidden="1" customHeight="1">
      <c r="A26" s="394"/>
      <c r="B26" s="407"/>
      <c r="C26" s="407"/>
      <c r="D26" s="379"/>
      <c r="E26" s="408"/>
      <c r="F26" s="396"/>
      <c r="G26" s="408"/>
      <c r="H26" s="408"/>
      <c r="I26" s="396">
        <f t="shared" si="1"/>
        <v>0</v>
      </c>
      <c r="J26" s="408"/>
      <c r="K26" s="408"/>
      <c r="L26" s="408"/>
      <c r="M26" s="409"/>
      <c r="N26" s="413"/>
      <c r="O26" s="405"/>
      <c r="P26" s="384"/>
      <c r="S26" s="391"/>
      <c r="T26" s="371"/>
      <c r="U26" s="372"/>
      <c r="V26" s="388"/>
      <c r="W26" s="373"/>
      <c r="X26" s="381"/>
      <c r="Y26" s="373"/>
      <c r="Z26" s="383"/>
      <c r="AA26" s="383"/>
      <c r="AB26" s="383"/>
      <c r="AC26" s="371"/>
      <c r="AD26" s="374"/>
      <c r="AE26" s="375"/>
    </row>
    <row r="27" spans="1:31" s="230" customFormat="1" ht="26.25" hidden="1" customHeight="1">
      <c r="A27" s="394"/>
      <c r="B27" s="407"/>
      <c r="C27" s="407"/>
      <c r="D27" s="379"/>
      <c r="E27" s="408"/>
      <c r="F27" s="396"/>
      <c r="G27" s="408"/>
      <c r="H27" s="408"/>
      <c r="I27" s="396">
        <f t="shared" si="1"/>
        <v>0</v>
      </c>
      <c r="J27" s="408"/>
      <c r="K27" s="408"/>
      <c r="L27" s="408"/>
      <c r="M27" s="409"/>
      <c r="N27" s="413"/>
      <c r="O27" s="405"/>
      <c r="P27" s="384"/>
      <c r="S27" s="391"/>
      <c r="T27" s="371"/>
      <c r="U27" s="372"/>
      <c r="V27" s="388"/>
      <c r="W27" s="373"/>
      <c r="X27" s="381"/>
      <c r="Y27" s="373"/>
      <c r="Z27" s="383"/>
      <c r="AA27" s="383"/>
      <c r="AB27" s="383"/>
      <c r="AC27" s="371"/>
      <c r="AD27" s="374"/>
      <c r="AE27" s="375"/>
    </row>
    <row r="28" spans="1:31" s="230" customFormat="1" ht="26.25" hidden="1" customHeight="1">
      <c r="A28" s="394"/>
      <c r="B28" s="407"/>
      <c r="C28" s="407"/>
      <c r="D28" s="379"/>
      <c r="E28" s="408"/>
      <c r="F28" s="396"/>
      <c r="G28" s="408"/>
      <c r="H28" s="408"/>
      <c r="I28" s="396">
        <f t="shared" si="1"/>
        <v>0</v>
      </c>
      <c r="J28" s="408"/>
      <c r="K28" s="408"/>
      <c r="L28" s="408"/>
      <c r="M28" s="409"/>
      <c r="N28" s="413"/>
      <c r="O28" s="405"/>
      <c r="P28" s="384"/>
      <c r="S28" s="391"/>
      <c r="T28" s="371"/>
      <c r="U28" s="372"/>
      <c r="V28" s="388"/>
      <c r="W28" s="373"/>
      <c r="X28" s="381"/>
      <c r="Y28" s="373"/>
      <c r="Z28" s="383"/>
      <c r="AA28" s="383"/>
      <c r="AB28" s="383"/>
      <c r="AC28" s="371"/>
      <c r="AD28" s="374"/>
      <c r="AE28" s="375"/>
    </row>
    <row r="29" spans="1:31" s="230" customFormat="1" ht="26.25" hidden="1" customHeight="1">
      <c r="A29" s="394"/>
      <c r="B29" s="407"/>
      <c r="C29" s="407"/>
      <c r="D29" s="379"/>
      <c r="E29" s="408"/>
      <c r="F29" s="396"/>
      <c r="G29" s="408"/>
      <c r="H29" s="408"/>
      <c r="I29" s="396">
        <f t="shared" si="1"/>
        <v>0</v>
      </c>
      <c r="J29" s="408"/>
      <c r="K29" s="408"/>
      <c r="L29" s="408"/>
      <c r="M29" s="409"/>
      <c r="N29" s="413"/>
      <c r="O29" s="405"/>
      <c r="P29" s="384"/>
      <c r="S29" s="391"/>
      <c r="T29" s="371"/>
      <c r="U29" s="372"/>
      <c r="V29" s="388"/>
      <c r="W29" s="373"/>
      <c r="X29" s="381"/>
      <c r="Y29" s="373"/>
      <c r="Z29" s="382"/>
      <c r="AA29" s="382"/>
      <c r="AB29" s="382"/>
      <c r="AC29" s="371"/>
      <c r="AD29" s="374"/>
      <c r="AE29" s="375"/>
    </row>
    <row r="30" spans="1:31" s="230" customFormat="1" ht="26.25" hidden="1" customHeight="1">
      <c r="A30" s="394"/>
      <c r="B30" s="407"/>
      <c r="C30" s="407"/>
      <c r="D30" s="379"/>
      <c r="E30" s="408"/>
      <c r="F30" s="396"/>
      <c r="G30" s="408"/>
      <c r="H30" s="408"/>
      <c r="I30" s="396">
        <f t="shared" si="1"/>
        <v>0</v>
      </c>
      <c r="J30" s="408"/>
      <c r="K30" s="408"/>
      <c r="L30" s="408"/>
      <c r="M30" s="409"/>
      <c r="N30" s="413"/>
      <c r="O30" s="405"/>
      <c r="P30" s="384"/>
      <c r="S30" s="391"/>
      <c r="T30" s="371"/>
      <c r="U30" s="372"/>
      <c r="V30" s="388"/>
      <c r="W30" s="373"/>
      <c r="X30" s="381"/>
      <c r="Y30" s="373"/>
      <c r="Z30" s="382"/>
      <c r="AA30" s="382"/>
      <c r="AB30" s="382"/>
      <c r="AC30" s="371"/>
      <c r="AD30" s="374"/>
      <c r="AE30" s="375"/>
    </row>
    <row r="31" spans="1:31" s="230" customFormat="1" ht="26.25" hidden="1" customHeight="1">
      <c r="A31" s="394"/>
      <c r="B31" s="407"/>
      <c r="C31" s="407"/>
      <c r="D31" s="379"/>
      <c r="E31" s="408"/>
      <c r="F31" s="396"/>
      <c r="G31" s="408"/>
      <c r="H31" s="408"/>
      <c r="I31" s="396">
        <f t="shared" si="1"/>
        <v>0</v>
      </c>
      <c r="J31" s="408"/>
      <c r="K31" s="408"/>
      <c r="L31" s="408"/>
      <c r="M31" s="409"/>
      <c r="N31" s="413"/>
      <c r="O31" s="405"/>
      <c r="P31" s="384"/>
      <c r="S31" s="391"/>
      <c r="T31" s="371"/>
      <c r="U31" s="372"/>
      <c r="V31" s="388"/>
      <c r="W31" s="373"/>
      <c r="X31" s="381"/>
      <c r="Y31" s="373"/>
      <c r="Z31" s="382"/>
      <c r="AA31" s="382"/>
      <c r="AB31" s="382"/>
      <c r="AC31" s="371"/>
      <c r="AD31" s="374"/>
      <c r="AE31" s="375"/>
    </row>
    <row r="32" spans="1:31" s="230" customFormat="1" ht="26.25" hidden="1" customHeight="1">
      <c r="A32" s="394"/>
      <c r="B32" s="407"/>
      <c r="C32" s="407"/>
      <c r="D32" s="379"/>
      <c r="E32" s="408"/>
      <c r="F32" s="396"/>
      <c r="G32" s="408"/>
      <c r="H32" s="408"/>
      <c r="I32" s="396">
        <f t="shared" si="1"/>
        <v>0</v>
      </c>
      <c r="J32" s="408"/>
      <c r="K32" s="408"/>
      <c r="L32" s="408"/>
      <c r="M32" s="409"/>
      <c r="N32" s="413"/>
      <c r="O32" s="405"/>
      <c r="P32" s="384"/>
      <c r="S32" s="391"/>
      <c r="T32" s="371"/>
      <c r="U32" s="372"/>
      <c r="V32" s="388"/>
      <c r="W32" s="373"/>
      <c r="X32" s="381"/>
      <c r="Y32" s="373"/>
      <c r="Z32" s="382"/>
      <c r="AA32" s="382"/>
      <c r="AB32" s="382"/>
      <c r="AC32" s="371"/>
      <c r="AD32" s="374"/>
      <c r="AE32" s="375"/>
    </row>
    <row r="33" spans="1:31" s="230" customFormat="1" ht="26.25" hidden="1" customHeight="1">
      <c r="A33" s="394"/>
      <c r="B33" s="384"/>
      <c r="C33" s="403"/>
      <c r="D33" s="404"/>
      <c r="E33" s="441"/>
      <c r="F33" s="396"/>
      <c r="G33" s="396"/>
      <c r="H33" s="396"/>
      <c r="I33" s="396">
        <f t="shared" si="1"/>
        <v>0</v>
      </c>
      <c r="J33" s="396"/>
      <c r="K33" s="396"/>
      <c r="L33" s="396"/>
      <c r="M33" s="397"/>
      <c r="N33" s="413"/>
      <c r="O33" s="410"/>
      <c r="P33" s="384"/>
      <c r="S33" s="391"/>
      <c r="T33" s="371"/>
      <c r="U33" s="372"/>
      <c r="V33" s="388"/>
      <c r="W33" s="373"/>
      <c r="X33" s="381"/>
      <c r="Y33" s="373"/>
      <c r="Z33" s="382"/>
      <c r="AA33" s="382"/>
      <c r="AB33" s="382"/>
      <c r="AC33" s="371"/>
      <c r="AD33" s="374"/>
      <c r="AE33" s="375"/>
    </row>
    <row r="34" spans="1:31" s="230" customFormat="1" ht="26.25" hidden="1" customHeight="1">
      <c r="A34" s="394"/>
      <c r="B34" s="384"/>
      <c r="C34" s="403"/>
      <c r="D34" s="404"/>
      <c r="E34" s="441"/>
      <c r="F34" s="396"/>
      <c r="G34" s="396"/>
      <c r="H34" s="396"/>
      <c r="I34" s="396">
        <f t="shared" si="1"/>
        <v>0</v>
      </c>
      <c r="J34" s="411"/>
      <c r="K34" s="411"/>
      <c r="L34" s="411"/>
      <c r="M34" s="412"/>
      <c r="N34" s="413"/>
      <c r="O34" s="410"/>
      <c r="P34" s="384"/>
      <c r="S34" s="391"/>
      <c r="T34" s="371"/>
      <c r="U34" s="372"/>
      <c r="V34" s="388"/>
      <c r="W34" s="373"/>
      <c r="X34" s="381"/>
      <c r="Y34" s="373"/>
      <c r="Z34" s="382"/>
      <c r="AA34" s="382"/>
      <c r="AB34" s="382"/>
      <c r="AC34" s="371"/>
      <c r="AD34" s="376"/>
      <c r="AE34" s="375"/>
    </row>
    <row r="35" spans="1:31" s="230" customFormat="1" ht="26.25" hidden="1" customHeight="1">
      <c r="A35" s="394"/>
      <c r="B35" s="384"/>
      <c r="C35" s="403"/>
      <c r="D35" s="404"/>
      <c r="E35" s="441"/>
      <c r="F35" s="396"/>
      <c r="G35" s="411"/>
      <c r="H35" s="411"/>
      <c r="I35" s="396">
        <f t="shared" si="1"/>
        <v>0</v>
      </c>
      <c r="J35" s="411"/>
      <c r="K35" s="411"/>
      <c r="L35" s="411"/>
      <c r="M35" s="412"/>
      <c r="N35" s="413"/>
      <c r="O35" s="410"/>
      <c r="P35" s="384"/>
      <c r="S35" s="391"/>
      <c r="T35" s="371"/>
      <c r="U35" s="372"/>
      <c r="V35" s="388"/>
      <c r="W35" s="373"/>
      <c r="X35" s="381"/>
      <c r="Y35" s="373"/>
      <c r="Z35" s="382"/>
      <c r="AA35" s="382"/>
      <c r="AB35" s="382"/>
      <c r="AC35" s="371"/>
      <c r="AD35" s="374"/>
      <c r="AE35" s="375"/>
    </row>
    <row r="36" spans="1:31" s="230" customFormat="1" ht="26.25" hidden="1" customHeight="1">
      <c r="A36" s="394"/>
      <c r="B36" s="407"/>
      <c r="C36" s="407"/>
      <c r="D36" s="379"/>
      <c r="E36" s="408"/>
      <c r="F36" s="396"/>
      <c r="G36" s="411"/>
      <c r="H36" s="411"/>
      <c r="I36" s="396">
        <f t="shared" si="1"/>
        <v>0</v>
      </c>
      <c r="J36" s="411"/>
      <c r="K36" s="411"/>
      <c r="L36" s="411"/>
      <c r="M36" s="412"/>
      <c r="N36" s="413"/>
      <c r="O36" s="379"/>
      <c r="P36" s="379"/>
      <c r="S36" s="391"/>
      <c r="T36" s="371"/>
      <c r="U36" s="372"/>
      <c r="V36" s="388"/>
      <c r="W36" s="373"/>
      <c r="X36" s="381"/>
      <c r="Y36" s="373"/>
      <c r="Z36" s="382"/>
      <c r="AA36" s="382"/>
      <c r="AB36" s="382"/>
      <c r="AC36" s="371"/>
      <c r="AD36" s="374"/>
      <c r="AE36" s="375"/>
    </row>
    <row r="37" spans="1:31" s="230" customFormat="1" ht="26.25" hidden="1" customHeight="1">
      <c r="A37" s="394"/>
      <c r="B37" s="407"/>
      <c r="C37" s="407"/>
      <c r="D37" s="379"/>
      <c r="E37" s="408"/>
      <c r="F37" s="396"/>
      <c r="G37" s="411"/>
      <c r="H37" s="411"/>
      <c r="I37" s="396">
        <f t="shared" si="1"/>
        <v>0</v>
      </c>
      <c r="J37" s="411"/>
      <c r="K37" s="411"/>
      <c r="L37" s="411"/>
      <c r="M37" s="412"/>
      <c r="N37" s="413"/>
      <c r="O37" s="379"/>
      <c r="P37" s="379"/>
      <c r="S37" s="391"/>
      <c r="T37" s="371"/>
      <c r="U37" s="372"/>
      <c r="V37" s="388"/>
      <c r="W37" s="373"/>
      <c r="X37" s="381"/>
      <c r="Y37" s="373"/>
      <c r="Z37" s="382"/>
      <c r="AA37" s="382"/>
      <c r="AB37" s="382"/>
      <c r="AC37" s="371"/>
      <c r="AD37" s="374"/>
      <c r="AE37" s="375"/>
    </row>
    <row r="38" spans="1:31" s="230" customFormat="1" ht="26.25" hidden="1" customHeight="1">
      <c r="A38" s="394"/>
      <c r="B38" s="407"/>
      <c r="C38" s="407"/>
      <c r="D38" s="379"/>
      <c r="E38" s="408"/>
      <c r="F38" s="396"/>
      <c r="G38" s="411"/>
      <c r="H38" s="411"/>
      <c r="I38" s="396">
        <f t="shared" si="1"/>
        <v>0</v>
      </c>
      <c r="J38" s="411"/>
      <c r="K38" s="411"/>
      <c r="L38" s="411"/>
      <c r="M38" s="412"/>
      <c r="N38" s="413"/>
      <c r="O38" s="379"/>
      <c r="P38" s="379"/>
      <c r="S38" s="391"/>
      <c r="T38" s="371"/>
      <c r="U38" s="372"/>
      <c r="V38" s="388"/>
      <c r="W38" s="373"/>
      <c r="X38" s="381"/>
      <c r="Y38" s="373"/>
      <c r="Z38" s="382"/>
      <c r="AA38" s="382"/>
      <c r="AB38" s="382"/>
      <c r="AC38" s="371"/>
      <c r="AD38" s="374"/>
      <c r="AE38" s="375"/>
    </row>
    <row r="39" spans="1:31" s="230" customFormat="1" ht="26.25" hidden="1" customHeight="1">
      <c r="A39" s="394"/>
      <c r="B39" s="407"/>
      <c r="C39" s="407"/>
      <c r="D39" s="379"/>
      <c r="E39" s="408"/>
      <c r="F39" s="396"/>
      <c r="G39" s="411"/>
      <c r="H39" s="411"/>
      <c r="I39" s="396">
        <f t="shared" si="1"/>
        <v>0</v>
      </c>
      <c r="J39" s="411"/>
      <c r="K39" s="411"/>
      <c r="L39" s="411"/>
      <c r="M39" s="412"/>
      <c r="N39" s="413"/>
      <c r="O39" s="379"/>
      <c r="P39" s="379"/>
      <c r="S39" s="391"/>
      <c r="T39" s="371"/>
      <c r="U39" s="372"/>
      <c r="V39" s="388"/>
      <c r="W39" s="373"/>
      <c r="X39" s="381"/>
      <c r="Y39" s="373"/>
      <c r="Z39" s="382"/>
      <c r="AA39" s="382"/>
      <c r="AB39" s="382"/>
      <c r="AC39" s="371"/>
      <c r="AD39" s="374"/>
      <c r="AE39" s="375"/>
    </row>
    <row r="40" spans="1:31" s="230" customFormat="1" ht="26.25" hidden="1" customHeight="1">
      <c r="A40" s="394"/>
      <c r="B40" s="407"/>
      <c r="C40" s="407"/>
      <c r="D40" s="379"/>
      <c r="E40" s="408"/>
      <c r="F40" s="396"/>
      <c r="G40" s="411"/>
      <c r="H40" s="411"/>
      <c r="I40" s="396">
        <f t="shared" si="1"/>
        <v>0</v>
      </c>
      <c r="J40" s="411"/>
      <c r="K40" s="411"/>
      <c r="L40" s="411"/>
      <c r="M40" s="412"/>
      <c r="N40" s="413"/>
      <c r="O40" s="379"/>
      <c r="P40" s="379"/>
      <c r="S40" s="371"/>
      <c r="T40" s="371"/>
      <c r="U40" s="372"/>
      <c r="V40" s="388"/>
      <c r="W40" s="373"/>
      <c r="X40" s="381"/>
      <c r="Y40" s="373"/>
      <c r="Z40" s="382"/>
      <c r="AA40" s="382"/>
      <c r="AB40" s="382"/>
      <c r="AC40" s="371"/>
      <c r="AD40" s="374"/>
      <c r="AE40" s="375"/>
    </row>
    <row r="41" spans="1:31" s="230" customFormat="1" ht="26.25" hidden="1" customHeight="1">
      <c r="A41" s="394"/>
      <c r="B41" s="407"/>
      <c r="C41" s="407"/>
      <c r="D41" s="379"/>
      <c r="E41" s="408"/>
      <c r="F41" s="396"/>
      <c r="G41" s="411"/>
      <c r="H41" s="411"/>
      <c r="I41" s="396">
        <f t="shared" si="1"/>
        <v>0</v>
      </c>
      <c r="J41" s="411"/>
      <c r="K41" s="411"/>
      <c r="L41" s="411"/>
      <c r="M41" s="412"/>
      <c r="N41" s="413"/>
      <c r="O41" s="379"/>
      <c r="P41" s="379"/>
      <c r="S41" s="371"/>
      <c r="T41" s="371"/>
      <c r="U41" s="372"/>
      <c r="V41" s="388"/>
      <c r="W41" s="373"/>
      <c r="X41" s="381"/>
      <c r="Y41" s="373"/>
      <c r="Z41" s="382"/>
      <c r="AA41" s="382"/>
      <c r="AB41" s="382"/>
      <c r="AC41" s="371"/>
      <c r="AD41" s="374"/>
      <c r="AE41" s="375"/>
    </row>
    <row r="42" spans="1:31" s="230" customFormat="1" ht="26.25" hidden="1" customHeight="1">
      <c r="A42" s="394"/>
      <c r="B42" s="407"/>
      <c r="C42" s="407"/>
      <c r="D42" s="392"/>
      <c r="E42" s="411"/>
      <c r="F42" s="396"/>
      <c r="G42" s="411"/>
      <c r="H42" s="411"/>
      <c r="I42" s="396">
        <f t="shared" si="1"/>
        <v>0</v>
      </c>
      <c r="J42" s="411"/>
      <c r="K42" s="411"/>
      <c r="L42" s="411"/>
      <c r="M42" s="412"/>
      <c r="N42" s="413"/>
      <c r="O42" s="379"/>
      <c r="P42" s="379"/>
      <c r="S42" s="371"/>
      <c r="T42" s="371"/>
      <c r="U42" s="372"/>
      <c r="V42" s="388"/>
      <c r="W42" s="373"/>
      <c r="X42" s="381"/>
      <c r="Y42" s="373"/>
      <c r="Z42" s="382"/>
      <c r="AA42" s="382"/>
      <c r="AB42" s="382"/>
      <c r="AC42" s="371"/>
      <c r="AD42" s="376"/>
      <c r="AE42" s="375"/>
    </row>
    <row r="43" spans="1:31" s="230" customFormat="1" ht="26.25" hidden="1" customHeight="1">
      <c r="A43" s="394"/>
      <c r="B43" s="407"/>
      <c r="C43" s="407"/>
      <c r="D43" s="392"/>
      <c r="E43" s="411"/>
      <c r="F43" s="396"/>
      <c r="G43" s="411"/>
      <c r="H43" s="411"/>
      <c r="I43" s="396">
        <f t="shared" si="1"/>
        <v>0</v>
      </c>
      <c r="J43" s="411"/>
      <c r="K43" s="411"/>
      <c r="L43" s="411"/>
      <c r="M43" s="412"/>
      <c r="N43" s="413"/>
      <c r="O43" s="379"/>
      <c r="P43" s="379"/>
      <c r="S43" s="371"/>
      <c r="T43" s="371"/>
      <c r="U43" s="372"/>
      <c r="V43" s="388"/>
      <c r="W43" s="373"/>
      <c r="X43" s="381"/>
      <c r="Y43" s="373"/>
      <c r="Z43" s="382"/>
      <c r="AA43" s="382"/>
      <c r="AB43" s="382"/>
      <c r="AC43" s="371"/>
      <c r="AD43" s="376"/>
      <c r="AE43" s="375"/>
    </row>
    <row r="44" spans="1:31" s="230" customFormat="1" ht="26.25" hidden="1" customHeight="1">
      <c r="A44" s="394"/>
      <c r="B44" s="407"/>
      <c r="C44" s="407"/>
      <c r="D44" s="392"/>
      <c r="E44" s="408"/>
      <c r="F44" s="396"/>
      <c r="G44" s="408"/>
      <c r="H44" s="408"/>
      <c r="I44" s="396">
        <f t="shared" si="1"/>
        <v>0</v>
      </c>
      <c r="J44" s="408"/>
      <c r="K44" s="408"/>
      <c r="L44" s="408"/>
      <c r="M44" s="409"/>
      <c r="N44" s="413"/>
      <c r="O44" s="379"/>
      <c r="P44" s="379"/>
      <c r="S44" s="371"/>
      <c r="T44" s="371"/>
      <c r="U44" s="372"/>
      <c r="V44" s="388"/>
      <c r="W44" s="373"/>
      <c r="X44" s="381"/>
      <c r="Y44" s="373"/>
      <c r="Z44" s="382"/>
      <c r="AA44" s="382"/>
      <c r="AB44" s="382"/>
      <c r="AC44" s="371"/>
      <c r="AD44" s="374"/>
      <c r="AE44" s="375"/>
    </row>
    <row r="45" spans="1:31" s="230" customFormat="1" ht="26.25" customHeight="1">
      <c r="A45" s="986" t="s">
        <v>352</v>
      </c>
      <c r="B45" s="993" t="s">
        <v>344</v>
      </c>
      <c r="C45" s="993"/>
      <c r="D45" s="392" t="str">
        <f>COUNT(F46:F70)&amp;"필"</f>
        <v>1필</v>
      </c>
      <c r="E45" s="411"/>
      <c r="F45" s="411">
        <f>SUM(F46:F70)</f>
        <v>6.61</v>
      </c>
      <c r="G45" s="411"/>
      <c r="H45" s="411"/>
      <c r="I45" s="411">
        <f>SUM(I46:I70)</f>
        <v>6.61</v>
      </c>
      <c r="J45" s="411"/>
      <c r="K45" s="411"/>
      <c r="L45" s="411"/>
      <c r="M45" s="412"/>
      <c r="N45" s="413"/>
      <c r="O45" s="379"/>
      <c r="P45" s="379"/>
      <c r="S45" s="371"/>
      <c r="T45" s="371"/>
      <c r="U45" s="372"/>
      <c r="V45" s="389"/>
      <c r="W45" s="373"/>
      <c r="X45" s="381"/>
      <c r="Y45" s="373"/>
      <c r="Z45" s="386"/>
      <c r="AA45" s="386"/>
      <c r="AB45" s="386"/>
      <c r="AC45" s="371"/>
      <c r="AD45" s="374"/>
      <c r="AE45" s="375"/>
    </row>
    <row r="46" spans="1:31" s="230" customFormat="1" ht="26.25" customHeight="1">
      <c r="A46" s="986"/>
      <c r="B46" s="791" t="s">
        <v>612</v>
      </c>
      <c r="C46" s="791" t="s">
        <v>1115</v>
      </c>
      <c r="D46" s="791" t="s">
        <v>1105</v>
      </c>
      <c r="E46" s="799">
        <v>271017</v>
      </c>
      <c r="F46" s="800">
        <v>6.61</v>
      </c>
      <c r="G46" s="375" t="s">
        <v>1116</v>
      </c>
      <c r="H46" s="704">
        <v>400</v>
      </c>
      <c r="I46" s="782">
        <v>6.61</v>
      </c>
      <c r="J46" s="443"/>
      <c r="K46" s="443"/>
      <c r="L46" s="443"/>
      <c r="M46" s="801" t="s">
        <v>1117</v>
      </c>
      <c r="N46" s="792" t="s">
        <v>1118</v>
      </c>
      <c r="O46" s="791" t="s">
        <v>1119</v>
      </c>
      <c r="P46" s="375"/>
      <c r="Q46" s="319"/>
      <c r="S46" s="371"/>
      <c r="T46" s="371"/>
      <c r="U46" s="372"/>
      <c r="V46" s="389"/>
      <c r="W46" s="373"/>
      <c r="X46" s="381"/>
      <c r="Y46" s="373"/>
      <c r="Z46" s="386"/>
      <c r="AA46" s="386"/>
      <c r="AB46" s="386"/>
      <c r="AC46" s="371"/>
      <c r="AD46" s="374"/>
      <c r="AE46" s="375"/>
    </row>
    <row r="47" spans="1:31" s="230" customFormat="1" ht="26.25" hidden="1" customHeight="1">
      <c r="A47" s="394"/>
      <c r="B47" s="779"/>
      <c r="C47" s="779"/>
      <c r="D47" s="779"/>
      <c r="E47" s="780"/>
      <c r="F47" s="785"/>
      <c r="G47" s="779"/>
      <c r="H47" s="704"/>
      <c r="I47" s="782"/>
      <c r="J47" s="378"/>
      <c r="K47" s="378"/>
      <c r="L47" s="378"/>
      <c r="M47" s="779"/>
      <c r="N47" s="786"/>
      <c r="O47" s="779"/>
      <c r="P47" s="375"/>
      <c r="Q47" s="319"/>
      <c r="S47" s="371"/>
      <c r="T47" s="371"/>
      <c r="U47" s="372"/>
      <c r="V47" s="389"/>
      <c r="W47" s="373"/>
      <c r="X47" s="381"/>
      <c r="Y47" s="373"/>
      <c r="Z47" s="386"/>
      <c r="AA47" s="386"/>
      <c r="AB47" s="386"/>
      <c r="AC47" s="371"/>
      <c r="AD47" s="374"/>
      <c r="AE47" s="375"/>
    </row>
    <row r="48" spans="1:31" s="230" customFormat="1" ht="26.25" hidden="1" customHeight="1">
      <c r="A48" s="394"/>
      <c r="B48" s="276"/>
      <c r="C48" s="276"/>
      <c r="D48" s="276"/>
      <c r="E48" s="787"/>
      <c r="F48" s="788"/>
      <c r="G48" s="728"/>
      <c r="H48" s="700"/>
      <c r="I48" s="782"/>
      <c r="J48" s="396"/>
      <c r="K48" s="396"/>
      <c r="L48" s="396"/>
      <c r="M48" s="789"/>
      <c r="N48" s="790"/>
      <c r="O48" s="791"/>
      <c r="P48" s="375"/>
      <c r="Q48" s="325"/>
      <c r="S48" s="371"/>
      <c r="T48" s="371"/>
      <c r="U48" s="372"/>
      <c r="V48" s="388"/>
      <c r="W48" s="373"/>
      <c r="X48" s="381"/>
      <c r="Y48" s="373"/>
      <c r="Z48" s="386"/>
      <c r="AA48" s="386"/>
      <c r="AB48" s="386"/>
      <c r="AC48" s="371"/>
      <c r="AD48" s="374"/>
      <c r="AE48" s="375"/>
    </row>
    <row r="49" spans="1:31" s="230" customFormat="1" ht="26.25" hidden="1" customHeight="1">
      <c r="A49" s="394"/>
      <c r="B49" s="276"/>
      <c r="C49" s="276"/>
      <c r="D49" s="276"/>
      <c r="E49" s="787"/>
      <c r="F49" s="788"/>
      <c r="G49" s="728"/>
      <c r="H49" s="700"/>
      <c r="I49" s="782"/>
      <c r="J49" s="396"/>
      <c r="K49" s="396"/>
      <c r="L49" s="396"/>
      <c r="M49" s="789"/>
      <c r="N49" s="792"/>
      <c r="O49" s="791"/>
      <c r="P49" s="375"/>
      <c r="S49" s="371"/>
      <c r="T49" s="371"/>
      <c r="U49" s="372"/>
      <c r="V49" s="388"/>
      <c r="W49" s="373"/>
      <c r="X49" s="381"/>
      <c r="Y49" s="373"/>
      <c r="Z49" s="386"/>
      <c r="AA49" s="386"/>
      <c r="AB49" s="386"/>
      <c r="AC49" s="371"/>
      <c r="AD49" s="374"/>
      <c r="AE49" s="375"/>
    </row>
    <row r="50" spans="1:31" s="230" customFormat="1" ht="26.25" hidden="1" customHeight="1">
      <c r="A50" s="394"/>
      <c r="B50" s="276"/>
      <c r="C50" s="276"/>
      <c r="D50" s="276"/>
      <c r="E50" s="787"/>
      <c r="F50" s="788"/>
      <c r="G50" s="728"/>
      <c r="H50" s="700"/>
      <c r="I50" s="782"/>
      <c r="J50" s="396"/>
      <c r="K50" s="396"/>
      <c r="L50" s="396"/>
      <c r="M50" s="789"/>
      <c r="N50" s="792"/>
      <c r="O50" s="791"/>
      <c r="P50" s="375"/>
      <c r="S50" s="371"/>
      <c r="T50" s="371"/>
      <c r="U50" s="372"/>
      <c r="V50" s="388"/>
      <c r="W50" s="373"/>
      <c r="X50" s="381"/>
      <c r="Y50" s="373"/>
      <c r="Z50" s="386"/>
      <c r="AA50" s="386"/>
      <c r="AB50" s="386"/>
      <c r="AC50" s="371"/>
      <c r="AD50" s="374"/>
      <c r="AE50" s="375"/>
    </row>
    <row r="51" spans="1:31" s="230" customFormat="1" ht="26.25" hidden="1" customHeight="1">
      <c r="A51" s="394"/>
      <c r="B51" s="276"/>
      <c r="C51" s="276"/>
      <c r="D51" s="276"/>
      <c r="E51" s="787"/>
      <c r="F51" s="788"/>
      <c r="G51" s="728"/>
      <c r="H51" s="700"/>
      <c r="I51" s="782"/>
      <c r="J51" s="396"/>
      <c r="K51" s="396"/>
      <c r="L51" s="396"/>
      <c r="M51" s="789"/>
      <c r="N51" s="792"/>
      <c r="O51" s="791"/>
      <c r="P51" s="375"/>
      <c r="S51" s="371"/>
      <c r="T51" s="371"/>
      <c r="U51" s="372"/>
      <c r="V51" s="388"/>
      <c r="W51" s="373"/>
      <c r="X51" s="381"/>
      <c r="Y51" s="373"/>
      <c r="Z51" s="386"/>
      <c r="AA51" s="386"/>
      <c r="AB51" s="386"/>
      <c r="AC51" s="371"/>
      <c r="AD51" s="374"/>
      <c r="AE51" s="375"/>
    </row>
    <row r="52" spans="1:31" s="230" customFormat="1" ht="26.25" hidden="1" customHeight="1">
      <c r="A52" s="394"/>
      <c r="B52" s="276"/>
      <c r="C52" s="276"/>
      <c r="D52" s="276"/>
      <c r="E52" s="793"/>
      <c r="F52" s="788"/>
      <c r="G52" s="728"/>
      <c r="H52" s="700"/>
      <c r="I52" s="782"/>
      <c r="J52" s="396"/>
      <c r="K52" s="396"/>
      <c r="L52" s="396"/>
      <c r="M52" s="789"/>
      <c r="N52" s="792"/>
      <c r="O52" s="791"/>
      <c r="P52" s="375"/>
      <c r="S52" s="371"/>
      <c r="T52" s="371"/>
      <c r="U52" s="372"/>
      <c r="V52" s="388"/>
      <c r="W52" s="373"/>
      <c r="X52" s="381"/>
      <c r="Y52" s="373"/>
      <c r="Z52" s="386"/>
      <c r="AA52" s="386"/>
      <c r="AB52" s="386"/>
      <c r="AC52" s="371"/>
      <c r="AD52" s="374"/>
      <c r="AE52" s="375"/>
    </row>
    <row r="53" spans="1:31" s="230" customFormat="1" ht="26.25" hidden="1" customHeight="1">
      <c r="A53" s="394"/>
      <c r="B53" s="276"/>
      <c r="C53" s="276"/>
      <c r="D53" s="794"/>
      <c r="E53" s="793"/>
      <c r="F53" s="788"/>
      <c r="G53" s="728"/>
      <c r="H53" s="700"/>
      <c r="I53" s="782"/>
      <c r="J53" s="396"/>
      <c r="K53" s="396"/>
      <c r="L53" s="396"/>
      <c r="M53" s="789"/>
      <c r="N53" s="792"/>
      <c r="O53" s="791"/>
      <c r="P53" s="375"/>
      <c r="S53" s="371"/>
      <c r="T53" s="371"/>
      <c r="U53" s="372"/>
      <c r="V53" s="388"/>
      <c r="W53" s="373"/>
      <c r="X53" s="381"/>
      <c r="Y53" s="373"/>
      <c r="Z53" s="386"/>
      <c r="AA53" s="386"/>
      <c r="AB53" s="386"/>
      <c r="AC53" s="371"/>
      <c r="AD53" s="374"/>
      <c r="AE53" s="375"/>
    </row>
    <row r="54" spans="1:31" s="230" customFormat="1" ht="26.25" hidden="1" customHeight="1">
      <c r="A54" s="394"/>
      <c r="B54" s="276"/>
      <c r="C54" s="276"/>
      <c r="D54" s="794"/>
      <c r="E54" s="793"/>
      <c r="F54" s="788"/>
      <c r="G54" s="728"/>
      <c r="H54" s="700"/>
      <c r="I54" s="782"/>
      <c r="J54" s="396"/>
      <c r="K54" s="396"/>
      <c r="L54" s="396"/>
      <c r="M54" s="789"/>
      <c r="N54" s="792"/>
      <c r="O54" s="791"/>
      <c r="P54" s="375"/>
      <c r="S54" s="371"/>
      <c r="T54" s="371"/>
      <c r="U54" s="372"/>
      <c r="V54" s="388"/>
      <c r="W54" s="373"/>
      <c r="X54" s="381"/>
      <c r="Y54" s="373"/>
      <c r="Z54" s="386"/>
      <c r="AA54" s="386"/>
      <c r="AB54" s="386"/>
      <c r="AC54" s="371"/>
      <c r="AD54" s="374"/>
      <c r="AE54" s="375"/>
    </row>
    <row r="55" spans="1:31" s="230" customFormat="1" ht="26.25" hidden="1" customHeight="1">
      <c r="A55" s="394"/>
      <c r="B55" s="276"/>
      <c r="C55" s="276"/>
      <c r="D55" s="794"/>
      <c r="E55" s="793"/>
      <c r="F55" s="788"/>
      <c r="G55" s="728"/>
      <c r="H55" s="700"/>
      <c r="I55" s="782"/>
      <c r="J55" s="396"/>
      <c r="K55" s="396"/>
      <c r="L55" s="396"/>
      <c r="M55" s="789"/>
      <c r="N55" s="792"/>
      <c r="O55" s="791"/>
      <c r="P55" s="375"/>
      <c r="S55" s="371"/>
      <c r="T55" s="371"/>
      <c r="U55" s="372"/>
      <c r="V55" s="388"/>
      <c r="W55" s="373"/>
      <c r="X55" s="381"/>
      <c r="Y55" s="373"/>
      <c r="Z55" s="386"/>
      <c r="AA55" s="386"/>
      <c r="AB55" s="386"/>
      <c r="AC55" s="371"/>
      <c r="AD55" s="374"/>
      <c r="AE55" s="375"/>
    </row>
    <row r="56" spans="1:31" s="230" customFormat="1" ht="26.25" hidden="1" customHeight="1">
      <c r="A56" s="394"/>
      <c r="B56" s="276"/>
      <c r="C56" s="276"/>
      <c r="D56" s="794"/>
      <c r="E56" s="793"/>
      <c r="F56" s="788"/>
      <c r="G56" s="728"/>
      <c r="H56" s="700"/>
      <c r="I56" s="782"/>
      <c r="J56" s="396"/>
      <c r="K56" s="396"/>
      <c r="L56" s="396"/>
      <c r="M56" s="789"/>
      <c r="N56" s="792"/>
      <c r="O56" s="791"/>
      <c r="P56" s="375"/>
      <c r="S56" s="371"/>
      <c r="T56" s="371"/>
      <c r="U56" s="372"/>
      <c r="V56" s="388"/>
      <c r="W56" s="373"/>
      <c r="X56" s="381"/>
      <c r="Y56" s="373"/>
      <c r="Z56" s="386"/>
      <c r="AA56" s="386"/>
      <c r="AB56" s="386"/>
      <c r="AC56" s="371"/>
      <c r="AD56" s="374"/>
      <c r="AE56" s="375"/>
    </row>
    <row r="57" spans="1:31" s="230" customFormat="1" ht="26.25" hidden="1" customHeight="1">
      <c r="A57" s="394"/>
      <c r="B57" s="276"/>
      <c r="C57" s="276"/>
      <c r="D57" s="794"/>
      <c r="E57" s="793"/>
      <c r="F57" s="788"/>
      <c r="G57" s="728"/>
      <c r="H57" s="700"/>
      <c r="I57" s="782"/>
      <c r="J57" s="396"/>
      <c r="K57" s="396"/>
      <c r="L57" s="396"/>
      <c r="M57" s="789"/>
      <c r="N57" s="792"/>
      <c r="O57" s="791"/>
      <c r="P57" s="375"/>
      <c r="S57" s="371"/>
      <c r="T57" s="371"/>
      <c r="U57" s="372"/>
      <c r="V57" s="388"/>
      <c r="W57" s="373"/>
      <c r="X57" s="381"/>
      <c r="Y57" s="373"/>
      <c r="Z57" s="386"/>
      <c r="AA57" s="386"/>
      <c r="AB57" s="386"/>
      <c r="AC57" s="371"/>
      <c r="AD57" s="374"/>
      <c r="AE57" s="375"/>
    </row>
    <row r="58" spans="1:31" s="230" customFormat="1" ht="26.25" hidden="1" customHeight="1">
      <c r="A58" s="394"/>
      <c r="B58" s="276"/>
      <c r="C58" s="276"/>
      <c r="D58" s="794"/>
      <c r="E58" s="793"/>
      <c r="F58" s="788"/>
      <c r="G58" s="728"/>
      <c r="H58" s="700"/>
      <c r="I58" s="782"/>
      <c r="J58" s="396"/>
      <c r="K58" s="396"/>
      <c r="L58" s="396"/>
      <c r="M58" s="789"/>
      <c r="N58" s="792"/>
      <c r="O58" s="791"/>
      <c r="P58" s="375"/>
      <c r="S58" s="371"/>
      <c r="T58" s="371"/>
      <c r="U58" s="372"/>
      <c r="V58" s="388"/>
      <c r="W58" s="373"/>
      <c r="X58" s="381"/>
      <c r="Y58" s="373"/>
      <c r="Z58" s="386"/>
      <c r="AA58" s="386"/>
      <c r="AB58" s="386"/>
      <c r="AC58" s="371"/>
      <c r="AD58" s="374"/>
      <c r="AE58" s="375"/>
    </row>
    <row r="59" spans="1:31" s="230" customFormat="1" ht="26.25" hidden="1" customHeight="1">
      <c r="A59" s="394"/>
      <c r="B59" s="276"/>
      <c r="C59" s="276"/>
      <c r="D59" s="276"/>
      <c r="E59" s="787"/>
      <c r="F59" s="788"/>
      <c r="G59" s="728"/>
      <c r="H59" s="700"/>
      <c r="I59" s="782"/>
      <c r="J59" s="396"/>
      <c r="K59" s="396"/>
      <c r="L59" s="396"/>
      <c r="M59" s="789"/>
      <c r="N59" s="792"/>
      <c r="O59" s="791"/>
      <c r="P59" s="375"/>
      <c r="S59" s="371"/>
      <c r="T59" s="371"/>
      <c r="U59" s="372"/>
      <c r="V59" s="388"/>
      <c r="W59" s="373"/>
      <c r="X59" s="381"/>
      <c r="Y59" s="373"/>
      <c r="Z59" s="386"/>
      <c r="AA59" s="386"/>
      <c r="AB59" s="386"/>
      <c r="AC59" s="371"/>
      <c r="AD59" s="374"/>
      <c r="AE59" s="375"/>
    </row>
    <row r="60" spans="1:31" s="230" customFormat="1" ht="26.25" hidden="1" customHeight="1">
      <c r="A60" s="394"/>
      <c r="B60" s="276"/>
      <c r="C60" s="276"/>
      <c r="D60" s="276"/>
      <c r="E60" s="793"/>
      <c r="F60" s="795"/>
      <c r="G60" s="728"/>
      <c r="H60" s="700"/>
      <c r="I60" s="782"/>
      <c r="J60" s="396"/>
      <c r="K60" s="396"/>
      <c r="L60" s="396"/>
      <c r="M60" s="789"/>
      <c r="N60" s="796"/>
      <c r="O60" s="797"/>
      <c r="P60" s="375"/>
      <c r="S60" s="371"/>
      <c r="T60" s="371"/>
      <c r="U60" s="372"/>
      <c r="V60" s="388"/>
      <c r="W60" s="373"/>
      <c r="X60" s="381"/>
      <c r="Y60" s="373"/>
      <c r="Z60" s="386"/>
      <c r="AA60" s="386"/>
      <c r="AB60" s="386"/>
      <c r="AC60" s="371"/>
      <c r="AD60" s="374"/>
      <c r="AE60" s="375"/>
    </row>
    <row r="61" spans="1:31" s="230" customFormat="1" ht="26.25" hidden="1" customHeight="1">
      <c r="A61" s="394"/>
      <c r="B61" s="276"/>
      <c r="C61" s="276"/>
      <c r="D61" s="276"/>
      <c r="E61" s="793"/>
      <c r="F61" s="788"/>
      <c r="G61" s="728"/>
      <c r="H61" s="700"/>
      <c r="I61" s="782"/>
      <c r="J61" s="443"/>
      <c r="K61" s="443"/>
      <c r="L61" s="443"/>
      <c r="M61" s="789"/>
      <c r="N61" s="796"/>
      <c r="O61" s="797"/>
      <c r="P61" s="375"/>
      <c r="S61" s="371"/>
      <c r="T61" s="371"/>
      <c r="U61" s="372"/>
      <c r="V61" s="388"/>
      <c r="W61" s="373"/>
      <c r="X61" s="381"/>
      <c r="Y61" s="373"/>
      <c r="Z61" s="386"/>
      <c r="AA61" s="386"/>
      <c r="AB61" s="386"/>
      <c r="AC61" s="371"/>
      <c r="AD61" s="374"/>
      <c r="AE61" s="375"/>
    </row>
    <row r="62" spans="1:31" s="230" customFormat="1" ht="26.25" hidden="1" customHeight="1">
      <c r="A62" s="394"/>
      <c r="B62" s="276"/>
      <c r="C62" s="276"/>
      <c r="D62" s="276"/>
      <c r="E62" s="793"/>
      <c r="F62" s="788"/>
      <c r="G62" s="728"/>
      <c r="H62" s="700"/>
      <c r="I62" s="798"/>
      <c r="J62" s="443"/>
      <c r="K62" s="443"/>
      <c r="L62" s="443"/>
      <c r="M62" s="789"/>
      <c r="N62" s="796"/>
      <c r="O62" s="797"/>
      <c r="P62" s="375"/>
      <c r="S62" s="371"/>
      <c r="T62" s="371"/>
      <c r="U62" s="372"/>
      <c r="V62" s="388"/>
      <c r="W62" s="373"/>
      <c r="X62" s="381"/>
      <c r="Y62" s="373"/>
      <c r="Z62" s="386"/>
      <c r="AA62" s="386"/>
      <c r="AB62" s="386"/>
      <c r="AC62" s="371"/>
      <c r="AD62" s="374"/>
      <c r="AE62" s="375"/>
    </row>
    <row r="63" spans="1:31" s="230" customFormat="1" ht="26.25" hidden="1" customHeight="1">
      <c r="A63" s="394"/>
      <c r="B63" s="276"/>
      <c r="C63" s="276"/>
      <c r="D63" s="276"/>
      <c r="E63" s="793"/>
      <c r="F63" s="788"/>
      <c r="G63" s="728"/>
      <c r="H63" s="700"/>
      <c r="I63" s="798"/>
      <c r="J63" s="443"/>
      <c r="K63" s="443"/>
      <c r="L63" s="443"/>
      <c r="M63" s="789"/>
      <c r="N63" s="796"/>
      <c r="O63" s="797"/>
      <c r="P63" s="375"/>
      <c r="S63" s="371"/>
      <c r="T63" s="371"/>
      <c r="U63" s="372"/>
      <c r="V63" s="388"/>
      <c r="W63" s="373"/>
      <c r="X63" s="381"/>
      <c r="Y63" s="373"/>
      <c r="Z63" s="386"/>
      <c r="AA63" s="386"/>
      <c r="AB63" s="386"/>
      <c r="AC63" s="371"/>
      <c r="AD63" s="374"/>
      <c r="AE63" s="375"/>
    </row>
    <row r="64" spans="1:31" s="230" customFormat="1" ht="26.25" hidden="1" customHeight="1">
      <c r="A64" s="394"/>
      <c r="B64" s="276"/>
      <c r="C64" s="276"/>
      <c r="D64" s="276"/>
      <c r="E64" s="793"/>
      <c r="F64" s="788"/>
      <c r="G64" s="728"/>
      <c r="H64" s="700"/>
      <c r="I64" s="798"/>
      <c r="J64" s="443"/>
      <c r="K64" s="443"/>
      <c r="L64" s="443"/>
      <c r="M64" s="789"/>
      <c r="N64" s="796"/>
      <c r="O64" s="797"/>
      <c r="P64" s="375"/>
      <c r="S64" s="330"/>
      <c r="T64" s="331"/>
      <c r="U64" s="331"/>
      <c r="V64" s="332"/>
      <c r="W64" s="333"/>
      <c r="X64" s="332"/>
      <c r="Y64" s="333"/>
      <c r="Z64" s="334"/>
      <c r="AA64" s="335"/>
    </row>
    <row r="65" spans="1:27" s="230" customFormat="1" ht="26.25" hidden="1" customHeight="1">
      <c r="A65" s="394"/>
      <c r="B65" s="276"/>
      <c r="C65" s="276"/>
      <c r="D65" s="276"/>
      <c r="E65" s="793"/>
      <c r="F65" s="795"/>
      <c r="G65" s="728"/>
      <c r="H65" s="700"/>
      <c r="I65" s="782"/>
      <c r="J65" s="443"/>
      <c r="K65" s="443"/>
      <c r="L65" s="443"/>
      <c r="M65" s="789"/>
      <c r="N65" s="796"/>
      <c r="O65" s="797"/>
      <c r="P65" s="379"/>
      <c r="S65" s="330"/>
      <c r="T65" s="331"/>
      <c r="U65" s="331"/>
      <c r="V65" s="332"/>
      <c r="W65" s="333"/>
      <c r="X65" s="332"/>
      <c r="Y65" s="333"/>
      <c r="Z65" s="334"/>
      <c r="AA65" s="336"/>
    </row>
    <row r="66" spans="1:27" s="230" customFormat="1" ht="26.25" hidden="1" customHeight="1">
      <c r="A66" s="394"/>
      <c r="B66" s="276"/>
      <c r="C66" s="276"/>
      <c r="D66" s="276"/>
      <c r="E66" s="793"/>
      <c r="F66" s="788"/>
      <c r="G66" s="728"/>
      <c r="H66" s="700"/>
      <c r="I66" s="782"/>
      <c r="J66" s="443"/>
      <c r="K66" s="443"/>
      <c r="L66" s="443"/>
      <c r="M66" s="789"/>
      <c r="N66" s="796"/>
      <c r="O66" s="797"/>
      <c r="P66" s="379"/>
      <c r="S66" s="330"/>
      <c r="T66" s="331"/>
      <c r="U66" s="331"/>
      <c r="V66" s="332"/>
      <c r="W66" s="333"/>
      <c r="X66" s="339"/>
      <c r="Y66" s="340"/>
      <c r="Z66" s="334"/>
      <c r="AA66" s="333"/>
    </row>
    <row r="67" spans="1:27" s="230" customFormat="1" ht="26.25" hidden="1" customHeight="1">
      <c r="A67" s="394"/>
      <c r="B67" s="276"/>
      <c r="C67" s="276"/>
      <c r="D67" s="276"/>
      <c r="E67" s="702"/>
      <c r="F67" s="699"/>
      <c r="G67" s="699"/>
      <c r="H67" s="703"/>
      <c r="I67" s="396">
        <f t="shared" ref="I67:I68" si="2">F67</f>
        <v>0</v>
      </c>
      <c r="J67" s="408"/>
      <c r="K67" s="408"/>
      <c r="L67" s="408"/>
      <c r="M67" s="276"/>
      <c r="N67" s="696"/>
      <c r="O67" s="276"/>
      <c r="P67" s="379"/>
      <c r="S67" s="330"/>
      <c r="T67" s="331"/>
      <c r="U67" s="331"/>
      <c r="V67" s="332"/>
      <c r="W67" s="333"/>
      <c r="X67" s="332"/>
      <c r="Y67" s="333"/>
      <c r="Z67" s="334"/>
      <c r="AA67" s="333"/>
    </row>
    <row r="68" spans="1:27" s="230" customFormat="1" ht="26.25" hidden="1" customHeight="1">
      <c r="A68" s="394"/>
      <c r="B68" s="276"/>
      <c r="C68" s="276"/>
      <c r="D68" s="276"/>
      <c r="E68" s="702"/>
      <c r="F68" s="699"/>
      <c r="G68" s="699"/>
      <c r="H68" s="703"/>
      <c r="I68" s="396">
        <f t="shared" si="2"/>
        <v>0</v>
      </c>
      <c r="J68" s="408"/>
      <c r="K68" s="408"/>
      <c r="L68" s="408"/>
      <c r="M68" s="276"/>
      <c r="N68" s="696"/>
      <c r="O68" s="276"/>
      <c r="P68" s="379"/>
      <c r="S68" s="330"/>
      <c r="T68" s="331"/>
      <c r="U68" s="331"/>
      <c r="V68" s="332"/>
      <c r="W68" s="333"/>
      <c r="X68" s="332"/>
      <c r="Y68" s="333"/>
      <c r="Z68" s="334"/>
      <c r="AA68" s="333"/>
    </row>
    <row r="69" spans="1:27" s="230" customFormat="1" ht="26.25" hidden="1" customHeight="1">
      <c r="A69" s="394"/>
      <c r="B69" s="407"/>
      <c r="C69" s="407"/>
      <c r="D69" s="379"/>
      <c r="E69" s="408"/>
      <c r="F69" s="396"/>
      <c r="G69" s="396"/>
      <c r="H69" s="396"/>
      <c r="I69" s="396">
        <f>F69</f>
        <v>0</v>
      </c>
      <c r="J69" s="408"/>
      <c r="K69" s="408"/>
      <c r="L69" s="408"/>
      <c r="M69" s="409"/>
      <c r="N69" s="413"/>
      <c r="O69" s="379"/>
      <c r="P69" s="379"/>
    </row>
    <row r="70" spans="1:27" s="230" customFormat="1" ht="26.25" hidden="1" customHeight="1">
      <c r="A70" s="394"/>
      <c r="B70" s="407"/>
      <c r="C70" s="407"/>
      <c r="D70" s="379"/>
      <c r="E70" s="408"/>
      <c r="F70" s="396"/>
      <c r="G70" s="396"/>
      <c r="H70" s="396"/>
      <c r="I70" s="396">
        <f>F70</f>
        <v>0</v>
      </c>
      <c r="J70" s="408"/>
      <c r="K70" s="408"/>
      <c r="L70" s="408"/>
      <c r="M70" s="409"/>
      <c r="N70" s="413"/>
      <c r="O70" s="379"/>
      <c r="P70" s="379"/>
    </row>
    <row r="71" spans="1:27" s="230" customFormat="1" ht="26.25" customHeight="1">
      <c r="A71" s="986" t="s">
        <v>353</v>
      </c>
      <c r="B71" s="993" t="s">
        <v>346</v>
      </c>
      <c r="C71" s="993"/>
      <c r="D71" s="392" t="str">
        <f>COUNT(F72:F90)&amp;"필"</f>
        <v>4필</v>
      </c>
      <c r="E71" s="411"/>
      <c r="F71" s="411">
        <f>SUM(F72:F90)</f>
        <v>5.4</v>
      </c>
      <c r="G71" s="411"/>
      <c r="H71" s="411"/>
      <c r="I71" s="411">
        <f>SUM(I72:I90)</f>
        <v>5.4</v>
      </c>
      <c r="J71" s="411"/>
      <c r="K71" s="411"/>
      <c r="L71" s="411"/>
      <c r="M71" s="412"/>
      <c r="N71" s="413"/>
      <c r="O71" s="379"/>
      <c r="P71" s="379"/>
    </row>
    <row r="72" spans="1:27" s="230" customFormat="1" ht="26.25" customHeight="1">
      <c r="A72" s="986"/>
      <c r="B72" s="791" t="s">
        <v>612</v>
      </c>
      <c r="C72" s="791" t="s">
        <v>1115</v>
      </c>
      <c r="D72" s="791" t="s">
        <v>1120</v>
      </c>
      <c r="E72" s="799">
        <v>10314</v>
      </c>
      <c r="F72" s="800">
        <v>1</v>
      </c>
      <c r="G72" s="375" t="s">
        <v>345</v>
      </c>
      <c r="H72" s="704">
        <v>2500</v>
      </c>
      <c r="I72" s="782">
        <v>1</v>
      </c>
      <c r="J72" s="443"/>
      <c r="K72" s="443"/>
      <c r="L72" s="443"/>
      <c r="M72" s="276" t="s">
        <v>1080</v>
      </c>
      <c r="N72" s="792" t="s">
        <v>1118</v>
      </c>
      <c r="O72" s="791" t="s">
        <v>1121</v>
      </c>
      <c r="P72" s="398"/>
      <c r="Q72" s="319"/>
    </row>
    <row r="73" spans="1:27" s="230" customFormat="1" ht="26.25" customHeight="1">
      <c r="A73" s="986"/>
      <c r="B73" s="276" t="s">
        <v>612</v>
      </c>
      <c r="C73" s="276" t="s">
        <v>1115</v>
      </c>
      <c r="D73" s="276" t="s">
        <v>1122</v>
      </c>
      <c r="E73" s="787">
        <v>2285</v>
      </c>
      <c r="F73" s="788">
        <v>0.22</v>
      </c>
      <c r="G73" s="375" t="s">
        <v>345</v>
      </c>
      <c r="H73" s="704">
        <v>2500</v>
      </c>
      <c r="I73" s="782">
        <v>0.22</v>
      </c>
      <c r="J73" s="443"/>
      <c r="K73" s="443"/>
      <c r="L73" s="443"/>
      <c r="M73" s="276" t="s">
        <v>1080</v>
      </c>
      <c r="N73" s="802" t="s">
        <v>1123</v>
      </c>
      <c r="O73" s="276" t="s">
        <v>1124</v>
      </c>
      <c r="P73" s="398"/>
      <c r="Q73" s="322"/>
    </row>
    <row r="74" spans="1:27" s="230" customFormat="1" ht="26.25" customHeight="1">
      <c r="A74" s="986"/>
      <c r="B74" s="276" t="s">
        <v>612</v>
      </c>
      <c r="C74" s="276" t="s">
        <v>1115</v>
      </c>
      <c r="D74" s="276" t="s">
        <v>1125</v>
      </c>
      <c r="E74" s="787">
        <v>1827</v>
      </c>
      <c r="F74" s="788">
        <v>0.18</v>
      </c>
      <c r="G74" s="375" t="s">
        <v>345</v>
      </c>
      <c r="H74" s="704">
        <v>2500</v>
      </c>
      <c r="I74" s="782">
        <v>0.18</v>
      </c>
      <c r="J74" s="443"/>
      <c r="K74" s="443"/>
      <c r="L74" s="443"/>
      <c r="M74" s="276" t="s">
        <v>1080</v>
      </c>
      <c r="N74" s="802" t="s">
        <v>1126</v>
      </c>
      <c r="O74" s="276" t="s">
        <v>1127</v>
      </c>
      <c r="P74" s="398"/>
      <c r="Q74" s="319"/>
    </row>
    <row r="75" spans="1:27" s="230" customFormat="1" ht="26.25" customHeight="1">
      <c r="A75" s="986"/>
      <c r="B75" s="276" t="s">
        <v>610</v>
      </c>
      <c r="C75" s="276" t="s">
        <v>1128</v>
      </c>
      <c r="D75" s="803" t="s">
        <v>1129</v>
      </c>
      <c r="E75" s="787">
        <v>50318</v>
      </c>
      <c r="F75" s="782">
        <v>4</v>
      </c>
      <c r="G75" s="375" t="s">
        <v>345</v>
      </c>
      <c r="H75" s="704">
        <v>2500</v>
      </c>
      <c r="I75" s="782">
        <v>4</v>
      </c>
      <c r="J75" s="378" t="s">
        <v>345</v>
      </c>
      <c r="K75" s="378">
        <v>2500</v>
      </c>
      <c r="L75" s="378">
        <v>4</v>
      </c>
      <c r="M75" s="789">
        <v>2024</v>
      </c>
      <c r="N75" s="804" t="s">
        <v>1130</v>
      </c>
      <c r="O75" s="701" t="s">
        <v>1131</v>
      </c>
      <c r="P75" s="398"/>
      <c r="Q75" s="319"/>
    </row>
    <row r="76" spans="1:27" s="230" customFormat="1" ht="26.25" hidden="1" customHeight="1">
      <c r="A76" s="394"/>
      <c r="B76" s="375"/>
      <c r="C76" s="375"/>
      <c r="D76" s="641"/>
      <c r="E76" s="643"/>
      <c r="F76" s="644"/>
      <c r="G76" s="375"/>
      <c r="H76" s="646"/>
      <c r="I76" s="396">
        <f t="shared" ref="I76:I85" si="3">F76</f>
        <v>0</v>
      </c>
      <c r="J76" s="396"/>
      <c r="K76" s="396"/>
      <c r="L76" s="396"/>
      <c r="M76" s="375"/>
      <c r="N76" s="374"/>
      <c r="O76" s="375"/>
      <c r="P76" s="398"/>
      <c r="Q76" s="319"/>
      <c r="S76" s="341"/>
      <c r="T76" s="342"/>
      <c r="U76" s="342"/>
      <c r="V76" s="343"/>
      <c r="W76" s="344"/>
      <c r="X76" s="343"/>
      <c r="Y76" s="345"/>
      <c r="Z76" s="346"/>
      <c r="AA76" s="344"/>
    </row>
    <row r="77" spans="1:27" s="230" customFormat="1" ht="26.25" hidden="1" customHeight="1">
      <c r="A77" s="394"/>
      <c r="B77" s="375"/>
      <c r="C77" s="375"/>
      <c r="D77" s="641"/>
      <c r="E77" s="643"/>
      <c r="F77" s="644"/>
      <c r="G77" s="375"/>
      <c r="H77" s="646"/>
      <c r="I77" s="396">
        <f t="shared" si="3"/>
        <v>0</v>
      </c>
      <c r="J77" s="396"/>
      <c r="K77" s="396"/>
      <c r="L77" s="396"/>
      <c r="M77" s="375"/>
      <c r="N77" s="374"/>
      <c r="O77" s="375"/>
      <c r="P77" s="398"/>
      <c r="Q77" s="319"/>
      <c r="S77" s="330"/>
      <c r="T77" s="331"/>
      <c r="U77" s="331"/>
      <c r="V77" s="332"/>
      <c r="W77" s="333"/>
      <c r="X77" s="332"/>
      <c r="Y77" s="333"/>
      <c r="Z77" s="334"/>
      <c r="AA77" s="336"/>
    </row>
    <row r="78" spans="1:27" s="230" customFormat="1" ht="26.25" hidden="1" customHeight="1">
      <c r="A78" s="394"/>
      <c r="B78" s="375"/>
      <c r="C78" s="375"/>
      <c r="D78" s="641"/>
      <c r="E78" s="643"/>
      <c r="F78" s="644"/>
      <c r="G78" s="375"/>
      <c r="H78" s="646"/>
      <c r="I78" s="396">
        <f t="shared" si="3"/>
        <v>0</v>
      </c>
      <c r="J78" s="396"/>
      <c r="K78" s="396"/>
      <c r="L78" s="396"/>
      <c r="M78" s="375"/>
      <c r="N78" s="374"/>
      <c r="O78" s="375"/>
      <c r="P78" s="398"/>
      <c r="Q78" s="319"/>
      <c r="S78" s="330"/>
      <c r="T78" s="331"/>
      <c r="U78" s="331"/>
      <c r="V78" s="332"/>
      <c r="W78" s="333"/>
      <c r="X78" s="332"/>
      <c r="Y78" s="333"/>
      <c r="Z78" s="334"/>
      <c r="AA78" s="336"/>
    </row>
    <row r="79" spans="1:27" s="230" customFormat="1" ht="26.25" hidden="1" customHeight="1">
      <c r="A79" s="394"/>
      <c r="B79" s="375"/>
      <c r="C79" s="375"/>
      <c r="D79" s="642"/>
      <c r="E79" s="643"/>
      <c r="F79" s="644"/>
      <c r="G79" s="375"/>
      <c r="H79" s="646"/>
      <c r="I79" s="396">
        <f t="shared" si="3"/>
        <v>0</v>
      </c>
      <c r="J79" s="396"/>
      <c r="K79" s="396"/>
      <c r="L79" s="396"/>
      <c r="M79" s="375"/>
      <c r="N79" s="374"/>
      <c r="O79" s="375"/>
      <c r="P79" s="398"/>
      <c r="Q79" s="319"/>
      <c r="S79" s="330"/>
      <c r="T79" s="331"/>
      <c r="U79" s="331"/>
      <c r="V79" s="332"/>
      <c r="W79" s="333"/>
      <c r="X79" s="332"/>
      <c r="Y79" s="333"/>
      <c r="Z79" s="334"/>
      <c r="AA79" s="336"/>
    </row>
    <row r="80" spans="1:27" s="230" customFormat="1" ht="26.25" hidden="1" customHeight="1">
      <c r="A80" s="394"/>
      <c r="B80" s="375"/>
      <c r="C80" s="375"/>
      <c r="D80" s="642"/>
      <c r="E80" s="643"/>
      <c r="F80" s="644"/>
      <c r="G80" s="375"/>
      <c r="H80" s="646"/>
      <c r="I80" s="396">
        <f t="shared" si="3"/>
        <v>0</v>
      </c>
      <c r="J80" s="396"/>
      <c r="K80" s="396"/>
      <c r="L80" s="396"/>
      <c r="M80" s="375"/>
      <c r="N80" s="374"/>
      <c r="O80" s="375"/>
      <c r="P80" s="398"/>
      <c r="Q80" s="319"/>
      <c r="S80" s="330"/>
      <c r="T80" s="331"/>
      <c r="U80" s="331"/>
      <c r="V80" s="332"/>
      <c r="W80" s="333"/>
      <c r="X80" s="332"/>
      <c r="Y80" s="333"/>
      <c r="Z80" s="334"/>
      <c r="AA80" s="336"/>
    </row>
    <row r="81" spans="1:27" s="230" customFormat="1" ht="26.25" hidden="1" customHeight="1">
      <c r="A81" s="394"/>
      <c r="B81" s="371"/>
      <c r="C81" s="371"/>
      <c r="D81" s="372"/>
      <c r="E81" s="388"/>
      <c r="F81" s="373"/>
      <c r="G81" s="396"/>
      <c r="H81" s="396"/>
      <c r="I81" s="396">
        <f t="shared" si="3"/>
        <v>0</v>
      </c>
      <c r="J81" s="396"/>
      <c r="K81" s="396"/>
      <c r="L81" s="396"/>
      <c r="M81" s="371"/>
      <c r="N81" s="374"/>
      <c r="O81" s="375"/>
      <c r="P81" s="398"/>
      <c r="Q81" s="319"/>
      <c r="S81" s="330"/>
      <c r="T81" s="331"/>
      <c r="U81" s="331"/>
      <c r="V81" s="332"/>
      <c r="W81" s="333"/>
      <c r="X81" s="332"/>
      <c r="Y81" s="333"/>
      <c r="Z81" s="334"/>
      <c r="AA81" s="336"/>
    </row>
    <row r="82" spans="1:27" s="230" customFormat="1" ht="26.25" hidden="1" customHeight="1">
      <c r="A82" s="394"/>
      <c r="B82" s="371"/>
      <c r="C82" s="371"/>
      <c r="D82" s="372"/>
      <c r="E82" s="388"/>
      <c r="F82" s="373"/>
      <c r="G82" s="396"/>
      <c r="H82" s="396"/>
      <c r="I82" s="396">
        <f t="shared" si="3"/>
        <v>0</v>
      </c>
      <c r="J82" s="396"/>
      <c r="K82" s="396"/>
      <c r="L82" s="396"/>
      <c r="M82" s="371"/>
      <c r="N82" s="374"/>
      <c r="O82" s="375"/>
      <c r="P82" s="398"/>
      <c r="S82" s="330"/>
      <c r="T82" s="331"/>
      <c r="U82" s="331"/>
      <c r="V82" s="332"/>
      <c r="W82" s="333"/>
      <c r="X82" s="332"/>
      <c r="Y82" s="333"/>
      <c r="Z82" s="334"/>
      <c r="AA82" s="336"/>
    </row>
    <row r="83" spans="1:27" s="230" customFormat="1" ht="26.25" hidden="1" customHeight="1">
      <c r="A83" s="394"/>
      <c r="B83" s="371"/>
      <c r="C83" s="371"/>
      <c r="D83" s="372"/>
      <c r="E83" s="388"/>
      <c r="F83" s="373"/>
      <c r="G83" s="396"/>
      <c r="H83" s="396"/>
      <c r="I83" s="396">
        <f t="shared" si="3"/>
        <v>0</v>
      </c>
      <c r="J83" s="396"/>
      <c r="K83" s="396"/>
      <c r="L83" s="396"/>
      <c r="M83" s="371"/>
      <c r="N83" s="374"/>
      <c r="O83" s="375"/>
      <c r="P83" s="398"/>
      <c r="S83" s="330"/>
      <c r="T83" s="331"/>
      <c r="U83" s="331"/>
      <c r="V83" s="332"/>
      <c r="W83" s="333"/>
      <c r="X83" s="332"/>
      <c r="Y83" s="333"/>
      <c r="Z83" s="334"/>
      <c r="AA83" s="336"/>
    </row>
    <row r="84" spans="1:27" s="230" customFormat="1" ht="26.25" hidden="1" customHeight="1">
      <c r="A84" s="394"/>
      <c r="B84" s="371"/>
      <c r="C84" s="371"/>
      <c r="D84" s="372"/>
      <c r="E84" s="388"/>
      <c r="F84" s="373"/>
      <c r="G84" s="396"/>
      <c r="H84" s="396"/>
      <c r="I84" s="396">
        <f t="shared" si="3"/>
        <v>0</v>
      </c>
      <c r="J84" s="396"/>
      <c r="K84" s="396"/>
      <c r="L84" s="396"/>
      <c r="M84" s="371"/>
      <c r="N84" s="374"/>
      <c r="O84" s="375"/>
      <c r="P84" s="398"/>
      <c r="S84" s="330"/>
      <c r="T84" s="331"/>
      <c r="U84" s="331"/>
      <c r="V84" s="332"/>
      <c r="W84" s="333"/>
      <c r="X84" s="332"/>
      <c r="Y84" s="333"/>
      <c r="Z84" s="334"/>
      <c r="AA84" s="336"/>
    </row>
    <row r="85" spans="1:27" s="230" customFormat="1" ht="26.25" hidden="1" customHeight="1">
      <c r="A85" s="394"/>
      <c r="B85" s="371"/>
      <c r="C85" s="371"/>
      <c r="D85" s="372"/>
      <c r="E85" s="388"/>
      <c r="F85" s="373"/>
      <c r="G85" s="396"/>
      <c r="H85" s="396"/>
      <c r="I85" s="396">
        <f t="shared" si="3"/>
        <v>0</v>
      </c>
      <c r="J85" s="396"/>
      <c r="K85" s="396"/>
      <c r="L85" s="396"/>
      <c r="M85" s="371"/>
      <c r="N85" s="374"/>
      <c r="O85" s="375"/>
      <c r="P85" s="398"/>
      <c r="S85" s="330"/>
      <c r="T85" s="331"/>
      <c r="U85" s="331"/>
      <c r="V85" s="332"/>
      <c r="W85" s="333"/>
      <c r="X85" s="332"/>
      <c r="Y85" s="333"/>
      <c r="Z85" s="334"/>
      <c r="AA85" s="336"/>
    </row>
    <row r="86" spans="1:27" s="230" customFormat="1" ht="26.25" hidden="1" customHeight="1">
      <c r="A86" s="394"/>
      <c r="B86" s="399">
        <f>S90</f>
        <v>0</v>
      </c>
      <c r="C86" s="400">
        <f>T90</f>
        <v>0</v>
      </c>
      <c r="D86" s="401">
        <f>U90</f>
        <v>0</v>
      </c>
      <c r="E86" s="408"/>
      <c r="F86" s="396"/>
      <c r="G86" s="396"/>
      <c r="H86" s="396"/>
      <c r="I86" s="396">
        <f t="shared" ref="I86:I90" si="4">F86</f>
        <v>0</v>
      </c>
      <c r="J86" s="396"/>
      <c r="K86" s="396"/>
      <c r="L86" s="396"/>
      <c r="M86" s="397"/>
      <c r="N86" s="413">
        <f>Z90</f>
        <v>0</v>
      </c>
      <c r="O86" s="402">
        <f>AA90</f>
        <v>0</v>
      </c>
      <c r="P86" s="398">
        <f>Y90</f>
        <v>0</v>
      </c>
      <c r="S86" s="330"/>
      <c r="T86" s="331"/>
      <c r="U86" s="331"/>
      <c r="V86" s="332"/>
      <c r="W86" s="333"/>
      <c r="X86" s="332"/>
      <c r="Y86" s="333"/>
      <c r="Z86" s="334"/>
      <c r="AA86" s="336"/>
    </row>
    <row r="87" spans="1:27" s="230" customFormat="1" ht="26.25" hidden="1" customHeight="1">
      <c r="A87" s="394"/>
      <c r="B87" s="413"/>
      <c r="C87" s="413"/>
      <c r="D87" s="413"/>
      <c r="E87" s="415"/>
      <c r="F87" s="415"/>
      <c r="G87" s="396"/>
      <c r="H87" s="396"/>
      <c r="I87" s="396">
        <f t="shared" si="4"/>
        <v>0</v>
      </c>
      <c r="J87" s="414"/>
      <c r="K87" s="414"/>
      <c r="L87" s="415"/>
      <c r="M87" s="416"/>
      <c r="N87" s="413"/>
      <c r="O87" s="413"/>
      <c r="P87" s="413"/>
      <c r="S87" s="330"/>
      <c r="T87" s="331"/>
      <c r="U87" s="331"/>
      <c r="V87" s="332"/>
      <c r="W87" s="333"/>
      <c r="X87" s="332"/>
      <c r="Y87" s="333"/>
      <c r="Z87" s="334"/>
      <c r="AA87" s="336"/>
    </row>
    <row r="88" spans="1:27" s="230" customFormat="1" ht="26.25" hidden="1" customHeight="1">
      <c r="A88" s="394"/>
      <c r="B88" s="407"/>
      <c r="C88" s="407"/>
      <c r="D88" s="379"/>
      <c r="E88" s="408"/>
      <c r="F88" s="408"/>
      <c r="G88" s="411"/>
      <c r="H88" s="411"/>
      <c r="I88" s="396">
        <f t="shared" si="4"/>
        <v>0</v>
      </c>
      <c r="J88" s="411"/>
      <c r="K88" s="411"/>
      <c r="L88" s="411"/>
      <c r="M88" s="412"/>
      <c r="N88" s="413"/>
      <c r="O88" s="379"/>
      <c r="P88" s="379"/>
      <c r="S88" s="330"/>
      <c r="T88" s="331"/>
      <c r="U88" s="331"/>
      <c r="V88" s="332"/>
      <c r="W88" s="333"/>
      <c r="X88" s="332"/>
      <c r="Y88" s="333"/>
      <c r="Z88" s="334"/>
      <c r="AA88" s="336"/>
    </row>
    <row r="89" spans="1:27" s="230" customFormat="1" ht="26.25" hidden="1" customHeight="1">
      <c r="A89" s="394"/>
      <c r="B89" s="417"/>
      <c r="C89" s="417"/>
      <c r="D89" s="392"/>
      <c r="E89" s="411"/>
      <c r="F89" s="408"/>
      <c r="G89" s="411"/>
      <c r="H89" s="411"/>
      <c r="I89" s="396">
        <f t="shared" si="4"/>
        <v>0</v>
      </c>
      <c r="J89" s="411"/>
      <c r="K89" s="411"/>
      <c r="L89" s="411"/>
      <c r="M89" s="412"/>
      <c r="N89" s="413"/>
      <c r="O89" s="379"/>
      <c r="P89" s="379"/>
      <c r="S89" s="330"/>
      <c r="T89" s="331"/>
      <c r="U89" s="331"/>
      <c r="V89" s="332"/>
      <c r="W89" s="333"/>
      <c r="X89" s="332"/>
      <c r="Y89" s="333"/>
      <c r="Z89" s="334"/>
      <c r="AA89" s="336"/>
    </row>
    <row r="90" spans="1:27" s="230" customFormat="1" ht="26.25" hidden="1" customHeight="1">
      <c r="A90" s="394"/>
      <c r="B90" s="417"/>
      <c r="C90" s="417"/>
      <c r="D90" s="392"/>
      <c r="E90" s="411"/>
      <c r="F90" s="408"/>
      <c r="G90" s="411"/>
      <c r="H90" s="411"/>
      <c r="I90" s="396">
        <f t="shared" si="4"/>
        <v>0</v>
      </c>
      <c r="J90" s="411"/>
      <c r="K90" s="411"/>
      <c r="L90" s="411"/>
      <c r="M90" s="412"/>
      <c r="N90" s="413"/>
      <c r="O90" s="379"/>
      <c r="P90" s="379"/>
    </row>
    <row r="91" spans="1:27" s="230" customFormat="1" ht="26.25" customHeight="1">
      <c r="A91" s="986" t="s">
        <v>354</v>
      </c>
      <c r="B91" s="993" t="s">
        <v>347</v>
      </c>
      <c r="C91" s="993"/>
      <c r="D91" s="392" t="str">
        <f>COUNT(F92:F101)&amp;"필"</f>
        <v>1필</v>
      </c>
      <c r="E91" s="418"/>
      <c r="F91" s="418">
        <f>SUM(F92:F101)</f>
        <v>0.8</v>
      </c>
      <c r="G91" s="418"/>
      <c r="H91" s="418"/>
      <c r="I91" s="411">
        <f>SUM(I92:I101)</f>
        <v>0.8</v>
      </c>
      <c r="J91" s="418"/>
      <c r="K91" s="418"/>
      <c r="L91" s="418"/>
      <c r="M91" s="419"/>
      <c r="N91" s="413"/>
      <c r="O91" s="420"/>
      <c r="P91" s="379"/>
    </row>
    <row r="92" spans="1:27" s="230" customFormat="1" ht="26.25" customHeight="1">
      <c r="A92" s="986"/>
      <c r="B92" s="805" t="s">
        <v>610</v>
      </c>
      <c r="C92" s="805" t="s">
        <v>1128</v>
      </c>
      <c r="D92" s="805" t="s">
        <v>1129</v>
      </c>
      <c r="E92" s="806">
        <v>50318</v>
      </c>
      <c r="F92" s="807">
        <v>0.8</v>
      </c>
      <c r="G92" s="805" t="s">
        <v>1132</v>
      </c>
      <c r="H92" s="700">
        <v>400</v>
      </c>
      <c r="I92" s="782">
        <v>0.8</v>
      </c>
      <c r="J92" s="396"/>
      <c r="K92" s="396"/>
      <c r="L92" s="396"/>
      <c r="M92" s="808">
        <v>2024</v>
      </c>
      <c r="N92" s="809" t="s">
        <v>1130</v>
      </c>
      <c r="O92" s="809" t="s">
        <v>1131</v>
      </c>
      <c r="P92" s="398"/>
    </row>
    <row r="93" spans="1:27" s="230" customFormat="1" ht="26.25" hidden="1" customHeight="1">
      <c r="A93" s="394"/>
      <c r="B93" s="764"/>
      <c r="C93" s="764"/>
      <c r="D93" s="767"/>
      <c r="E93" s="768"/>
      <c r="F93" s="765"/>
      <c r="G93" s="764"/>
      <c r="H93" s="703"/>
      <c r="I93" s="396"/>
      <c r="J93" s="396"/>
      <c r="K93" s="396"/>
      <c r="L93" s="396"/>
      <c r="M93" s="764"/>
      <c r="N93" s="766"/>
      <c r="O93" s="764"/>
      <c r="P93" s="398"/>
    </row>
    <row r="94" spans="1:27" s="230" customFormat="1" ht="26.25" hidden="1" customHeight="1">
      <c r="A94" s="394"/>
      <c r="B94" s="764"/>
      <c r="C94" s="764"/>
      <c r="D94" s="767"/>
      <c r="E94" s="768"/>
      <c r="F94" s="765"/>
      <c r="G94" s="764"/>
      <c r="H94" s="703"/>
      <c r="I94" s="396"/>
      <c r="J94" s="396"/>
      <c r="K94" s="396"/>
      <c r="L94" s="396"/>
      <c r="M94" s="764"/>
      <c r="N94" s="766"/>
      <c r="O94" s="764"/>
      <c r="P94" s="398"/>
    </row>
    <row r="95" spans="1:27" s="230" customFormat="1" ht="26.25" hidden="1" customHeight="1">
      <c r="A95" s="394"/>
      <c r="B95" s="764"/>
      <c r="C95" s="764"/>
      <c r="D95" s="764"/>
      <c r="E95" s="768"/>
      <c r="F95" s="765"/>
      <c r="G95" s="764"/>
      <c r="H95" s="703"/>
      <c r="I95" s="396"/>
      <c r="J95" s="396"/>
      <c r="K95" s="396"/>
      <c r="L95" s="396"/>
      <c r="M95" s="764"/>
      <c r="N95" s="766"/>
      <c r="O95" s="764"/>
      <c r="P95" s="398"/>
    </row>
    <row r="96" spans="1:27" s="230" customFormat="1" ht="26.25" hidden="1" customHeight="1">
      <c r="A96" s="394"/>
      <c r="B96" s="371"/>
      <c r="C96" s="371"/>
      <c r="D96" s="372"/>
      <c r="E96" s="388"/>
      <c r="F96" s="373"/>
      <c r="G96" s="443"/>
      <c r="H96" s="443"/>
      <c r="I96" s="396">
        <f t="shared" ref="I96:I101" si="5">F96</f>
        <v>0</v>
      </c>
      <c r="J96" s="443"/>
      <c r="K96" s="443"/>
      <c r="L96" s="443"/>
      <c r="M96" s="371"/>
      <c r="N96" s="374"/>
      <c r="O96" s="375"/>
      <c r="P96" s="398"/>
      <c r="S96" s="330"/>
      <c r="T96" s="331"/>
      <c r="U96" s="331"/>
      <c r="V96" s="332"/>
      <c r="W96" s="333"/>
      <c r="X96" s="332"/>
      <c r="Y96" s="337"/>
      <c r="Z96" s="338"/>
      <c r="AA96" s="333"/>
    </row>
    <row r="97" spans="1:27" s="230" customFormat="1" ht="26.25" hidden="1" customHeight="1">
      <c r="A97" s="394"/>
      <c r="B97" s="379"/>
      <c r="C97" s="379"/>
      <c r="D97" s="379"/>
      <c r="E97" s="422"/>
      <c r="F97" s="443"/>
      <c r="G97" s="443"/>
      <c r="H97" s="443"/>
      <c r="I97" s="396">
        <f t="shared" si="5"/>
        <v>0</v>
      </c>
      <c r="J97" s="443"/>
      <c r="K97" s="443"/>
      <c r="L97" s="443"/>
      <c r="M97" s="421"/>
      <c r="N97" s="420"/>
      <c r="O97" s="420"/>
      <c r="P97" s="379"/>
      <c r="S97" s="330"/>
      <c r="T97" s="331"/>
      <c r="U97" s="331"/>
      <c r="V97" s="332"/>
      <c r="W97" s="333"/>
      <c r="X97" s="332"/>
      <c r="Y97" s="333"/>
      <c r="Z97" s="334"/>
      <c r="AA97" s="333"/>
    </row>
    <row r="98" spans="1:27" s="230" customFormat="1" ht="26.25" hidden="1" customHeight="1">
      <c r="A98" s="394"/>
      <c r="B98" s="379"/>
      <c r="C98" s="379"/>
      <c r="D98" s="379"/>
      <c r="E98" s="422"/>
      <c r="F98" s="443"/>
      <c r="G98" s="443"/>
      <c r="H98" s="443"/>
      <c r="I98" s="396">
        <f t="shared" si="5"/>
        <v>0</v>
      </c>
      <c r="J98" s="443"/>
      <c r="K98" s="443"/>
      <c r="L98" s="443"/>
      <c r="M98" s="421"/>
      <c r="N98" s="420"/>
      <c r="O98" s="420"/>
      <c r="P98" s="379"/>
      <c r="S98" s="330"/>
      <c r="T98" s="331"/>
      <c r="U98" s="331"/>
      <c r="V98" s="332"/>
      <c r="W98" s="333"/>
      <c r="X98" s="339"/>
      <c r="Y98" s="340"/>
      <c r="Z98" s="334"/>
      <c r="AA98" s="333"/>
    </row>
    <row r="99" spans="1:27" s="230" customFormat="1" ht="26.25" hidden="1" customHeight="1">
      <c r="A99" s="394"/>
      <c r="B99" s="379"/>
      <c r="C99" s="379"/>
      <c r="D99" s="379"/>
      <c r="E99" s="422"/>
      <c r="F99" s="443"/>
      <c r="G99" s="443"/>
      <c r="H99" s="443"/>
      <c r="I99" s="396">
        <f t="shared" si="5"/>
        <v>0</v>
      </c>
      <c r="J99" s="443"/>
      <c r="K99" s="443"/>
      <c r="L99" s="443"/>
      <c r="M99" s="421"/>
      <c r="N99" s="420"/>
      <c r="O99" s="420"/>
      <c r="P99" s="379"/>
      <c r="S99" s="330"/>
      <c r="T99" s="331"/>
      <c r="U99" s="331"/>
      <c r="V99" s="332"/>
      <c r="W99" s="333"/>
      <c r="X99" s="332"/>
      <c r="Y99" s="333"/>
      <c r="Z99" s="334"/>
      <c r="AA99" s="333"/>
    </row>
    <row r="100" spans="1:27" s="230" customFormat="1" ht="26.25" hidden="1" customHeight="1">
      <c r="A100" s="394"/>
      <c r="B100" s="379"/>
      <c r="C100" s="379"/>
      <c r="D100" s="379"/>
      <c r="E100" s="422"/>
      <c r="F100" s="443"/>
      <c r="G100" s="443"/>
      <c r="H100" s="443"/>
      <c r="I100" s="396">
        <f t="shared" si="5"/>
        <v>0</v>
      </c>
      <c r="J100" s="443"/>
      <c r="K100" s="443"/>
      <c r="L100" s="443"/>
      <c r="M100" s="421"/>
      <c r="N100" s="420"/>
      <c r="O100" s="420"/>
      <c r="P100" s="379"/>
    </row>
    <row r="101" spans="1:27" s="230" customFormat="1" ht="26.25" hidden="1" customHeight="1">
      <c r="A101" s="394"/>
      <c r="B101" s="379"/>
      <c r="C101" s="379"/>
      <c r="D101" s="379"/>
      <c r="E101" s="422"/>
      <c r="F101" s="443"/>
      <c r="G101" s="443"/>
      <c r="H101" s="443"/>
      <c r="I101" s="396">
        <f t="shared" si="5"/>
        <v>0</v>
      </c>
      <c r="J101" s="443"/>
      <c r="K101" s="443"/>
      <c r="L101" s="443"/>
      <c r="M101" s="421"/>
      <c r="N101" s="420"/>
      <c r="O101" s="420"/>
      <c r="P101" s="379"/>
    </row>
    <row r="102" spans="1:27" s="230" customFormat="1" ht="26.25" customHeight="1">
      <c r="A102" s="986" t="s">
        <v>348</v>
      </c>
      <c r="B102" s="977" t="s">
        <v>349</v>
      </c>
      <c r="C102" s="977"/>
      <c r="D102" s="392" t="str">
        <f>COUNT(F103:F112)&amp;"필"</f>
        <v>6필</v>
      </c>
      <c r="E102" s="444"/>
      <c r="F102" s="444">
        <f t="shared" ref="F102" si="6">SUM(F103:F112)</f>
        <v>3.0999999999999996</v>
      </c>
      <c r="G102" s="444">
        <f t="shared" ref="G102" si="7">SUM(G103:G112)</f>
        <v>0</v>
      </c>
      <c r="H102" s="648"/>
      <c r="I102" s="444">
        <f>SUM(I103:I112)</f>
        <v>3.0999999999999996</v>
      </c>
      <c r="J102" s="444"/>
      <c r="K102" s="444"/>
      <c r="L102" s="444"/>
      <c r="M102" s="378"/>
      <c r="N102" s="420"/>
      <c r="O102" s="420"/>
      <c r="P102" s="379"/>
    </row>
    <row r="103" spans="1:27" s="230" customFormat="1" ht="26.25" customHeight="1">
      <c r="A103" s="986"/>
      <c r="B103" s="805" t="s">
        <v>610</v>
      </c>
      <c r="C103" s="805" t="s">
        <v>1133</v>
      </c>
      <c r="D103" s="805" t="s">
        <v>1134</v>
      </c>
      <c r="E103" s="806">
        <v>8587</v>
      </c>
      <c r="F103" s="807">
        <v>0.8</v>
      </c>
      <c r="G103" s="805" t="s">
        <v>1135</v>
      </c>
      <c r="H103" s="700">
        <v>3000</v>
      </c>
      <c r="I103" s="782">
        <v>0.8</v>
      </c>
      <c r="J103" s="396"/>
      <c r="K103" s="396"/>
      <c r="L103" s="396"/>
      <c r="M103" s="808">
        <v>2024</v>
      </c>
      <c r="N103" s="809" t="s">
        <v>1136</v>
      </c>
      <c r="O103" s="809" t="s">
        <v>1137</v>
      </c>
      <c r="P103" s="379"/>
    </row>
    <row r="104" spans="1:27" s="230" customFormat="1" ht="26.25" customHeight="1">
      <c r="A104" s="986"/>
      <c r="B104" s="779" t="s">
        <v>610</v>
      </c>
      <c r="C104" s="779" t="s">
        <v>1133</v>
      </c>
      <c r="D104" s="779" t="s">
        <v>1138</v>
      </c>
      <c r="E104" s="810">
        <v>5278</v>
      </c>
      <c r="F104" s="811">
        <v>0.5</v>
      </c>
      <c r="G104" s="779" t="s">
        <v>1135</v>
      </c>
      <c r="H104" s="700">
        <v>3000</v>
      </c>
      <c r="I104" s="782">
        <v>0.5</v>
      </c>
      <c r="J104" s="396"/>
      <c r="K104" s="396"/>
      <c r="L104" s="396"/>
      <c r="M104" s="779">
        <v>2024</v>
      </c>
      <c r="N104" s="812" t="s">
        <v>1139</v>
      </c>
      <c r="O104" s="779" t="s">
        <v>1140</v>
      </c>
      <c r="P104" s="379"/>
    </row>
    <row r="105" spans="1:27" s="230" customFormat="1" ht="26.25" customHeight="1">
      <c r="A105" s="986"/>
      <c r="B105" s="779" t="s">
        <v>610</v>
      </c>
      <c r="C105" s="779" t="s">
        <v>1133</v>
      </c>
      <c r="D105" s="779" t="s">
        <v>1141</v>
      </c>
      <c r="E105" s="810">
        <v>3304</v>
      </c>
      <c r="F105" s="811">
        <v>0.25</v>
      </c>
      <c r="G105" s="779" t="s">
        <v>1135</v>
      </c>
      <c r="H105" s="700">
        <v>3000</v>
      </c>
      <c r="I105" s="782">
        <v>0.25</v>
      </c>
      <c r="J105" s="396"/>
      <c r="K105" s="396"/>
      <c r="L105" s="396"/>
      <c r="M105" s="779">
        <v>2024</v>
      </c>
      <c r="N105" s="812" t="s">
        <v>1142</v>
      </c>
      <c r="O105" s="779" t="s">
        <v>1143</v>
      </c>
      <c r="P105" s="379"/>
    </row>
    <row r="106" spans="1:27" s="230" customFormat="1" ht="26.25" customHeight="1">
      <c r="A106" s="986"/>
      <c r="B106" s="779" t="s">
        <v>610</v>
      </c>
      <c r="C106" s="779" t="s">
        <v>1133</v>
      </c>
      <c r="D106" s="779" t="s">
        <v>1144</v>
      </c>
      <c r="E106" s="780">
        <v>5200</v>
      </c>
      <c r="F106" s="781">
        <v>0.5</v>
      </c>
      <c r="G106" s="779" t="s">
        <v>1135</v>
      </c>
      <c r="H106" s="700">
        <v>3000</v>
      </c>
      <c r="I106" s="782">
        <v>0.5</v>
      </c>
      <c r="J106" s="443"/>
      <c r="K106" s="443"/>
      <c r="L106" s="443"/>
      <c r="M106" s="779">
        <v>2024</v>
      </c>
      <c r="N106" s="812" t="s">
        <v>1145</v>
      </c>
      <c r="O106" s="813" t="s">
        <v>1146</v>
      </c>
      <c r="P106" s="379"/>
    </row>
    <row r="107" spans="1:27" s="230" customFormat="1" ht="26.25" customHeight="1">
      <c r="A107" s="986"/>
      <c r="B107" s="779" t="s">
        <v>610</v>
      </c>
      <c r="C107" s="779" t="s">
        <v>1133</v>
      </c>
      <c r="D107" s="779" t="s">
        <v>1147</v>
      </c>
      <c r="E107" s="780">
        <v>8587</v>
      </c>
      <c r="F107" s="781">
        <v>0.75</v>
      </c>
      <c r="G107" s="779" t="s">
        <v>1135</v>
      </c>
      <c r="H107" s="645">
        <v>3000</v>
      </c>
      <c r="I107" s="798">
        <v>0.75</v>
      </c>
      <c r="J107" s="443"/>
      <c r="K107" s="443"/>
      <c r="L107" s="443"/>
      <c r="M107" s="779">
        <v>2024</v>
      </c>
      <c r="N107" s="814" t="s">
        <v>1148</v>
      </c>
      <c r="O107" s="815" t="s">
        <v>1149</v>
      </c>
      <c r="P107" s="379"/>
    </row>
    <row r="108" spans="1:27" s="230" customFormat="1" ht="26.25" customHeight="1">
      <c r="A108" s="986"/>
      <c r="B108" s="779" t="s">
        <v>610</v>
      </c>
      <c r="C108" s="779" t="s">
        <v>1133</v>
      </c>
      <c r="D108" s="779" t="s">
        <v>1150</v>
      </c>
      <c r="E108" s="780">
        <v>3300</v>
      </c>
      <c r="F108" s="781">
        <v>0.3</v>
      </c>
      <c r="G108" s="779" t="s">
        <v>1135</v>
      </c>
      <c r="H108" s="704">
        <v>3000</v>
      </c>
      <c r="I108" s="782">
        <v>0.3</v>
      </c>
      <c r="J108" s="396"/>
      <c r="K108" s="396"/>
      <c r="L108" s="396"/>
      <c r="M108" s="779">
        <v>2024</v>
      </c>
      <c r="N108" s="816" t="s">
        <v>1142</v>
      </c>
      <c r="O108" s="805" t="s">
        <v>1151</v>
      </c>
      <c r="P108" s="379"/>
    </row>
    <row r="109" spans="1:27" s="230" customFormat="1" ht="26.25" hidden="1" customHeight="1">
      <c r="A109" s="379"/>
      <c r="B109" s="379"/>
      <c r="C109" s="379"/>
      <c r="D109" s="379"/>
      <c r="E109" s="422"/>
      <c r="F109" s="443"/>
      <c r="G109" s="443"/>
      <c r="H109" s="443"/>
      <c r="I109" s="443">
        <f t="shared" ref="I109:I112" si="8">F109</f>
        <v>0</v>
      </c>
      <c r="J109" s="443"/>
      <c r="K109" s="443"/>
      <c r="L109" s="443"/>
      <c r="M109" s="421"/>
      <c r="N109" s="420"/>
      <c r="O109" s="420"/>
      <c r="P109" s="379"/>
    </row>
    <row r="110" spans="1:27" s="230" customFormat="1" ht="26.25" hidden="1" customHeight="1">
      <c r="A110" s="379"/>
      <c r="B110" s="379"/>
      <c r="C110" s="379"/>
      <c r="D110" s="379"/>
      <c r="E110" s="422"/>
      <c r="F110" s="443"/>
      <c r="G110" s="443"/>
      <c r="H110" s="443"/>
      <c r="I110" s="443">
        <f t="shared" si="8"/>
        <v>0</v>
      </c>
      <c r="J110" s="443"/>
      <c r="K110" s="443"/>
      <c r="L110" s="443"/>
      <c r="M110" s="421"/>
      <c r="N110" s="420"/>
      <c r="O110" s="420"/>
      <c r="P110" s="379"/>
    </row>
    <row r="111" spans="1:27" s="230" customFormat="1" ht="26.25" hidden="1" customHeight="1">
      <c r="A111" s="379"/>
      <c r="B111" s="379"/>
      <c r="C111" s="379"/>
      <c r="D111" s="379"/>
      <c r="E111" s="422"/>
      <c r="F111" s="443"/>
      <c r="G111" s="443"/>
      <c r="H111" s="443"/>
      <c r="I111" s="443">
        <f t="shared" si="8"/>
        <v>0</v>
      </c>
      <c r="J111" s="443"/>
      <c r="K111" s="443"/>
      <c r="L111" s="443"/>
      <c r="M111" s="421"/>
      <c r="N111" s="420"/>
      <c r="O111" s="420"/>
      <c r="P111" s="379"/>
    </row>
    <row r="112" spans="1:27" s="230" customFormat="1" ht="26.25" hidden="1" customHeight="1">
      <c r="A112" s="379"/>
      <c r="B112" s="379"/>
      <c r="C112" s="379"/>
      <c r="D112" s="379"/>
      <c r="E112" s="422"/>
      <c r="F112" s="443"/>
      <c r="G112" s="443"/>
      <c r="H112" s="443"/>
      <c r="I112" s="443">
        <f t="shared" si="8"/>
        <v>0</v>
      </c>
      <c r="J112" s="443"/>
      <c r="K112" s="443"/>
      <c r="L112" s="443"/>
      <c r="M112" s="421"/>
      <c r="N112" s="420"/>
      <c r="O112" s="420"/>
      <c r="P112" s="379"/>
    </row>
    <row r="113" spans="1:16" ht="26.25" customHeight="1">
      <c r="A113" s="986" t="s">
        <v>350</v>
      </c>
      <c r="B113" s="977" t="s">
        <v>351</v>
      </c>
      <c r="C113" s="977"/>
      <c r="D113" s="392" t="str">
        <f>COUNT(F114:F129)&amp;"필"</f>
        <v>15필</v>
      </c>
      <c r="E113" s="444"/>
      <c r="F113" s="444">
        <f t="shared" ref="F113:I113" si="9">SUM(F114:F129)</f>
        <v>20.069999999999997</v>
      </c>
      <c r="G113" s="444">
        <f t="shared" ref="G113" si="10">SUM(G114:G129)</f>
        <v>0</v>
      </c>
      <c r="H113" s="444"/>
      <c r="I113" s="444">
        <f t="shared" si="9"/>
        <v>20.069999999999997</v>
      </c>
      <c r="J113" s="444"/>
      <c r="K113" s="444"/>
      <c r="L113" s="444"/>
      <c r="M113" s="378"/>
      <c r="N113" s="420"/>
      <c r="O113" s="420"/>
      <c r="P113" s="379"/>
    </row>
    <row r="114" spans="1:16" ht="26.25" customHeight="1">
      <c r="A114" s="986"/>
      <c r="B114" s="779" t="s">
        <v>612</v>
      </c>
      <c r="C114" s="779" t="s">
        <v>1115</v>
      </c>
      <c r="D114" s="779" t="s">
        <v>1152</v>
      </c>
      <c r="E114" s="780">
        <v>36891</v>
      </c>
      <c r="F114" s="781">
        <v>1.91</v>
      </c>
      <c r="G114" s="699" t="s">
        <v>345</v>
      </c>
      <c r="H114" s="704">
        <v>3000</v>
      </c>
      <c r="I114" s="782">
        <v>1.91</v>
      </c>
      <c r="J114" s="396"/>
      <c r="K114" s="396"/>
      <c r="L114" s="396"/>
      <c r="M114" s="779">
        <v>2025</v>
      </c>
      <c r="N114" s="816" t="s">
        <v>1153</v>
      </c>
      <c r="O114" s="805" t="s">
        <v>1154</v>
      </c>
      <c r="P114" s="398"/>
    </row>
    <row r="115" spans="1:16" ht="26.25" customHeight="1">
      <c r="A115" s="986"/>
      <c r="B115" s="779" t="s">
        <v>612</v>
      </c>
      <c r="C115" s="779" t="s">
        <v>1115</v>
      </c>
      <c r="D115" s="779" t="s">
        <v>1155</v>
      </c>
      <c r="E115" s="780">
        <v>10017</v>
      </c>
      <c r="F115" s="781">
        <v>0.61</v>
      </c>
      <c r="G115" s="779" t="s">
        <v>345</v>
      </c>
      <c r="H115" s="704">
        <v>3000</v>
      </c>
      <c r="I115" s="782">
        <v>0.61</v>
      </c>
      <c r="J115" s="443"/>
      <c r="K115" s="443"/>
      <c r="L115" s="443"/>
      <c r="M115" s="779">
        <v>2025</v>
      </c>
      <c r="N115" s="812" t="s">
        <v>1156</v>
      </c>
      <c r="O115" s="813" t="s">
        <v>1157</v>
      </c>
      <c r="P115" s="379"/>
    </row>
    <row r="116" spans="1:16" ht="26.25" customHeight="1">
      <c r="A116" s="986"/>
      <c r="B116" s="779" t="s">
        <v>612</v>
      </c>
      <c r="C116" s="779" t="s">
        <v>1115</v>
      </c>
      <c r="D116" s="779" t="s">
        <v>1100</v>
      </c>
      <c r="E116" s="780">
        <v>6248</v>
      </c>
      <c r="F116" s="781">
        <v>0.61</v>
      </c>
      <c r="G116" s="779" t="s">
        <v>345</v>
      </c>
      <c r="H116" s="704">
        <v>3000</v>
      </c>
      <c r="I116" s="782">
        <v>0.61</v>
      </c>
      <c r="J116" s="443"/>
      <c r="K116" s="443"/>
      <c r="L116" s="443"/>
      <c r="M116" s="779">
        <v>2025</v>
      </c>
      <c r="N116" s="818" t="s">
        <v>1158</v>
      </c>
      <c r="O116" s="813" t="s">
        <v>1159</v>
      </c>
      <c r="P116" s="379"/>
    </row>
    <row r="117" spans="1:16" ht="26.25" customHeight="1">
      <c r="A117" s="986"/>
      <c r="B117" s="779" t="s">
        <v>612</v>
      </c>
      <c r="C117" s="779" t="s">
        <v>1115</v>
      </c>
      <c r="D117" s="779" t="s">
        <v>622</v>
      </c>
      <c r="E117" s="780">
        <v>2777</v>
      </c>
      <c r="F117" s="781">
        <v>0.27</v>
      </c>
      <c r="G117" s="779" t="s">
        <v>345</v>
      </c>
      <c r="H117" s="704">
        <v>3000</v>
      </c>
      <c r="I117" s="782">
        <v>0.27</v>
      </c>
      <c r="J117" s="443"/>
      <c r="K117" s="443"/>
      <c r="L117" s="443"/>
      <c r="M117" s="779">
        <v>2025</v>
      </c>
      <c r="N117" s="818"/>
      <c r="O117" s="813" t="s">
        <v>1160</v>
      </c>
      <c r="P117" s="379"/>
    </row>
    <row r="118" spans="1:16" ht="26.25" customHeight="1">
      <c r="A118" s="986"/>
      <c r="B118" s="779" t="s">
        <v>612</v>
      </c>
      <c r="C118" s="779" t="s">
        <v>1115</v>
      </c>
      <c r="D118" s="779" t="s">
        <v>1103</v>
      </c>
      <c r="E118" s="780">
        <v>7339</v>
      </c>
      <c r="F118" s="781">
        <v>0.66</v>
      </c>
      <c r="G118" s="779" t="s">
        <v>345</v>
      </c>
      <c r="H118" s="704">
        <v>3000</v>
      </c>
      <c r="I118" s="782">
        <v>0.66</v>
      </c>
      <c r="J118" s="443"/>
      <c r="K118" s="443"/>
      <c r="L118" s="443"/>
      <c r="M118" s="779">
        <v>2025</v>
      </c>
      <c r="N118" s="818" t="s">
        <v>1156</v>
      </c>
      <c r="O118" s="813" t="s">
        <v>1157</v>
      </c>
      <c r="P118" s="379"/>
    </row>
    <row r="119" spans="1:16" ht="26.25" customHeight="1">
      <c r="A119" s="986"/>
      <c r="B119" s="779" t="s">
        <v>612</v>
      </c>
      <c r="C119" s="779" t="s">
        <v>1115</v>
      </c>
      <c r="D119" s="779" t="s">
        <v>1161</v>
      </c>
      <c r="E119" s="780">
        <v>14281</v>
      </c>
      <c r="F119" s="781">
        <v>1.42</v>
      </c>
      <c r="G119" s="779" t="s">
        <v>345</v>
      </c>
      <c r="H119" s="704">
        <v>3000</v>
      </c>
      <c r="I119" s="782">
        <v>1.42</v>
      </c>
      <c r="J119" s="443"/>
      <c r="K119" s="443"/>
      <c r="L119" s="443"/>
      <c r="M119" s="779">
        <v>2025</v>
      </c>
      <c r="N119" s="818" t="s">
        <v>1118</v>
      </c>
      <c r="O119" s="813" t="s">
        <v>1162</v>
      </c>
      <c r="P119" s="379"/>
    </row>
    <row r="120" spans="1:16" ht="26.25" customHeight="1">
      <c r="A120" s="986"/>
      <c r="B120" s="779" t="s">
        <v>612</v>
      </c>
      <c r="C120" s="779" t="s">
        <v>1115</v>
      </c>
      <c r="D120" s="779" t="s">
        <v>1104</v>
      </c>
      <c r="E120" s="780">
        <v>198</v>
      </c>
      <c r="F120" s="781">
        <v>0.01</v>
      </c>
      <c r="G120" s="779" t="s">
        <v>345</v>
      </c>
      <c r="H120" s="704">
        <v>3000</v>
      </c>
      <c r="I120" s="798">
        <v>0.01</v>
      </c>
      <c r="J120" s="443"/>
      <c r="K120" s="443"/>
      <c r="L120" s="443"/>
      <c r="M120" s="779">
        <v>2025</v>
      </c>
      <c r="N120" s="818"/>
      <c r="O120" s="813" t="s">
        <v>1160</v>
      </c>
      <c r="P120" s="379"/>
    </row>
    <row r="121" spans="1:16" ht="26.25" customHeight="1">
      <c r="A121" s="986" t="s">
        <v>1183</v>
      </c>
      <c r="B121" s="779" t="s">
        <v>612</v>
      </c>
      <c r="C121" s="779" t="s">
        <v>1115</v>
      </c>
      <c r="D121" s="779" t="s">
        <v>1105</v>
      </c>
      <c r="E121" s="780">
        <v>271017</v>
      </c>
      <c r="F121" s="781">
        <v>4.34</v>
      </c>
      <c r="G121" s="779" t="s">
        <v>345</v>
      </c>
      <c r="H121" s="704">
        <v>3000</v>
      </c>
      <c r="I121" s="798">
        <v>4.34</v>
      </c>
      <c r="J121" s="443"/>
      <c r="K121" s="443"/>
      <c r="L121" s="443"/>
      <c r="M121" s="779">
        <v>2025</v>
      </c>
      <c r="N121" s="818" t="s">
        <v>1118</v>
      </c>
      <c r="O121" s="784" t="s">
        <v>1163</v>
      </c>
      <c r="P121" s="379"/>
    </row>
    <row r="122" spans="1:16" ht="26.25" customHeight="1">
      <c r="A122" s="986"/>
      <c r="B122" s="779" t="s">
        <v>610</v>
      </c>
      <c r="C122" s="779" t="s">
        <v>1164</v>
      </c>
      <c r="D122" s="779">
        <v>287</v>
      </c>
      <c r="E122" s="780">
        <v>549</v>
      </c>
      <c r="F122" s="781">
        <v>0.05</v>
      </c>
      <c r="G122" s="779" t="s">
        <v>345</v>
      </c>
      <c r="H122" s="704">
        <v>3000</v>
      </c>
      <c r="I122" s="782">
        <v>0.05</v>
      </c>
      <c r="J122" s="443"/>
      <c r="K122" s="443"/>
      <c r="L122" s="443"/>
      <c r="M122" s="779">
        <v>2025</v>
      </c>
      <c r="N122" s="783"/>
      <c r="O122" s="784" t="s">
        <v>1165</v>
      </c>
      <c r="P122" s="379"/>
    </row>
    <row r="123" spans="1:16" ht="26.25" customHeight="1">
      <c r="A123" s="986"/>
      <c r="B123" s="779" t="s">
        <v>610</v>
      </c>
      <c r="C123" s="779" t="s">
        <v>1164</v>
      </c>
      <c r="D123" s="779">
        <v>288</v>
      </c>
      <c r="E123" s="780">
        <v>426</v>
      </c>
      <c r="F123" s="785">
        <v>0.04</v>
      </c>
      <c r="G123" s="779" t="s">
        <v>345</v>
      </c>
      <c r="H123" s="704">
        <v>3000</v>
      </c>
      <c r="I123" s="782">
        <v>0.04</v>
      </c>
      <c r="J123" s="396"/>
      <c r="K123" s="396"/>
      <c r="L123" s="396"/>
      <c r="M123" s="779">
        <v>2025</v>
      </c>
      <c r="N123" s="786"/>
      <c r="O123" s="779" t="s">
        <v>1166</v>
      </c>
      <c r="P123" s="379"/>
    </row>
    <row r="124" spans="1:16" ht="26.25" customHeight="1">
      <c r="A124" s="986"/>
      <c r="B124" s="779" t="s">
        <v>610</v>
      </c>
      <c r="C124" s="779" t="s">
        <v>1164</v>
      </c>
      <c r="D124" s="779" t="s">
        <v>1167</v>
      </c>
      <c r="E124" s="780">
        <v>112924</v>
      </c>
      <c r="F124" s="781">
        <v>1.85</v>
      </c>
      <c r="G124" s="779" t="s">
        <v>345</v>
      </c>
      <c r="H124" s="704">
        <v>3000</v>
      </c>
      <c r="I124" s="782">
        <v>1.85</v>
      </c>
      <c r="J124" s="443"/>
      <c r="K124" s="443"/>
      <c r="L124" s="443"/>
      <c r="M124" s="779">
        <v>2025</v>
      </c>
      <c r="N124" s="818" t="s">
        <v>1168</v>
      </c>
      <c r="O124" s="784" t="s">
        <v>1169</v>
      </c>
      <c r="P124" s="379"/>
    </row>
    <row r="125" spans="1:16" ht="26.25" customHeight="1">
      <c r="A125" s="986"/>
      <c r="B125" s="779" t="s">
        <v>610</v>
      </c>
      <c r="C125" s="779" t="s">
        <v>1164</v>
      </c>
      <c r="D125" s="779" t="s">
        <v>1105</v>
      </c>
      <c r="E125" s="780">
        <v>496</v>
      </c>
      <c r="F125" s="781">
        <v>0.04</v>
      </c>
      <c r="G125" s="779" t="s">
        <v>345</v>
      </c>
      <c r="H125" s="704">
        <v>3000</v>
      </c>
      <c r="I125" s="782">
        <v>0.04</v>
      </c>
      <c r="J125" s="443"/>
      <c r="K125" s="443"/>
      <c r="L125" s="443"/>
      <c r="M125" s="779">
        <v>2025</v>
      </c>
      <c r="N125" s="783"/>
      <c r="O125" s="784" t="s">
        <v>1170</v>
      </c>
      <c r="P125" s="379"/>
    </row>
    <row r="126" spans="1:16" ht="26.25" customHeight="1">
      <c r="A126" s="986"/>
      <c r="B126" s="779" t="s">
        <v>610</v>
      </c>
      <c r="C126" s="779" t="s">
        <v>1164</v>
      </c>
      <c r="D126" s="779" t="s">
        <v>1101</v>
      </c>
      <c r="E126" s="780">
        <v>16165</v>
      </c>
      <c r="F126" s="785">
        <v>1.61</v>
      </c>
      <c r="G126" s="779" t="s">
        <v>345</v>
      </c>
      <c r="H126" s="704">
        <v>3000</v>
      </c>
      <c r="I126" s="782">
        <v>1.61</v>
      </c>
      <c r="J126" s="443"/>
      <c r="K126" s="443"/>
      <c r="L126" s="443"/>
      <c r="M126" s="779">
        <v>2025</v>
      </c>
      <c r="N126" s="792" t="s">
        <v>1171</v>
      </c>
      <c r="O126" s="791" t="s">
        <v>1172</v>
      </c>
      <c r="P126" s="379"/>
    </row>
    <row r="127" spans="1:16" ht="26.25" customHeight="1">
      <c r="A127" s="986"/>
      <c r="B127" s="779" t="s">
        <v>610</v>
      </c>
      <c r="C127" s="779" t="s">
        <v>1164</v>
      </c>
      <c r="D127" s="779" t="s">
        <v>1102</v>
      </c>
      <c r="E127" s="780">
        <v>36595</v>
      </c>
      <c r="F127" s="785">
        <v>3.21</v>
      </c>
      <c r="G127" s="779" t="s">
        <v>345</v>
      </c>
      <c r="H127" s="704">
        <v>3000</v>
      </c>
      <c r="I127" s="782">
        <v>3.21</v>
      </c>
      <c r="J127" s="443"/>
      <c r="K127" s="443"/>
      <c r="L127" s="443"/>
      <c r="M127" s="779">
        <v>2025</v>
      </c>
      <c r="N127" s="792" t="s">
        <v>1173</v>
      </c>
      <c r="O127" s="791" t="s">
        <v>1174</v>
      </c>
      <c r="P127" s="379"/>
    </row>
    <row r="128" spans="1:16" ht="26.25" customHeight="1">
      <c r="A128" s="986"/>
      <c r="B128" s="779" t="s">
        <v>610</v>
      </c>
      <c r="C128" s="779" t="s">
        <v>1164</v>
      </c>
      <c r="D128" s="779" t="s">
        <v>1175</v>
      </c>
      <c r="E128" s="780">
        <v>68033</v>
      </c>
      <c r="F128" s="781">
        <v>3.44</v>
      </c>
      <c r="G128" s="779" t="s">
        <v>345</v>
      </c>
      <c r="H128" s="704">
        <v>3000</v>
      </c>
      <c r="I128" s="782">
        <v>3.44</v>
      </c>
      <c r="J128" s="396"/>
      <c r="K128" s="396"/>
      <c r="L128" s="396"/>
      <c r="M128" s="779">
        <v>2025</v>
      </c>
      <c r="N128" s="818" t="s">
        <v>1176</v>
      </c>
      <c r="O128" s="784" t="s">
        <v>1177</v>
      </c>
      <c r="P128" s="379"/>
    </row>
    <row r="129" spans="1:16" ht="26.25" customHeight="1">
      <c r="A129" s="379"/>
      <c r="B129" s="379"/>
      <c r="C129" s="379"/>
      <c r="D129" s="379"/>
      <c r="E129" s="422"/>
      <c r="F129" s="443"/>
      <c r="G129" s="443"/>
      <c r="H129" s="443"/>
      <c r="I129" s="443">
        <f t="shared" ref="I129" si="11">F129</f>
        <v>0</v>
      </c>
      <c r="J129" s="443"/>
      <c r="K129" s="443"/>
      <c r="L129" s="443"/>
      <c r="M129" s="421"/>
      <c r="N129" s="420"/>
      <c r="O129" s="420"/>
      <c r="P129" s="379"/>
    </row>
    <row r="130" spans="1:16" ht="26.25" customHeight="1">
      <c r="A130" s="986" t="s">
        <v>254</v>
      </c>
      <c r="B130" s="991" t="s">
        <v>175</v>
      </c>
      <c r="C130" s="992"/>
      <c r="D130" s="392" t="str">
        <f>COUNT(F131:F140)&amp;"필"</f>
        <v>0필</v>
      </c>
      <c r="E130" s="444"/>
      <c r="F130" s="444">
        <f t="shared" ref="F130:I130" si="12">SUM(F131:F140)</f>
        <v>0</v>
      </c>
      <c r="G130" s="444">
        <f t="shared" ref="G130" si="13">SUM(G131:G140)</f>
        <v>0</v>
      </c>
      <c r="H130" s="444"/>
      <c r="I130" s="444">
        <f t="shared" si="12"/>
        <v>0</v>
      </c>
      <c r="J130" s="444"/>
      <c r="K130" s="444"/>
      <c r="L130" s="444"/>
      <c r="M130" s="378"/>
      <c r="N130" s="420"/>
      <c r="O130" s="420"/>
      <c r="P130" s="379"/>
    </row>
    <row r="131" spans="1:16" ht="26.25" customHeight="1">
      <c r="A131" s="986"/>
      <c r="B131" s="764"/>
      <c r="C131" s="764"/>
      <c r="D131" s="764"/>
      <c r="E131" s="768"/>
      <c r="F131" s="765"/>
      <c r="G131" s="764"/>
      <c r="H131" s="702"/>
      <c r="I131" s="396"/>
      <c r="J131" s="443"/>
      <c r="K131" s="443"/>
      <c r="L131" s="443"/>
      <c r="M131" s="764"/>
      <c r="N131" s="766"/>
      <c r="O131" s="764"/>
      <c r="P131" s="379"/>
    </row>
    <row r="132" spans="1:16" ht="26.25" customHeight="1">
      <c r="A132" s="986"/>
      <c r="B132" s="764"/>
      <c r="C132" s="764"/>
      <c r="D132" s="764"/>
      <c r="E132" s="768"/>
      <c r="F132" s="765"/>
      <c r="G132" s="764"/>
      <c r="H132" s="702"/>
      <c r="I132" s="396"/>
      <c r="J132" s="396"/>
      <c r="K132" s="396"/>
      <c r="L132" s="396"/>
      <c r="M132" s="764"/>
      <c r="N132" s="766"/>
      <c r="O132" s="764"/>
      <c r="P132" s="398"/>
    </row>
    <row r="133" spans="1:16" ht="26.25" customHeight="1">
      <c r="A133" s="986"/>
      <c r="B133" s="764"/>
      <c r="C133" s="764"/>
      <c r="D133" s="764"/>
      <c r="E133" s="768"/>
      <c r="F133" s="765"/>
      <c r="G133" s="764"/>
      <c r="H133" s="702"/>
      <c r="I133" s="396"/>
      <c r="J133" s="443"/>
      <c r="K133" s="443"/>
      <c r="L133" s="443"/>
      <c r="M133" s="764"/>
      <c r="N133" s="766"/>
      <c r="O133" s="764"/>
      <c r="P133" s="379"/>
    </row>
    <row r="134" spans="1:16" ht="26.25" customHeight="1">
      <c r="A134" s="379"/>
      <c r="B134" s="379"/>
      <c r="C134" s="379"/>
      <c r="D134" s="379"/>
      <c r="E134" s="422"/>
      <c r="F134" s="443"/>
      <c r="G134" s="443"/>
      <c r="H134" s="443"/>
      <c r="I134" s="443"/>
      <c r="J134" s="443"/>
      <c r="K134" s="443"/>
      <c r="L134" s="443"/>
      <c r="M134" s="421"/>
      <c r="N134" s="420"/>
      <c r="O134" s="420"/>
      <c r="P134" s="379"/>
    </row>
    <row r="135" spans="1:16" ht="26.25" customHeight="1">
      <c r="A135" s="379"/>
      <c r="B135" s="379"/>
      <c r="C135" s="379"/>
      <c r="D135" s="379"/>
      <c r="E135" s="422"/>
      <c r="F135" s="443"/>
      <c r="G135" s="443"/>
      <c r="H135" s="443"/>
      <c r="I135" s="443"/>
      <c r="J135" s="443"/>
      <c r="K135" s="443"/>
      <c r="L135" s="443"/>
      <c r="M135" s="421"/>
      <c r="N135" s="420"/>
      <c r="O135" s="420"/>
      <c r="P135" s="379"/>
    </row>
    <row r="136" spans="1:16" ht="26.25" customHeight="1">
      <c r="A136" s="379"/>
      <c r="B136" s="379"/>
      <c r="C136" s="379"/>
      <c r="D136" s="379"/>
      <c r="E136" s="422"/>
      <c r="F136" s="443"/>
      <c r="G136" s="443"/>
      <c r="H136" s="443"/>
      <c r="I136" s="443"/>
      <c r="J136" s="443"/>
      <c r="K136" s="443"/>
      <c r="L136" s="443"/>
      <c r="M136" s="421"/>
      <c r="N136" s="420"/>
      <c r="O136" s="420"/>
      <c r="P136" s="379"/>
    </row>
    <row r="137" spans="1:16" ht="26.25" customHeight="1">
      <c r="A137" s="379"/>
      <c r="B137" s="379"/>
      <c r="C137" s="379"/>
      <c r="D137" s="379"/>
      <c r="E137" s="422"/>
      <c r="F137" s="443"/>
      <c r="G137" s="443"/>
      <c r="H137" s="443"/>
      <c r="I137" s="443"/>
      <c r="J137" s="443"/>
      <c r="K137" s="443"/>
      <c r="L137" s="443"/>
      <c r="M137" s="421"/>
      <c r="N137" s="420"/>
      <c r="O137" s="420"/>
      <c r="P137" s="379"/>
    </row>
    <row r="138" spans="1:16" ht="26.25" customHeight="1">
      <c r="A138" s="379"/>
      <c r="B138" s="379"/>
      <c r="C138" s="379"/>
      <c r="D138" s="379"/>
      <c r="E138" s="422"/>
      <c r="F138" s="443"/>
      <c r="G138" s="443"/>
      <c r="H138" s="443"/>
      <c r="I138" s="443"/>
      <c r="J138" s="443"/>
      <c r="K138" s="443"/>
      <c r="L138" s="443"/>
      <c r="M138" s="421"/>
      <c r="N138" s="420"/>
      <c r="O138" s="420"/>
      <c r="P138" s="379"/>
    </row>
    <row r="139" spans="1:16" ht="26.25" customHeight="1">
      <c r="A139" s="379"/>
      <c r="B139" s="379"/>
      <c r="C139" s="379"/>
      <c r="D139" s="379"/>
      <c r="E139" s="422"/>
      <c r="F139" s="443"/>
      <c r="G139" s="443"/>
      <c r="H139" s="443"/>
      <c r="I139" s="443"/>
      <c r="J139" s="443"/>
      <c r="K139" s="443"/>
      <c r="L139" s="443"/>
      <c r="M139" s="421"/>
      <c r="N139" s="420"/>
      <c r="O139" s="420"/>
      <c r="P139" s="379"/>
    </row>
    <row r="140" spans="1:16" ht="26.25" customHeight="1">
      <c r="A140" s="379"/>
      <c r="B140" s="379"/>
      <c r="C140" s="379"/>
      <c r="D140" s="379"/>
      <c r="E140" s="422"/>
      <c r="F140" s="443"/>
      <c r="G140" s="443"/>
      <c r="H140" s="443"/>
      <c r="I140" s="443"/>
      <c r="J140" s="443"/>
      <c r="K140" s="443"/>
      <c r="L140" s="443"/>
      <c r="M140" s="421"/>
      <c r="N140" s="420"/>
      <c r="O140" s="420"/>
      <c r="P140" s="379"/>
    </row>
    <row r="141" spans="1:16" ht="26.25" customHeight="1">
      <c r="A141" s="994" t="s">
        <v>261</v>
      </c>
      <c r="B141" s="991" t="s">
        <v>175</v>
      </c>
      <c r="C141" s="992"/>
      <c r="D141" s="392" t="str">
        <f>COUNT(F142:F151)&amp;"필"</f>
        <v>0필</v>
      </c>
      <c r="E141" s="444"/>
      <c r="F141" s="444">
        <f t="shared" ref="F141:I141" si="14">SUM(F142:F151)</f>
        <v>0</v>
      </c>
      <c r="G141" s="444">
        <f t="shared" ref="G141" si="15">SUM(G142:G151)</f>
        <v>0</v>
      </c>
      <c r="H141" s="444"/>
      <c r="I141" s="732">
        <f t="shared" si="14"/>
        <v>0</v>
      </c>
      <c r="J141" s="444"/>
      <c r="K141" s="444"/>
      <c r="L141" s="444"/>
      <c r="M141" s="378"/>
      <c r="N141" s="420"/>
      <c r="O141" s="420"/>
      <c r="P141" s="379"/>
    </row>
    <row r="142" spans="1:16" ht="26.25" customHeight="1">
      <c r="A142" s="996"/>
      <c r="B142" s="764"/>
      <c r="C142" s="764"/>
      <c r="D142" s="764"/>
      <c r="E142" s="764"/>
      <c r="F142" s="765"/>
      <c r="G142" s="764"/>
      <c r="H142" s="704"/>
      <c r="I142" s="396"/>
      <c r="J142" s="396"/>
      <c r="K142" s="396"/>
      <c r="L142" s="396"/>
      <c r="M142" s="764"/>
      <c r="N142" s="766"/>
      <c r="O142" s="764"/>
      <c r="P142" s="398"/>
    </row>
    <row r="143" spans="1:16" ht="26.25" customHeight="1">
      <c r="A143" s="394"/>
      <c r="B143" s="348"/>
      <c r="C143" s="348"/>
      <c r="D143" s="379"/>
      <c r="E143" s="446"/>
      <c r="F143" s="443"/>
      <c r="G143" s="443"/>
      <c r="H143" s="443"/>
      <c r="I143" s="443"/>
      <c r="J143" s="443"/>
      <c r="K143" s="443"/>
      <c r="L143" s="443"/>
      <c r="M143" s="447"/>
      <c r="N143" s="429"/>
      <c r="O143" s="430"/>
      <c r="P143" s="379"/>
    </row>
    <row r="144" spans="1:16" ht="26.25" customHeight="1">
      <c r="A144" s="379"/>
      <c r="B144" s="379"/>
      <c r="C144" s="379"/>
      <c r="D144" s="379"/>
      <c r="E144" s="422"/>
      <c r="F144" s="443"/>
      <c r="G144" s="443"/>
      <c r="H144" s="443"/>
      <c r="I144" s="443"/>
      <c r="J144" s="443"/>
      <c r="K144" s="443"/>
      <c r="L144" s="443"/>
      <c r="M144" s="421"/>
      <c r="N144" s="420"/>
      <c r="O144" s="420"/>
      <c r="P144" s="379"/>
    </row>
    <row r="145" spans="1:16" ht="26.25" customHeight="1">
      <c r="A145" s="379"/>
      <c r="B145" s="379"/>
      <c r="C145" s="379"/>
      <c r="D145" s="379"/>
      <c r="E145" s="422"/>
      <c r="F145" s="443"/>
      <c r="G145" s="443"/>
      <c r="H145" s="443"/>
      <c r="I145" s="443"/>
      <c r="J145" s="443"/>
      <c r="K145" s="443"/>
      <c r="L145" s="443"/>
      <c r="M145" s="421"/>
      <c r="N145" s="420"/>
      <c r="O145" s="420"/>
      <c r="P145" s="379"/>
    </row>
    <row r="146" spans="1:16" ht="26.25" customHeight="1">
      <c r="A146" s="379"/>
      <c r="B146" s="379"/>
      <c r="C146" s="379"/>
      <c r="D146" s="379"/>
      <c r="E146" s="422"/>
      <c r="F146" s="443"/>
      <c r="G146" s="443"/>
      <c r="H146" s="443"/>
      <c r="I146" s="443"/>
      <c r="J146" s="443"/>
      <c r="K146" s="443"/>
      <c r="L146" s="443"/>
      <c r="M146" s="421"/>
      <c r="N146" s="420"/>
      <c r="O146" s="420"/>
      <c r="P146" s="379"/>
    </row>
    <row r="147" spans="1:16" ht="26.25" customHeight="1">
      <c r="A147" s="379"/>
      <c r="B147" s="379"/>
      <c r="C147" s="379"/>
      <c r="D147" s="379"/>
      <c r="E147" s="422"/>
      <c r="F147" s="443"/>
      <c r="G147" s="443"/>
      <c r="H147" s="443"/>
      <c r="I147" s="443"/>
      <c r="J147" s="443"/>
      <c r="K147" s="443"/>
      <c r="L147" s="443"/>
      <c r="M147" s="421"/>
      <c r="N147" s="420"/>
      <c r="O147" s="420"/>
      <c r="P147" s="379"/>
    </row>
    <row r="148" spans="1:16" ht="26.25" customHeight="1">
      <c r="A148" s="379"/>
      <c r="B148" s="379"/>
      <c r="C148" s="379"/>
      <c r="D148" s="379"/>
      <c r="E148" s="422"/>
      <c r="F148" s="443"/>
      <c r="G148" s="443"/>
      <c r="H148" s="443"/>
      <c r="I148" s="443"/>
      <c r="J148" s="443"/>
      <c r="K148" s="443"/>
      <c r="L148" s="443"/>
      <c r="M148" s="421"/>
      <c r="N148" s="420"/>
      <c r="O148" s="420"/>
      <c r="P148" s="379"/>
    </row>
    <row r="149" spans="1:16" ht="26.25" customHeight="1">
      <c r="A149" s="379"/>
      <c r="B149" s="379"/>
      <c r="C149" s="379"/>
      <c r="D149" s="379"/>
      <c r="E149" s="422"/>
      <c r="F149" s="443"/>
      <c r="G149" s="443"/>
      <c r="H149" s="443"/>
      <c r="I149" s="443"/>
      <c r="J149" s="443"/>
      <c r="K149" s="443"/>
      <c r="L149" s="443"/>
      <c r="M149" s="421"/>
      <c r="N149" s="420"/>
      <c r="O149" s="420"/>
      <c r="P149" s="379"/>
    </row>
    <row r="150" spans="1:16" ht="26.25" customHeight="1">
      <c r="A150" s="379"/>
      <c r="B150" s="379"/>
      <c r="C150" s="379"/>
      <c r="D150" s="379"/>
      <c r="E150" s="422"/>
      <c r="F150" s="443"/>
      <c r="G150" s="443"/>
      <c r="H150" s="443"/>
      <c r="I150" s="443"/>
      <c r="J150" s="443"/>
      <c r="K150" s="443"/>
      <c r="L150" s="443"/>
      <c r="M150" s="421"/>
      <c r="N150" s="420"/>
      <c r="O150" s="420"/>
      <c r="P150" s="379"/>
    </row>
    <row r="151" spans="1:16" ht="26.25" customHeight="1">
      <c r="A151" s="379"/>
      <c r="B151" s="379"/>
      <c r="C151" s="379"/>
      <c r="D151" s="379"/>
      <c r="E151" s="422"/>
      <c r="F151" s="421"/>
      <c r="G151" s="421"/>
      <c r="H151" s="421"/>
      <c r="I151" s="421"/>
      <c r="J151" s="421"/>
      <c r="K151" s="421"/>
      <c r="L151" s="421"/>
      <c r="M151" s="421"/>
      <c r="N151" s="420"/>
      <c r="O151" s="420"/>
      <c r="P151" s="379"/>
    </row>
    <row r="152" spans="1:16" ht="26.25" customHeight="1">
      <c r="A152" s="986" t="s">
        <v>262</v>
      </c>
      <c r="B152" s="991" t="s">
        <v>175</v>
      </c>
      <c r="C152" s="992"/>
      <c r="D152" s="392" t="str">
        <f>COUNT(F153:F158)&amp;"필"</f>
        <v>0필</v>
      </c>
      <c r="E152" s="378"/>
      <c r="F152" s="732">
        <f>F153+F154+F155+F156+F157+F158</f>
        <v>0</v>
      </c>
      <c r="G152" s="378">
        <f>SUM(G153:G158)</f>
        <v>0</v>
      </c>
      <c r="H152" s="378"/>
      <c r="I152" s="732">
        <f>I153+I154+I155+I156+I157+I158</f>
        <v>0</v>
      </c>
      <c r="J152" s="378"/>
      <c r="K152" s="378"/>
      <c r="L152" s="378"/>
      <c r="M152" s="378"/>
      <c r="N152" s="420"/>
      <c r="O152" s="420"/>
      <c r="P152" s="379"/>
    </row>
    <row r="153" spans="1:16" ht="26.25" customHeight="1">
      <c r="A153" s="986"/>
      <c r="B153" s="764"/>
      <c r="C153" s="764"/>
      <c r="D153" s="764"/>
      <c r="E153" s="768"/>
      <c r="F153" s="765"/>
      <c r="G153" s="764"/>
      <c r="H153" s="704"/>
      <c r="I153" s="396"/>
      <c r="J153" s="378"/>
      <c r="K153" s="378"/>
      <c r="L153" s="378"/>
      <c r="M153" s="764"/>
      <c r="N153" s="766"/>
      <c r="O153" s="764"/>
      <c r="P153" s="379"/>
    </row>
    <row r="154" spans="1:16" ht="26.25" customHeight="1">
      <c r="A154" s="379"/>
      <c r="B154" s="375"/>
      <c r="C154" s="375"/>
      <c r="D154" s="641"/>
      <c r="E154" s="697"/>
      <c r="F154" s="698"/>
      <c r="G154" s="699"/>
      <c r="H154" s="704"/>
      <c r="I154" s="396"/>
      <c r="J154" s="378"/>
      <c r="K154" s="378"/>
      <c r="L154" s="378"/>
      <c r="M154" s="375"/>
      <c r="N154" s="374"/>
      <c r="O154" s="375"/>
      <c r="P154" s="379"/>
    </row>
    <row r="155" spans="1:16" ht="26.25" customHeight="1">
      <c r="A155" s="394"/>
      <c r="B155" s="375"/>
      <c r="C155" s="375"/>
      <c r="D155" s="641"/>
      <c r="E155" s="697"/>
      <c r="F155" s="698"/>
      <c r="G155" s="699"/>
      <c r="H155" s="704"/>
      <c r="I155" s="396"/>
      <c r="J155" s="378"/>
      <c r="K155" s="378"/>
      <c r="L155" s="378"/>
      <c r="M155" s="375"/>
      <c r="N155" s="374"/>
      <c r="O155" s="375"/>
      <c r="P155" s="379"/>
    </row>
    <row r="156" spans="1:16" ht="26.25" customHeight="1">
      <c r="A156" s="394"/>
      <c r="B156" s="375"/>
      <c r="C156" s="375"/>
      <c r="D156" s="641"/>
      <c r="E156" s="697"/>
      <c r="F156" s="698"/>
      <c r="G156" s="699"/>
      <c r="H156" s="704"/>
      <c r="I156" s="396"/>
      <c r="J156" s="378"/>
      <c r="K156" s="378"/>
      <c r="L156" s="378"/>
      <c r="M156" s="375"/>
      <c r="N156" s="374"/>
      <c r="O156" s="375"/>
      <c r="P156" s="379"/>
    </row>
    <row r="157" spans="1:16" ht="26.25" customHeight="1">
      <c r="A157" s="394"/>
      <c r="B157" s="713"/>
      <c r="C157" s="713"/>
      <c r="D157" s="713"/>
      <c r="E157" s="713"/>
      <c r="F157" s="714"/>
      <c r="G157" s="714"/>
      <c r="H157" s="714"/>
      <c r="I157" s="714"/>
      <c r="J157" s="714"/>
      <c r="K157" s="714"/>
      <c r="L157" s="714"/>
      <c r="M157" s="714"/>
      <c r="N157" s="713"/>
      <c r="O157" s="713"/>
      <c r="P157" s="713"/>
    </row>
    <row r="158" spans="1:16" ht="26.25" customHeight="1">
      <c r="A158" s="379"/>
      <c r="B158" s="379"/>
      <c r="C158" s="379"/>
      <c r="D158" s="379"/>
      <c r="E158" s="422"/>
      <c r="F158" s="421"/>
      <c r="G158" s="421"/>
      <c r="H158" s="421"/>
      <c r="I158" s="421"/>
      <c r="J158" s="421"/>
      <c r="K158" s="421"/>
      <c r="L158" s="421"/>
      <c r="M158" s="421"/>
      <c r="N158" s="420"/>
      <c r="O158" s="420"/>
      <c r="P158" s="379"/>
    </row>
    <row r="159" spans="1:16" ht="26.25" customHeight="1">
      <c r="A159" s="994" t="s">
        <v>366</v>
      </c>
      <c r="B159" s="991" t="s">
        <v>175</v>
      </c>
      <c r="C159" s="992"/>
      <c r="D159" s="392" t="str">
        <f>COUNT(F160:F163)&amp;"필"</f>
        <v>0필</v>
      </c>
      <c r="E159" s="378"/>
      <c r="F159" s="732">
        <f>SUM(F160:F163)</f>
        <v>0</v>
      </c>
      <c r="G159" s="378">
        <f>SUM(G163:G172)</f>
        <v>0</v>
      </c>
      <c r="H159" s="719"/>
      <c r="I159" s="732">
        <f>SUM(I160:I163)</f>
        <v>0</v>
      </c>
      <c r="J159" s="421"/>
      <c r="K159" s="421"/>
      <c r="L159" s="421"/>
      <c r="M159" s="421"/>
      <c r="N159" s="420"/>
      <c r="O159" s="420"/>
      <c r="P159" s="379"/>
    </row>
    <row r="160" spans="1:16" ht="26.25" customHeight="1">
      <c r="A160" s="995"/>
      <c r="B160" s="379"/>
      <c r="C160" s="379"/>
      <c r="D160" s="715"/>
      <c r="E160" s="716"/>
      <c r="F160" s="733"/>
      <c r="G160" s="699"/>
      <c r="H160" s="716"/>
      <c r="I160" s="733"/>
      <c r="J160" s="421"/>
      <c r="K160" s="421"/>
      <c r="L160" s="421"/>
      <c r="M160" s="276"/>
      <c r="N160" s="696"/>
      <c r="O160" s="276"/>
      <c r="P160" s="379"/>
    </row>
    <row r="161" spans="1:16" ht="26.25" customHeight="1">
      <c r="A161" s="995"/>
      <c r="B161" s="379"/>
      <c r="C161" s="379"/>
      <c r="D161" s="715"/>
      <c r="E161" s="716"/>
      <c r="F161" s="733"/>
      <c r="G161" s="699"/>
      <c r="H161" s="716"/>
      <c r="I161" s="733"/>
      <c r="J161" s="421"/>
      <c r="K161" s="421"/>
      <c r="L161" s="421"/>
      <c r="M161" s="375"/>
      <c r="N161" s="696"/>
      <c r="O161" s="375"/>
      <c r="P161" s="379"/>
    </row>
    <row r="162" spans="1:16" ht="26.25" customHeight="1">
      <c r="A162" s="995"/>
      <c r="B162" s="379"/>
      <c r="C162" s="379"/>
      <c r="D162" s="717"/>
      <c r="E162" s="716"/>
      <c r="F162" s="733"/>
      <c r="G162" s="699"/>
      <c r="H162" s="716"/>
      <c r="I162" s="733"/>
      <c r="J162" s="421"/>
      <c r="K162" s="421"/>
      <c r="L162" s="421"/>
      <c r="M162" s="375"/>
      <c r="N162" s="696"/>
      <c r="O162" s="375"/>
      <c r="P162" s="379"/>
    </row>
    <row r="163" spans="1:16" ht="26.25" customHeight="1">
      <c r="A163" s="996"/>
      <c r="B163" s="379"/>
      <c r="C163" s="379"/>
      <c r="D163" s="349"/>
      <c r="E163" s="712"/>
      <c r="F163" s="734"/>
      <c r="G163" s="699"/>
      <c r="H163" s="716"/>
      <c r="I163" s="733"/>
      <c r="J163" s="396"/>
      <c r="K163" s="396"/>
      <c r="L163" s="396"/>
      <c r="M163" s="375"/>
      <c r="N163" s="374"/>
      <c r="O163" s="375"/>
      <c r="P163" s="398"/>
    </row>
    <row r="164" spans="1:16" ht="26.25" customHeight="1">
      <c r="A164" s="986" t="s">
        <v>367</v>
      </c>
      <c r="B164" s="991" t="s">
        <v>175</v>
      </c>
      <c r="C164" s="992"/>
      <c r="D164" s="392" t="str">
        <f>COUNT(F165:F167)&amp;"필"</f>
        <v>0필</v>
      </c>
      <c r="E164" s="378"/>
      <c r="F164" s="732">
        <f>SUM(F165:F167)</f>
        <v>0</v>
      </c>
      <c r="G164" s="378">
        <f>SUM(G165:G174)</f>
        <v>0</v>
      </c>
      <c r="H164" s="719"/>
      <c r="I164" s="732">
        <f>SUM(I165:I167)</f>
        <v>0</v>
      </c>
      <c r="J164" s="421"/>
      <c r="K164" s="421"/>
      <c r="L164" s="421"/>
      <c r="M164" s="421"/>
      <c r="N164" s="420"/>
      <c r="O164" s="420"/>
      <c r="P164" s="379"/>
    </row>
    <row r="165" spans="1:16" ht="26.25" customHeight="1">
      <c r="A165" s="986"/>
      <c r="B165" s="348"/>
      <c r="C165" s="348"/>
      <c r="D165" s="349"/>
      <c r="E165" s="718"/>
      <c r="F165" s="733"/>
      <c r="G165" s="421"/>
      <c r="H165" s="716"/>
      <c r="I165" s="733"/>
      <c r="J165" s="421"/>
      <c r="K165" s="421"/>
      <c r="L165" s="421"/>
      <c r="M165" s="371"/>
      <c r="N165" s="429"/>
      <c r="O165" s="430"/>
      <c r="P165" s="379"/>
    </row>
    <row r="166" spans="1:16" ht="23.25" customHeight="1">
      <c r="A166" s="445"/>
      <c r="B166" s="348"/>
      <c r="C166" s="348"/>
      <c r="D166" s="349"/>
      <c r="E166" s="350"/>
      <c r="F166" s="421"/>
      <c r="G166" s="421"/>
      <c r="H166" s="421"/>
      <c r="I166" s="421"/>
      <c r="J166" s="421"/>
      <c r="K166" s="421"/>
      <c r="L166" s="421"/>
      <c r="M166" s="371"/>
      <c r="N166" s="429"/>
      <c r="O166" s="430"/>
      <c r="P166" s="379"/>
    </row>
    <row r="167" spans="1:16" ht="23.25" customHeight="1">
      <c r="A167" s="445"/>
      <c r="B167" s="348"/>
      <c r="C167" s="348"/>
      <c r="D167" s="349"/>
      <c r="E167" s="350"/>
      <c r="F167" s="421"/>
      <c r="G167" s="421"/>
      <c r="H167" s="421"/>
      <c r="I167" s="421"/>
      <c r="J167" s="421"/>
      <c r="K167" s="421"/>
      <c r="L167" s="421"/>
      <c r="M167" s="371"/>
      <c r="N167" s="429"/>
      <c r="O167" s="430"/>
      <c r="P167" s="379"/>
    </row>
    <row r="168" spans="1:16" ht="21" customHeight="1">
      <c r="A168" s="231"/>
      <c r="B168" s="231"/>
      <c r="C168" s="231"/>
      <c r="D168" s="231"/>
      <c r="E168" s="232"/>
      <c r="F168" s="233"/>
      <c r="G168" s="233"/>
      <c r="H168" s="233"/>
      <c r="I168" s="233"/>
      <c r="J168" s="233"/>
      <c r="K168" s="233"/>
      <c r="L168" s="233"/>
      <c r="M168" s="233"/>
      <c r="N168" s="234"/>
      <c r="O168" s="234"/>
      <c r="P168" s="231"/>
    </row>
    <row r="169" spans="1:16" ht="21" customHeight="1">
      <c r="A169" s="231"/>
      <c r="B169" s="231"/>
      <c r="C169" s="231"/>
      <c r="D169" s="231"/>
      <c r="E169" s="232"/>
      <c r="F169" s="233"/>
      <c r="G169" s="233"/>
      <c r="H169" s="233"/>
      <c r="I169" s="233"/>
      <c r="J169" s="233"/>
      <c r="K169" s="233"/>
      <c r="L169" s="233"/>
      <c r="M169" s="233"/>
      <c r="N169" s="234"/>
      <c r="O169" s="234"/>
      <c r="P169" s="231"/>
    </row>
    <row r="170" spans="1:16" ht="21" customHeight="1"/>
  </sheetData>
  <mergeCells count="42">
    <mergeCell ref="A121:A128"/>
    <mergeCell ref="A159:A163"/>
    <mergeCell ref="B152:C152"/>
    <mergeCell ref="F3:F5"/>
    <mergeCell ref="A130:A133"/>
    <mergeCell ref="A141:A142"/>
    <mergeCell ref="A152:A153"/>
    <mergeCell ref="A45:A46"/>
    <mergeCell ref="A7:A8"/>
    <mergeCell ref="A71:A75"/>
    <mergeCell ref="A91:A92"/>
    <mergeCell ref="A102:A108"/>
    <mergeCell ref="A113:A120"/>
    <mergeCell ref="B164:C164"/>
    <mergeCell ref="B141:C141"/>
    <mergeCell ref="B102:C102"/>
    <mergeCell ref="B113:C113"/>
    <mergeCell ref="B130:C130"/>
    <mergeCell ref="I3:L3"/>
    <mergeCell ref="K4:L4"/>
    <mergeCell ref="I4:J4"/>
    <mergeCell ref="B159:C159"/>
    <mergeCell ref="B91:C91"/>
    <mergeCell ref="B45:C45"/>
    <mergeCell ref="B71:C71"/>
    <mergeCell ref="B7:C7"/>
    <mergeCell ref="A164:A165"/>
    <mergeCell ref="A1:P1"/>
    <mergeCell ref="A3:A5"/>
    <mergeCell ref="B3:C3"/>
    <mergeCell ref="D3:D5"/>
    <mergeCell ref="E3:E5"/>
    <mergeCell ref="H3:H5"/>
    <mergeCell ref="C4:C5"/>
    <mergeCell ref="M3:M5"/>
    <mergeCell ref="A2:P2"/>
    <mergeCell ref="P3:P5"/>
    <mergeCell ref="N4:N5"/>
    <mergeCell ref="O4:O5"/>
    <mergeCell ref="N3:O3"/>
    <mergeCell ref="B4:B5"/>
    <mergeCell ref="G3:G5"/>
  </mergeCells>
  <phoneticPr fontId="4" type="noConversion"/>
  <hyperlinks>
    <hyperlink ref="N86" r:id="rId1" display="javascript:;" xr:uid="{00000000-0004-0000-0B00-000000000000}"/>
  </hyperlinks>
  <printOptions horizontalCentered="1"/>
  <pageMargins left="0.82677165354330717" right="0.23622047244094491" top="0.47244094488188981" bottom="0.51181102362204722" header="0.31496062992125984" footer="0.31496062992125984"/>
  <pageSetup paperSize="9" orientation="landscape" r:id="rId2"/>
  <rowBreaks count="1" manualBreakCount="1">
    <brk id="101" max="1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6755B-BEAC-471C-832B-68A5AA62DBE1}">
  <dimension ref="A1:M268"/>
  <sheetViews>
    <sheetView view="pageBreakPreview" zoomScaleNormal="100" zoomScaleSheetLayoutView="100" workbookViewId="0">
      <selection activeCell="A5" sqref="A5"/>
    </sheetView>
  </sheetViews>
  <sheetFormatPr defaultRowHeight="20.100000000000001" customHeight="1"/>
  <cols>
    <col min="8" max="8" width="17.88671875" customWidth="1"/>
    <col min="12" max="12" width="13.33203125" customWidth="1"/>
    <col min="13" max="13" width="10.77734375" customWidth="1"/>
  </cols>
  <sheetData>
    <row r="1" spans="1:13" ht="32.25" customHeight="1">
      <c r="A1" s="997" t="s">
        <v>631</v>
      </c>
      <c r="B1" s="997"/>
      <c r="C1" s="997"/>
      <c r="D1" s="997"/>
      <c r="E1" s="997"/>
      <c r="F1" s="997"/>
      <c r="G1" s="997"/>
      <c r="H1" s="997"/>
      <c r="I1" s="997"/>
      <c r="J1" s="997"/>
      <c r="K1" s="997"/>
      <c r="L1" s="997"/>
      <c r="M1" s="997"/>
    </row>
    <row r="2" spans="1:13" ht="11.25" customHeight="1"/>
    <row r="3" spans="1:13" ht="20.100000000000001" customHeight="1">
      <c r="A3" t="s">
        <v>632</v>
      </c>
    </row>
    <row r="4" spans="1:13" s="743" customFormat="1" ht="20.100000000000001" customHeight="1">
      <c r="A4" t="s">
        <v>1085</v>
      </c>
      <c r="B4"/>
      <c r="C4"/>
      <c r="D4"/>
      <c r="E4"/>
      <c r="F4"/>
      <c r="G4"/>
      <c r="H4"/>
      <c r="I4"/>
      <c r="J4"/>
      <c r="K4"/>
      <c r="L4"/>
      <c r="M4"/>
    </row>
    <row r="5" spans="1:13" s="743" customFormat="1" ht="20.100000000000001" customHeight="1">
      <c r="A5" t="s">
        <v>633</v>
      </c>
      <c r="B5"/>
      <c r="C5"/>
      <c r="D5"/>
      <c r="E5"/>
      <c r="F5"/>
      <c r="G5"/>
      <c r="H5"/>
      <c r="I5"/>
      <c r="J5"/>
      <c r="K5"/>
      <c r="L5"/>
      <c r="M5"/>
    </row>
    <row r="6" spans="1:13" s="743" customFormat="1" ht="20.100000000000001" customHeight="1">
      <c r="A6" t="s">
        <v>634</v>
      </c>
      <c r="B6"/>
      <c r="C6"/>
      <c r="D6"/>
      <c r="E6"/>
      <c r="F6"/>
      <c r="G6"/>
      <c r="H6"/>
      <c r="I6"/>
      <c r="J6"/>
      <c r="K6"/>
      <c r="L6"/>
      <c r="M6"/>
    </row>
    <row r="7" spans="1:13" s="743" customFormat="1" ht="20.100000000000001" customHeight="1">
      <c r="A7" t="s">
        <v>635</v>
      </c>
      <c r="B7"/>
      <c r="C7"/>
      <c r="D7"/>
      <c r="E7"/>
      <c r="F7"/>
      <c r="G7"/>
      <c r="H7"/>
      <c r="I7"/>
      <c r="J7"/>
      <c r="K7"/>
      <c r="L7"/>
      <c r="M7"/>
    </row>
    <row r="8" spans="1:13" s="743" customFormat="1" ht="20.100000000000001" customHeight="1">
      <c r="A8" t="s">
        <v>636</v>
      </c>
      <c r="B8"/>
      <c r="C8"/>
      <c r="D8"/>
      <c r="E8"/>
      <c r="F8"/>
      <c r="G8"/>
      <c r="H8"/>
      <c r="I8"/>
      <c r="J8"/>
      <c r="K8"/>
      <c r="L8"/>
      <c r="M8"/>
    </row>
    <row r="9" spans="1:13" s="743" customFormat="1" ht="20.100000000000001" customHeight="1">
      <c r="A9" t="s">
        <v>637</v>
      </c>
      <c r="B9"/>
      <c r="C9"/>
      <c r="D9"/>
      <c r="E9"/>
      <c r="F9"/>
      <c r="G9"/>
      <c r="H9"/>
      <c r="I9"/>
      <c r="J9"/>
      <c r="K9"/>
      <c r="L9"/>
      <c r="M9"/>
    </row>
    <row r="10" spans="1:13" s="743" customFormat="1" ht="20.100000000000001" customHeight="1">
      <c r="A10" t="s">
        <v>638</v>
      </c>
      <c r="B10"/>
      <c r="C10"/>
      <c r="D10"/>
      <c r="E10"/>
      <c r="F10"/>
      <c r="G10"/>
      <c r="H10"/>
      <c r="I10"/>
      <c r="J10"/>
      <c r="K10"/>
      <c r="L10"/>
      <c r="M10"/>
    </row>
    <row r="11" spans="1:13" s="743" customFormat="1" ht="15.75" customHeight="1">
      <c r="A11"/>
      <c r="B11"/>
      <c r="C11"/>
      <c r="D11"/>
      <c r="E11"/>
      <c r="F11"/>
      <c r="G11"/>
      <c r="H11"/>
      <c r="I11"/>
      <c r="J11"/>
      <c r="K11"/>
      <c r="L11"/>
      <c r="M11"/>
    </row>
    <row r="12" spans="1:13" s="743" customFormat="1" ht="20.100000000000001" customHeight="1">
      <c r="A12" t="s">
        <v>639</v>
      </c>
      <c r="B12"/>
      <c r="C12"/>
      <c r="D12"/>
      <c r="E12"/>
      <c r="F12"/>
      <c r="G12"/>
      <c r="H12"/>
      <c r="I12"/>
      <c r="J12"/>
      <c r="K12"/>
      <c r="L12"/>
      <c r="M12"/>
    </row>
    <row r="13" spans="1:13" s="743" customFormat="1" ht="20.100000000000001" customHeight="1">
      <c r="A13" t="s">
        <v>640</v>
      </c>
      <c r="B13"/>
      <c r="C13" t="s">
        <v>641</v>
      </c>
      <c r="D13"/>
      <c r="E13"/>
      <c r="F13"/>
      <c r="G13"/>
      <c r="H13"/>
      <c r="I13"/>
      <c r="J13"/>
      <c r="K13"/>
      <c r="L13"/>
      <c r="M13"/>
    </row>
    <row r="14" spans="1:13" s="743" customFormat="1" ht="20.100000000000001" customHeight="1">
      <c r="A14" t="s">
        <v>642</v>
      </c>
      <c r="B14"/>
      <c r="C14" t="s">
        <v>643</v>
      </c>
      <c r="D14"/>
      <c r="E14"/>
      <c r="F14"/>
      <c r="G14"/>
      <c r="H14"/>
      <c r="I14"/>
      <c r="J14"/>
      <c r="K14"/>
      <c r="L14"/>
      <c r="M14"/>
    </row>
    <row r="15" spans="1:13" s="743" customFormat="1" ht="20.100000000000001" customHeight="1">
      <c r="A15" t="s">
        <v>644</v>
      </c>
      <c r="B15"/>
      <c r="C15" t="s">
        <v>645</v>
      </c>
      <c r="D15"/>
      <c r="E15"/>
      <c r="F15"/>
      <c r="G15"/>
      <c r="H15"/>
      <c r="I15"/>
      <c r="J15"/>
      <c r="K15"/>
      <c r="L15"/>
      <c r="M15"/>
    </row>
    <row r="16" spans="1:13" s="743" customFormat="1" ht="20.100000000000001" customHeight="1">
      <c r="A16" t="s">
        <v>646</v>
      </c>
      <c r="B16"/>
      <c r="C16" t="s">
        <v>647</v>
      </c>
      <c r="D16"/>
      <c r="E16"/>
      <c r="F16"/>
      <c r="G16"/>
      <c r="H16"/>
      <c r="I16"/>
      <c r="J16"/>
      <c r="K16"/>
      <c r="L16"/>
      <c r="M16"/>
    </row>
    <row r="17" spans="1:13" s="743" customFormat="1" ht="20.100000000000001" customHeight="1">
      <c r="A17" t="s">
        <v>648</v>
      </c>
      <c r="B17"/>
      <c r="C17" t="s">
        <v>649</v>
      </c>
      <c r="D17"/>
      <c r="E17"/>
      <c r="F17"/>
      <c r="G17"/>
      <c r="H17"/>
      <c r="I17"/>
      <c r="J17"/>
      <c r="K17"/>
      <c r="L17"/>
      <c r="M17"/>
    </row>
    <row r="18" spans="1:13" s="743" customFormat="1" ht="20.100000000000001" customHeight="1">
      <c r="A18" t="s">
        <v>650</v>
      </c>
      <c r="B18"/>
      <c r="C18" t="s">
        <v>651</v>
      </c>
      <c r="D18"/>
      <c r="E18"/>
      <c r="F18"/>
      <c r="G18"/>
      <c r="H18"/>
      <c r="I18"/>
      <c r="J18"/>
      <c r="K18"/>
      <c r="L18"/>
      <c r="M18"/>
    </row>
    <row r="19" spans="1:13" s="743" customFormat="1" ht="20.100000000000001" customHeight="1">
      <c r="A19"/>
      <c r="B19"/>
      <c r="C19" t="s">
        <v>652</v>
      </c>
      <c r="D19"/>
      <c r="E19"/>
      <c r="F19"/>
      <c r="G19"/>
      <c r="H19"/>
      <c r="I19"/>
      <c r="J19"/>
      <c r="K19"/>
      <c r="L19"/>
      <c r="M19"/>
    </row>
    <row r="20" spans="1:13" s="743" customFormat="1" ht="20.100000000000001" customHeight="1">
      <c r="A20" t="s">
        <v>653</v>
      </c>
      <c r="B20"/>
      <c r="C20" t="s">
        <v>654</v>
      </c>
      <c r="D20"/>
      <c r="E20"/>
      <c r="F20"/>
      <c r="G20"/>
      <c r="H20"/>
      <c r="I20"/>
      <c r="J20"/>
      <c r="K20"/>
      <c r="L20"/>
      <c r="M20"/>
    </row>
    <row r="21" spans="1:13" s="743" customFormat="1" ht="20.100000000000001" customHeight="1">
      <c r="A21" t="s">
        <v>655</v>
      </c>
      <c r="B21"/>
      <c r="C21" t="s">
        <v>656</v>
      </c>
      <c r="D21"/>
      <c r="E21"/>
      <c r="F21"/>
      <c r="G21"/>
      <c r="H21"/>
      <c r="I21"/>
      <c r="J21"/>
      <c r="K21"/>
      <c r="L21"/>
      <c r="M21"/>
    </row>
    <row r="22" spans="1:13" s="743" customFormat="1" ht="20.100000000000001" customHeight="1">
      <c r="A22" t="s">
        <v>657</v>
      </c>
      <c r="B22"/>
      <c r="C22" t="s">
        <v>658</v>
      </c>
      <c r="D22"/>
      <c r="E22"/>
      <c r="F22"/>
      <c r="G22"/>
      <c r="H22"/>
      <c r="I22"/>
      <c r="J22"/>
      <c r="K22"/>
      <c r="L22"/>
      <c r="M22"/>
    </row>
    <row r="23" spans="1:13" s="743" customFormat="1" ht="20.100000000000001" customHeight="1">
      <c r="A23" t="s">
        <v>659</v>
      </c>
      <c r="B23"/>
      <c r="C23" t="s">
        <v>660</v>
      </c>
      <c r="D23"/>
      <c r="E23"/>
      <c r="F23"/>
      <c r="G23"/>
      <c r="H23"/>
      <c r="I23"/>
      <c r="J23"/>
      <c r="K23"/>
      <c r="L23"/>
      <c r="M23"/>
    </row>
    <row r="24" spans="1:13" s="743" customFormat="1" ht="20.100000000000001" customHeight="1">
      <c r="A24" t="s">
        <v>661</v>
      </c>
      <c r="B24"/>
      <c r="C24" t="s">
        <v>662</v>
      </c>
      <c r="D24"/>
      <c r="E24"/>
      <c r="F24"/>
      <c r="G24"/>
      <c r="H24"/>
      <c r="I24"/>
      <c r="J24"/>
      <c r="K24"/>
      <c r="L24"/>
      <c r="M24"/>
    </row>
    <row r="25" spans="1:13" s="743" customFormat="1" ht="20.100000000000001" customHeight="1">
      <c r="A25" t="s">
        <v>663</v>
      </c>
      <c r="B25"/>
      <c r="C25" t="s">
        <v>664</v>
      </c>
      <c r="D25"/>
      <c r="E25"/>
      <c r="F25"/>
      <c r="G25"/>
      <c r="H25"/>
      <c r="I25"/>
      <c r="J25"/>
      <c r="K25"/>
      <c r="L25"/>
      <c r="M25"/>
    </row>
    <row r="26" spans="1:13" s="743" customFormat="1" ht="20.100000000000001" customHeight="1">
      <c r="A26" t="s">
        <v>665</v>
      </c>
      <c r="B26"/>
      <c r="C26" t="s">
        <v>666</v>
      </c>
      <c r="D26"/>
      <c r="E26"/>
      <c r="F26"/>
      <c r="G26"/>
      <c r="H26"/>
      <c r="I26"/>
      <c r="J26"/>
      <c r="K26"/>
      <c r="L26"/>
      <c r="M26"/>
    </row>
    <row r="27" spans="1:13" s="743" customFormat="1" ht="20.100000000000001" customHeight="1">
      <c r="A27" t="s">
        <v>667</v>
      </c>
      <c r="B27"/>
      <c r="C27" t="s">
        <v>668</v>
      </c>
      <c r="D27"/>
      <c r="E27"/>
      <c r="F27"/>
      <c r="G27"/>
      <c r="H27"/>
      <c r="I27"/>
      <c r="J27"/>
      <c r="K27"/>
      <c r="L27"/>
      <c r="M27"/>
    </row>
    <row r="28" spans="1:13" s="743" customFormat="1" ht="20.100000000000001" customHeight="1">
      <c r="A28" t="s">
        <v>669</v>
      </c>
      <c r="B28"/>
      <c r="C28" t="s">
        <v>670</v>
      </c>
      <c r="D28"/>
      <c r="E28"/>
      <c r="F28"/>
      <c r="G28"/>
      <c r="H28"/>
      <c r="I28"/>
      <c r="J28"/>
      <c r="K28"/>
      <c r="L28"/>
      <c r="M28"/>
    </row>
    <row r="29" spans="1:13" s="743" customFormat="1" ht="20.100000000000001" customHeight="1">
      <c r="A29"/>
      <c r="B29"/>
      <c r="C29" t="s">
        <v>671</v>
      </c>
      <c r="D29"/>
      <c r="E29"/>
      <c r="F29"/>
      <c r="G29"/>
      <c r="H29"/>
      <c r="I29"/>
      <c r="J29"/>
      <c r="K29"/>
      <c r="L29"/>
      <c r="M29"/>
    </row>
    <row r="30" spans="1:13" s="743" customFormat="1" ht="20.100000000000001" customHeight="1">
      <c r="A30" t="s">
        <v>672</v>
      </c>
      <c r="B30"/>
      <c r="C30" t="s">
        <v>673</v>
      </c>
      <c r="D30"/>
      <c r="E30"/>
      <c r="F30"/>
      <c r="G30"/>
      <c r="H30"/>
      <c r="I30"/>
      <c r="J30"/>
      <c r="K30"/>
      <c r="L30"/>
      <c r="M30"/>
    </row>
    <row r="31" spans="1:13" s="743" customFormat="1" ht="20.100000000000001" customHeight="1">
      <c r="A31" t="s">
        <v>674</v>
      </c>
      <c r="B31"/>
      <c r="C31" t="s">
        <v>675</v>
      </c>
      <c r="D31"/>
      <c r="E31"/>
      <c r="F31"/>
      <c r="G31"/>
      <c r="H31"/>
      <c r="I31"/>
      <c r="J31"/>
      <c r="K31"/>
      <c r="L31"/>
      <c r="M31"/>
    </row>
    <row r="32" spans="1:13" s="743" customFormat="1" ht="20.100000000000001" customHeight="1">
      <c r="A32" t="s">
        <v>676</v>
      </c>
      <c r="B32"/>
      <c r="C32" t="s">
        <v>677</v>
      </c>
      <c r="D32"/>
      <c r="E32"/>
      <c r="F32"/>
      <c r="G32"/>
      <c r="H32"/>
      <c r="I32"/>
      <c r="J32"/>
      <c r="K32"/>
      <c r="L32"/>
      <c r="M32"/>
    </row>
    <row r="33" spans="1:13" s="743" customFormat="1" ht="15.75" customHeight="1">
      <c r="A33"/>
      <c r="B33"/>
      <c r="C33"/>
      <c r="D33"/>
      <c r="E33"/>
      <c r="F33"/>
      <c r="G33"/>
      <c r="H33"/>
      <c r="I33"/>
      <c r="J33"/>
      <c r="K33"/>
      <c r="L33"/>
      <c r="M33"/>
    </row>
    <row r="34" spans="1:13" s="743" customFormat="1" ht="20.100000000000001" customHeight="1">
      <c r="A34" t="s">
        <v>678</v>
      </c>
      <c r="B34"/>
      <c r="C34"/>
      <c r="D34"/>
      <c r="E34"/>
      <c r="F34"/>
      <c r="G34"/>
      <c r="H34"/>
      <c r="I34"/>
      <c r="J34"/>
      <c r="K34"/>
      <c r="L34"/>
      <c r="M34"/>
    </row>
    <row r="35" spans="1:13" s="743" customFormat="1" ht="20.100000000000001" customHeight="1">
      <c r="A35" t="s">
        <v>679</v>
      </c>
      <c r="B35"/>
      <c r="C35"/>
      <c r="D35"/>
      <c r="E35"/>
      <c r="F35"/>
      <c r="G35"/>
      <c r="H35"/>
      <c r="I35"/>
      <c r="J35"/>
      <c r="K35"/>
      <c r="L35"/>
      <c r="M35"/>
    </row>
    <row r="36" spans="1:13" s="743" customFormat="1" ht="20.100000000000001" customHeight="1">
      <c r="A36" t="s">
        <v>680</v>
      </c>
      <c r="B36"/>
      <c r="C36"/>
      <c r="D36"/>
      <c r="E36"/>
      <c r="F36"/>
      <c r="G36"/>
      <c r="H36"/>
      <c r="I36"/>
      <c r="J36"/>
      <c r="K36"/>
      <c r="L36"/>
      <c r="M36"/>
    </row>
    <row r="37" spans="1:13" s="743" customFormat="1" ht="15.75" customHeight="1">
      <c r="A37"/>
      <c r="B37"/>
      <c r="C37"/>
      <c r="D37"/>
      <c r="E37"/>
      <c r="F37"/>
      <c r="G37"/>
      <c r="H37"/>
      <c r="I37"/>
      <c r="J37"/>
      <c r="K37"/>
      <c r="L37"/>
      <c r="M37"/>
    </row>
    <row r="38" spans="1:13" s="743" customFormat="1" ht="20.100000000000001" customHeight="1">
      <c r="A38" t="s">
        <v>681</v>
      </c>
      <c r="B38"/>
      <c r="C38"/>
      <c r="D38"/>
      <c r="E38"/>
      <c r="F38"/>
      <c r="G38"/>
      <c r="H38"/>
      <c r="I38"/>
      <c r="J38"/>
      <c r="K38"/>
      <c r="L38"/>
      <c r="M38"/>
    </row>
    <row r="39" spans="1:13" s="743" customFormat="1" ht="20.100000000000001" customHeight="1">
      <c r="A39" t="s">
        <v>682</v>
      </c>
      <c r="B39"/>
      <c r="C39"/>
      <c r="D39"/>
      <c r="E39"/>
      <c r="F39"/>
      <c r="G39"/>
      <c r="H39"/>
      <c r="I39"/>
      <c r="J39"/>
      <c r="K39"/>
      <c r="L39"/>
      <c r="M39"/>
    </row>
    <row r="40" spans="1:13" s="743" customFormat="1" ht="20.100000000000001" customHeight="1">
      <c r="A40" t="s">
        <v>683</v>
      </c>
      <c r="B40"/>
      <c r="C40"/>
      <c r="D40"/>
      <c r="E40"/>
      <c r="F40"/>
      <c r="G40"/>
      <c r="H40"/>
      <c r="I40"/>
      <c r="J40"/>
      <c r="K40"/>
      <c r="L40"/>
      <c r="M40"/>
    </row>
    <row r="41" spans="1:13" s="743" customFormat="1" ht="15.75" customHeight="1">
      <c r="A41"/>
      <c r="B41"/>
      <c r="C41"/>
      <c r="D41"/>
      <c r="E41"/>
      <c r="F41"/>
      <c r="G41"/>
      <c r="H41"/>
      <c r="I41"/>
      <c r="J41"/>
      <c r="K41"/>
      <c r="L41"/>
      <c r="M41"/>
    </row>
    <row r="42" spans="1:13" s="743" customFormat="1" ht="20.100000000000001" customHeight="1">
      <c r="A42" t="s">
        <v>684</v>
      </c>
      <c r="B42"/>
      <c r="C42"/>
      <c r="D42"/>
      <c r="E42"/>
      <c r="F42"/>
      <c r="G42"/>
      <c r="H42"/>
      <c r="I42"/>
      <c r="J42"/>
      <c r="K42"/>
      <c r="L42"/>
      <c r="M42"/>
    </row>
    <row r="43" spans="1:13" s="743" customFormat="1" ht="20.100000000000001" customHeight="1">
      <c r="A43" t="s">
        <v>685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 s="743" customFormat="1" ht="20.100000000000001" customHeight="1">
      <c r="A44" t="s">
        <v>686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 s="743" customFormat="1" ht="20.100000000000001" customHeight="1">
      <c r="A45" t="s">
        <v>687</v>
      </c>
      <c r="B45"/>
      <c r="C45"/>
      <c r="D45"/>
      <c r="E45"/>
      <c r="F45"/>
      <c r="G45"/>
      <c r="H45"/>
      <c r="I45"/>
      <c r="J45"/>
      <c r="K45"/>
      <c r="L45"/>
      <c r="M45"/>
    </row>
    <row r="46" spans="1:13" s="743" customFormat="1" ht="15.75" customHeight="1">
      <c r="A46"/>
      <c r="B46"/>
      <c r="C46"/>
      <c r="D46"/>
      <c r="E46"/>
      <c r="F46"/>
      <c r="G46"/>
      <c r="H46"/>
      <c r="I46"/>
      <c r="J46"/>
      <c r="K46"/>
      <c r="L46"/>
      <c r="M46"/>
    </row>
    <row r="47" spans="1:13" s="743" customFormat="1" ht="20.100000000000001" customHeight="1">
      <c r="A47" t="s">
        <v>688</v>
      </c>
      <c r="B47"/>
      <c r="C47"/>
      <c r="D47"/>
      <c r="E47"/>
      <c r="F47"/>
      <c r="G47"/>
      <c r="H47"/>
      <c r="I47"/>
      <c r="J47"/>
      <c r="K47"/>
      <c r="L47"/>
      <c r="M47"/>
    </row>
    <row r="48" spans="1:13" s="743" customFormat="1" ht="20.100000000000001" customHeight="1">
      <c r="A48" t="s">
        <v>689</v>
      </c>
      <c r="B48"/>
      <c r="C48"/>
      <c r="D48"/>
      <c r="E48"/>
      <c r="F48"/>
      <c r="G48"/>
      <c r="H48"/>
      <c r="I48"/>
      <c r="J48"/>
      <c r="K48"/>
      <c r="L48"/>
      <c r="M48"/>
    </row>
    <row r="49" spans="1:13" s="743" customFormat="1" ht="20.100000000000001" customHeight="1">
      <c r="A49" t="s">
        <v>690</v>
      </c>
      <c r="B49"/>
      <c r="C49"/>
      <c r="D49"/>
      <c r="E49"/>
      <c r="F49"/>
      <c r="G49"/>
      <c r="H49"/>
      <c r="I49"/>
      <c r="J49"/>
      <c r="K49"/>
      <c r="L49"/>
      <c r="M49"/>
    </row>
    <row r="50" spans="1:13" s="743" customFormat="1" ht="15.75" customHeight="1">
      <c r="A50"/>
      <c r="B50"/>
      <c r="C50"/>
      <c r="D50"/>
      <c r="E50"/>
      <c r="F50"/>
      <c r="G50"/>
      <c r="H50"/>
      <c r="I50"/>
      <c r="J50"/>
      <c r="K50"/>
      <c r="L50"/>
      <c r="M50"/>
    </row>
    <row r="51" spans="1:13" s="743" customFormat="1" ht="20.100000000000001" customHeight="1">
      <c r="A51" t="s">
        <v>691</v>
      </c>
      <c r="B51"/>
      <c r="C51"/>
      <c r="D51"/>
      <c r="E51"/>
      <c r="F51"/>
      <c r="G51"/>
      <c r="H51"/>
      <c r="I51"/>
      <c r="J51"/>
      <c r="K51"/>
      <c r="L51"/>
      <c r="M51"/>
    </row>
    <row r="52" spans="1:13" s="743" customFormat="1" ht="20.100000000000001" customHeight="1">
      <c r="A52" t="s">
        <v>692</v>
      </c>
      <c r="B52"/>
      <c r="C52"/>
      <c r="D52"/>
      <c r="E52"/>
      <c r="F52"/>
      <c r="G52"/>
      <c r="H52"/>
      <c r="I52"/>
      <c r="J52"/>
      <c r="K52"/>
      <c r="L52"/>
      <c r="M52"/>
    </row>
    <row r="53" spans="1:13" s="743" customFormat="1" ht="15.75" customHeight="1">
      <c r="A53"/>
      <c r="B53"/>
      <c r="C53"/>
      <c r="D53"/>
      <c r="E53"/>
      <c r="F53"/>
      <c r="G53"/>
      <c r="H53"/>
      <c r="I53"/>
      <c r="J53"/>
      <c r="K53"/>
      <c r="L53"/>
      <c r="M53"/>
    </row>
    <row r="54" spans="1:13" s="743" customFormat="1" ht="20.100000000000001" hidden="1" customHeight="1">
      <c r="A54" t="s">
        <v>693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 s="743" customFormat="1" ht="20.100000000000001" hidden="1" customHeight="1">
      <c r="A55" t="s">
        <v>694</v>
      </c>
      <c r="B55"/>
      <c r="C55"/>
      <c r="D55"/>
      <c r="E55"/>
      <c r="F55"/>
      <c r="G55"/>
      <c r="H55"/>
      <c r="I55"/>
      <c r="J55"/>
      <c r="K55"/>
      <c r="L55"/>
      <c r="M55"/>
    </row>
    <row r="56" spans="1:13" s="743" customFormat="1" ht="20.100000000000001" hidden="1" customHeight="1">
      <c r="A56" t="s">
        <v>695</v>
      </c>
      <c r="B56"/>
      <c r="C56"/>
      <c r="D56"/>
      <c r="E56"/>
      <c r="F56"/>
      <c r="G56"/>
      <c r="H56"/>
      <c r="I56"/>
      <c r="J56"/>
      <c r="K56"/>
      <c r="L56"/>
      <c r="M56"/>
    </row>
    <row r="57" spans="1:13" s="743" customFormat="1" ht="15.75" hidden="1" customHeight="1">
      <c r="A57"/>
      <c r="B57"/>
      <c r="C57"/>
      <c r="D57"/>
      <c r="E57"/>
      <c r="F57"/>
      <c r="G57"/>
      <c r="H57"/>
      <c r="I57"/>
      <c r="J57"/>
      <c r="K57"/>
      <c r="L57"/>
      <c r="M57"/>
    </row>
    <row r="58" spans="1:13" s="743" customFormat="1" ht="20.100000000000001" customHeight="1">
      <c r="A58" t="s">
        <v>696</v>
      </c>
      <c r="B58"/>
      <c r="C58"/>
      <c r="D58"/>
      <c r="E58"/>
      <c r="F58"/>
      <c r="G58"/>
      <c r="H58"/>
      <c r="I58"/>
      <c r="J58"/>
      <c r="K58"/>
      <c r="L58"/>
      <c r="M58"/>
    </row>
    <row r="59" spans="1:13" s="743" customFormat="1" ht="20.100000000000001" customHeight="1">
      <c r="A59" t="s">
        <v>697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 s="743" customFormat="1" ht="20.100000000000001" customHeight="1">
      <c r="A60" t="s">
        <v>698</v>
      </c>
      <c r="B60"/>
      <c r="C60"/>
      <c r="D60"/>
      <c r="E60"/>
      <c r="F60"/>
      <c r="G60"/>
      <c r="H60"/>
      <c r="I60"/>
      <c r="J60"/>
      <c r="K60"/>
      <c r="L60"/>
      <c r="M60"/>
    </row>
    <row r="61" spans="1:13" s="743" customFormat="1" ht="20.100000000000001" customHeight="1">
      <c r="A61" t="s">
        <v>699</v>
      </c>
      <c r="B61"/>
      <c r="C61"/>
      <c r="D61"/>
      <c r="E61"/>
      <c r="F61"/>
      <c r="G61"/>
      <c r="H61"/>
      <c r="I61"/>
      <c r="J61"/>
      <c r="K61"/>
      <c r="L61"/>
      <c r="M61"/>
    </row>
    <row r="62" spans="1:13" s="743" customFormat="1" ht="15.75" customHeight="1">
      <c r="A62"/>
      <c r="B62"/>
      <c r="C62"/>
      <c r="D62"/>
      <c r="E62"/>
      <c r="F62"/>
      <c r="G62"/>
      <c r="H62"/>
      <c r="I62"/>
      <c r="J62"/>
      <c r="K62"/>
      <c r="L62"/>
      <c r="M62"/>
    </row>
    <row r="63" spans="1:13" s="743" customFormat="1" ht="20.100000000000001" customHeight="1">
      <c r="A63" t="s">
        <v>700</v>
      </c>
      <c r="B63"/>
      <c r="C63"/>
      <c r="D63"/>
      <c r="E63"/>
      <c r="F63"/>
      <c r="G63"/>
      <c r="H63"/>
      <c r="I63"/>
      <c r="J63"/>
      <c r="K63"/>
      <c r="L63"/>
      <c r="M63"/>
    </row>
    <row r="64" spans="1:13" s="743" customFormat="1" ht="20.100000000000001" customHeight="1">
      <c r="A64" t="s">
        <v>701</v>
      </c>
      <c r="B64"/>
      <c r="C64"/>
      <c r="D64"/>
      <c r="E64"/>
      <c r="F64"/>
      <c r="G64"/>
      <c r="H64"/>
      <c r="I64"/>
      <c r="J64"/>
      <c r="K64"/>
      <c r="L64"/>
      <c r="M64"/>
    </row>
    <row r="65" spans="1:13" s="743" customFormat="1" ht="15.75" hidden="1" customHeight="1">
      <c r="A65"/>
      <c r="B65"/>
      <c r="C65"/>
      <c r="D65"/>
      <c r="E65"/>
      <c r="F65"/>
      <c r="G65"/>
      <c r="H65"/>
      <c r="I65"/>
      <c r="J65"/>
      <c r="K65"/>
      <c r="L65"/>
      <c r="M65"/>
    </row>
    <row r="66" spans="1:13" s="743" customFormat="1" ht="15.75" customHeight="1">
      <c r="A66"/>
      <c r="B66"/>
      <c r="C66"/>
      <c r="D66"/>
      <c r="E66"/>
      <c r="F66"/>
      <c r="G66"/>
      <c r="H66"/>
      <c r="I66"/>
      <c r="J66"/>
      <c r="K66"/>
      <c r="L66"/>
      <c r="M66"/>
    </row>
    <row r="67" spans="1:13" s="743" customFormat="1" ht="20.100000000000001" customHeight="1">
      <c r="A67" t="s">
        <v>702</v>
      </c>
      <c r="B67"/>
      <c r="C67"/>
      <c r="D67"/>
      <c r="E67"/>
      <c r="F67"/>
      <c r="G67"/>
      <c r="H67"/>
      <c r="I67"/>
      <c r="J67"/>
      <c r="K67"/>
      <c r="L67"/>
      <c r="M67"/>
    </row>
    <row r="68" spans="1:13" s="743" customFormat="1" ht="20.100000000000001" customHeight="1">
      <c r="A68" t="s">
        <v>703</v>
      </c>
      <c r="B68"/>
      <c r="C68"/>
      <c r="D68"/>
      <c r="E68"/>
      <c r="F68"/>
      <c r="G68"/>
      <c r="H68"/>
      <c r="I68"/>
      <c r="J68"/>
      <c r="K68"/>
      <c r="L68"/>
      <c r="M68"/>
    </row>
    <row r="69" spans="1:13" s="743" customFormat="1" ht="20.100000000000001" customHeight="1">
      <c r="A69" t="s">
        <v>704</v>
      </c>
      <c r="B69"/>
      <c r="C69"/>
      <c r="D69"/>
      <c r="E69"/>
      <c r="F69"/>
      <c r="G69"/>
      <c r="H69"/>
      <c r="I69"/>
      <c r="J69"/>
      <c r="K69"/>
      <c r="L69"/>
      <c r="M69"/>
    </row>
    <row r="70" spans="1:13" s="743" customFormat="1" ht="15.75" customHeight="1">
      <c r="A70"/>
      <c r="B70"/>
      <c r="C70"/>
      <c r="D70"/>
      <c r="E70"/>
      <c r="F70"/>
      <c r="G70"/>
      <c r="H70"/>
      <c r="I70"/>
      <c r="J70"/>
      <c r="K70"/>
      <c r="L70"/>
      <c r="M70"/>
    </row>
    <row r="71" spans="1:13" s="743" customFormat="1" ht="20.100000000000001" customHeight="1">
      <c r="A71" t="s">
        <v>705</v>
      </c>
      <c r="B71"/>
      <c r="C71"/>
      <c r="D71"/>
      <c r="E71"/>
      <c r="F71"/>
      <c r="G71"/>
      <c r="H71"/>
      <c r="I71"/>
      <c r="J71"/>
      <c r="K71"/>
      <c r="L71"/>
      <c r="M71"/>
    </row>
    <row r="72" spans="1:13" s="743" customFormat="1" ht="20.100000000000001" customHeight="1">
      <c r="A72" t="s">
        <v>706</v>
      </c>
      <c r="B72"/>
      <c r="C72"/>
      <c r="D72"/>
      <c r="E72"/>
      <c r="F72"/>
      <c r="G72"/>
      <c r="H72"/>
      <c r="I72"/>
      <c r="J72"/>
      <c r="K72"/>
      <c r="L72"/>
      <c r="M72"/>
    </row>
    <row r="73" spans="1:13" s="743" customFormat="1" ht="15.75" customHeight="1">
      <c r="A73"/>
      <c r="B73"/>
      <c r="C73"/>
      <c r="D73"/>
      <c r="E73"/>
      <c r="F73"/>
      <c r="G73"/>
      <c r="H73"/>
      <c r="I73"/>
      <c r="J73"/>
      <c r="K73"/>
      <c r="L73"/>
      <c r="M73"/>
    </row>
    <row r="74" spans="1:13" s="743" customFormat="1" ht="20.100000000000001" customHeight="1">
      <c r="A74" t="s">
        <v>707</v>
      </c>
      <c r="B74"/>
      <c r="C74"/>
      <c r="D74"/>
      <c r="E74"/>
      <c r="F74"/>
      <c r="G74"/>
      <c r="H74"/>
      <c r="I74"/>
      <c r="J74"/>
      <c r="K74"/>
      <c r="L74"/>
      <c r="M74"/>
    </row>
    <row r="75" spans="1:13" s="743" customFormat="1" ht="20.100000000000001" customHeight="1">
      <c r="A75" t="s">
        <v>708</v>
      </c>
      <c r="B75"/>
      <c r="C75"/>
      <c r="D75"/>
      <c r="E75"/>
      <c r="F75"/>
      <c r="G75"/>
      <c r="H75"/>
      <c r="I75"/>
      <c r="J75"/>
      <c r="K75"/>
      <c r="L75"/>
      <c r="M75"/>
    </row>
    <row r="76" spans="1:13" s="743" customFormat="1" ht="15.75" customHeight="1">
      <c r="A76"/>
      <c r="B76"/>
      <c r="C76"/>
      <c r="D76"/>
      <c r="E76"/>
      <c r="F76"/>
      <c r="G76"/>
      <c r="H76"/>
      <c r="I76"/>
      <c r="J76"/>
      <c r="K76"/>
      <c r="L76"/>
      <c r="M76"/>
    </row>
    <row r="77" spans="1:13" s="743" customFormat="1" ht="20.100000000000001" customHeight="1">
      <c r="A77" t="s">
        <v>709</v>
      </c>
      <c r="B77"/>
      <c r="C77"/>
      <c r="D77"/>
      <c r="E77"/>
      <c r="F77"/>
      <c r="G77"/>
      <c r="H77"/>
      <c r="I77"/>
      <c r="J77"/>
      <c r="K77"/>
      <c r="L77"/>
      <c r="M77"/>
    </row>
    <row r="78" spans="1:13" s="743" customFormat="1" ht="20.100000000000001" customHeight="1">
      <c r="A78" t="s">
        <v>710</v>
      </c>
      <c r="B78"/>
      <c r="C78"/>
      <c r="D78"/>
      <c r="E78"/>
      <c r="F78"/>
      <c r="G78"/>
      <c r="H78"/>
      <c r="I78"/>
      <c r="J78"/>
      <c r="K78"/>
      <c r="L78"/>
      <c r="M78"/>
    </row>
    <row r="79" spans="1:13" ht="15.75" customHeight="1"/>
    <row r="80" spans="1:13" ht="20.100000000000001" customHeight="1">
      <c r="A80" t="s">
        <v>711</v>
      </c>
    </row>
    <row r="81" spans="1:13" s="743" customFormat="1" ht="20.100000000000001" customHeight="1">
      <c r="A81" t="s">
        <v>712</v>
      </c>
      <c r="B81"/>
      <c r="C81"/>
      <c r="D81"/>
      <c r="E81"/>
      <c r="F81"/>
      <c r="G81"/>
      <c r="H81"/>
      <c r="I81"/>
      <c r="J81"/>
      <c r="K81"/>
      <c r="L81"/>
      <c r="M81"/>
    </row>
    <row r="82" spans="1:13" s="743" customFormat="1" ht="20.100000000000001" customHeight="1">
      <c r="A82" t="s">
        <v>713</v>
      </c>
      <c r="B82"/>
      <c r="C82"/>
      <c r="D82"/>
      <c r="E82"/>
      <c r="F82"/>
      <c r="G82"/>
      <c r="H82"/>
      <c r="I82"/>
      <c r="J82"/>
      <c r="K82"/>
      <c r="L82"/>
      <c r="M82"/>
    </row>
    <row r="83" spans="1:13" s="743" customFormat="1" ht="15.75" customHeight="1">
      <c r="A83"/>
      <c r="B83"/>
      <c r="C83"/>
      <c r="D83"/>
      <c r="E83"/>
      <c r="F83"/>
      <c r="G83"/>
      <c r="H83"/>
      <c r="I83"/>
      <c r="J83"/>
      <c r="K83"/>
      <c r="L83"/>
      <c r="M83"/>
    </row>
    <row r="84" spans="1:13" s="743" customFormat="1" ht="20.100000000000001" customHeight="1">
      <c r="A84" t="s">
        <v>714</v>
      </c>
      <c r="B84"/>
      <c r="C84"/>
      <c r="D84"/>
      <c r="E84"/>
      <c r="F84"/>
      <c r="G84"/>
      <c r="H84"/>
      <c r="I84"/>
      <c r="J84"/>
      <c r="K84"/>
      <c r="L84"/>
      <c r="M84"/>
    </row>
    <row r="85" spans="1:13" s="743" customFormat="1" ht="20.100000000000001" customHeight="1">
      <c r="A85" t="s">
        <v>715</v>
      </c>
      <c r="B85"/>
      <c r="C85"/>
      <c r="D85"/>
      <c r="E85"/>
      <c r="F85"/>
      <c r="G85"/>
      <c r="H85"/>
      <c r="I85"/>
      <c r="J85"/>
      <c r="K85"/>
      <c r="L85"/>
      <c r="M85"/>
    </row>
    <row r="86" spans="1:13" s="743" customFormat="1" ht="15.75" customHeight="1">
      <c r="A86"/>
      <c r="B86"/>
      <c r="C86"/>
      <c r="D86"/>
      <c r="E86"/>
      <c r="F86"/>
      <c r="G86"/>
      <c r="H86"/>
      <c r="I86"/>
      <c r="J86"/>
      <c r="K86"/>
      <c r="L86"/>
      <c r="M86"/>
    </row>
    <row r="87" spans="1:13" s="743" customFormat="1" ht="20.100000000000001" customHeight="1">
      <c r="A87" t="s">
        <v>716</v>
      </c>
      <c r="B87"/>
      <c r="C87"/>
      <c r="D87"/>
      <c r="E87"/>
      <c r="F87"/>
      <c r="G87"/>
      <c r="H87"/>
      <c r="I87"/>
      <c r="J87"/>
      <c r="K87"/>
      <c r="L87"/>
      <c r="M87"/>
    </row>
    <row r="88" spans="1:13" s="743" customFormat="1" ht="20.100000000000001" customHeight="1">
      <c r="A88" t="s">
        <v>717</v>
      </c>
      <c r="B88"/>
      <c r="C88"/>
      <c r="D88"/>
      <c r="E88"/>
      <c r="F88"/>
      <c r="G88"/>
      <c r="H88"/>
      <c r="I88"/>
      <c r="J88"/>
      <c r="K88"/>
      <c r="L88"/>
      <c r="M88"/>
    </row>
    <row r="89" spans="1:13" s="743" customFormat="1" ht="20.100000000000001" customHeight="1">
      <c r="A89" t="s">
        <v>718</v>
      </c>
      <c r="B89"/>
      <c r="C89"/>
      <c r="D89"/>
      <c r="E89"/>
      <c r="F89"/>
      <c r="G89"/>
      <c r="H89"/>
      <c r="I89"/>
      <c r="J89"/>
      <c r="K89"/>
      <c r="L89"/>
      <c r="M89"/>
    </row>
    <row r="90" spans="1:13" s="743" customFormat="1" ht="15.75" customHeight="1">
      <c r="A90"/>
      <c r="B90"/>
      <c r="C90"/>
      <c r="D90"/>
      <c r="E90"/>
      <c r="F90"/>
      <c r="G90"/>
      <c r="H90"/>
      <c r="I90"/>
      <c r="J90"/>
      <c r="K90"/>
      <c r="L90"/>
      <c r="M90"/>
    </row>
    <row r="91" spans="1:13" s="743" customFormat="1" ht="20.100000000000001" customHeight="1">
      <c r="A91" t="s">
        <v>719</v>
      </c>
      <c r="B91"/>
      <c r="C91"/>
      <c r="D91"/>
      <c r="E91"/>
      <c r="F91"/>
      <c r="G91"/>
      <c r="H91"/>
      <c r="I91"/>
      <c r="J91"/>
      <c r="K91"/>
      <c r="L91"/>
      <c r="M91"/>
    </row>
    <row r="92" spans="1:13" s="743" customFormat="1" ht="20.100000000000001" customHeight="1">
      <c r="A92" t="s">
        <v>720</v>
      </c>
      <c r="B92"/>
      <c r="C92"/>
      <c r="D92"/>
      <c r="E92"/>
      <c r="F92"/>
      <c r="G92"/>
      <c r="H92"/>
      <c r="I92"/>
      <c r="J92"/>
      <c r="K92"/>
      <c r="L92"/>
      <c r="M92"/>
    </row>
    <row r="93" spans="1:13" s="743" customFormat="1" ht="20.100000000000001" customHeight="1">
      <c r="A93" t="s">
        <v>721</v>
      </c>
      <c r="B93"/>
      <c r="C93"/>
      <c r="D93"/>
      <c r="E93"/>
      <c r="F93"/>
      <c r="G93"/>
      <c r="H93"/>
      <c r="I93"/>
      <c r="J93"/>
      <c r="K93"/>
      <c r="L93"/>
      <c r="M93"/>
    </row>
    <row r="94" spans="1:13" s="743" customFormat="1" ht="20.100000000000001" customHeight="1">
      <c r="A94" t="s">
        <v>722</v>
      </c>
      <c r="B94"/>
      <c r="C94"/>
      <c r="D94"/>
      <c r="E94"/>
      <c r="F94"/>
      <c r="G94"/>
      <c r="H94"/>
      <c r="I94"/>
      <c r="J94"/>
      <c r="K94"/>
      <c r="L94"/>
      <c r="M94"/>
    </row>
    <row r="95" spans="1:13" s="743" customFormat="1" ht="20.100000000000001" customHeight="1">
      <c r="A95" t="s">
        <v>723</v>
      </c>
      <c r="B95"/>
      <c r="C95"/>
      <c r="D95"/>
      <c r="E95"/>
      <c r="F95"/>
      <c r="G95"/>
      <c r="H95"/>
      <c r="I95"/>
      <c r="J95"/>
      <c r="K95"/>
      <c r="L95"/>
      <c r="M95"/>
    </row>
    <row r="96" spans="1:13" s="743" customFormat="1" ht="20.100000000000001" customHeight="1">
      <c r="A96" t="s">
        <v>724</v>
      </c>
      <c r="B96"/>
      <c r="C96"/>
      <c r="D96"/>
      <c r="E96"/>
      <c r="F96"/>
      <c r="G96"/>
      <c r="H96"/>
      <c r="I96"/>
      <c r="J96"/>
      <c r="K96"/>
      <c r="L96"/>
      <c r="M96"/>
    </row>
    <row r="97" spans="1:13" s="743" customFormat="1" ht="15.75" hidden="1" customHeight="1">
      <c r="A97"/>
      <c r="B97"/>
      <c r="C97"/>
      <c r="D97"/>
      <c r="E97"/>
      <c r="F97"/>
      <c r="G97"/>
      <c r="H97"/>
      <c r="I97"/>
      <c r="J97"/>
      <c r="K97"/>
      <c r="L97"/>
      <c r="M97"/>
    </row>
    <row r="98" spans="1:13" s="743" customFormat="1" ht="20.100000000000001" customHeight="1">
      <c r="A98" t="s">
        <v>725</v>
      </c>
      <c r="B98"/>
      <c r="C98"/>
      <c r="D98"/>
      <c r="E98"/>
      <c r="F98"/>
      <c r="G98"/>
      <c r="H98"/>
      <c r="I98"/>
      <c r="J98"/>
      <c r="K98"/>
      <c r="L98"/>
      <c r="M98"/>
    </row>
    <row r="99" spans="1:13" s="743" customFormat="1" ht="20.100000000000001" customHeight="1">
      <c r="A99" t="s">
        <v>726</v>
      </c>
      <c r="B99"/>
      <c r="C99"/>
      <c r="D99"/>
      <c r="E99"/>
      <c r="F99"/>
      <c r="G99"/>
      <c r="H99"/>
      <c r="I99"/>
      <c r="J99"/>
      <c r="K99"/>
      <c r="L99"/>
      <c r="M99"/>
    </row>
    <row r="100" spans="1:13" s="743" customFormat="1" ht="15.75" customHeight="1">
      <c r="A100"/>
      <c r="B100"/>
      <c r="C100"/>
      <c r="D100"/>
      <c r="E100"/>
      <c r="F100"/>
      <c r="G100"/>
      <c r="H100"/>
      <c r="I100"/>
      <c r="J100"/>
      <c r="K100"/>
      <c r="L100"/>
      <c r="M100"/>
    </row>
    <row r="101" spans="1:13" s="743" customFormat="1" ht="20.100000000000001" customHeight="1">
      <c r="A101" t="s">
        <v>727</v>
      </c>
      <c r="B101"/>
      <c r="C101"/>
      <c r="D101"/>
      <c r="E101"/>
      <c r="F101"/>
      <c r="G101"/>
      <c r="H101"/>
      <c r="I101"/>
      <c r="J101"/>
      <c r="K101"/>
      <c r="L101"/>
      <c r="M101"/>
    </row>
    <row r="102" spans="1:13" s="743" customFormat="1" ht="20.100000000000001" customHeight="1">
      <c r="A102" t="s">
        <v>728</v>
      </c>
      <c r="B102"/>
      <c r="C102"/>
      <c r="D102"/>
      <c r="E102"/>
      <c r="F102"/>
      <c r="G102"/>
      <c r="H102"/>
      <c r="I102"/>
      <c r="J102"/>
      <c r="K102"/>
      <c r="L102"/>
      <c r="M102"/>
    </row>
    <row r="103" spans="1:13" s="743" customFormat="1" ht="20.100000000000001" customHeight="1">
      <c r="A103" t="s">
        <v>729</v>
      </c>
      <c r="B103"/>
      <c r="C103"/>
      <c r="D103"/>
      <c r="E103"/>
      <c r="F103"/>
      <c r="G103"/>
      <c r="H103"/>
      <c r="I103"/>
      <c r="J103"/>
      <c r="K103"/>
      <c r="L103"/>
      <c r="M103"/>
    </row>
    <row r="104" spans="1:13" s="743" customFormat="1" ht="20.100000000000001" customHeight="1">
      <c r="A104" t="s">
        <v>730</v>
      </c>
      <c r="B104"/>
      <c r="C104"/>
      <c r="D104"/>
      <c r="E104"/>
      <c r="F104"/>
      <c r="G104"/>
      <c r="H104"/>
      <c r="I104"/>
      <c r="J104"/>
      <c r="K104"/>
      <c r="L104"/>
      <c r="M104"/>
    </row>
    <row r="105" spans="1:13" s="743" customFormat="1" ht="20.100000000000001" customHeight="1">
      <c r="A105" t="s">
        <v>731</v>
      </c>
      <c r="B105"/>
      <c r="C105"/>
      <c r="D105"/>
      <c r="E105"/>
      <c r="F105"/>
      <c r="G105"/>
      <c r="H105"/>
      <c r="I105"/>
      <c r="J105"/>
      <c r="K105"/>
      <c r="L105"/>
      <c r="M105"/>
    </row>
    <row r="106" spans="1:13" s="743" customFormat="1" ht="20.100000000000001" hidden="1" customHeight="1">
      <c r="A106" t="s">
        <v>732</v>
      </c>
      <c r="B106"/>
      <c r="C106"/>
      <c r="D106"/>
      <c r="E106"/>
      <c r="F106"/>
      <c r="G106"/>
      <c r="H106"/>
      <c r="I106"/>
      <c r="J106"/>
      <c r="K106"/>
      <c r="L106"/>
      <c r="M106"/>
    </row>
    <row r="107" spans="1:13" s="743" customFormat="1" ht="20.100000000000001" hidden="1" customHeight="1">
      <c r="A107"/>
      <c r="B107"/>
      <c r="C107"/>
      <c r="D107"/>
      <c r="E107"/>
      <c r="F107"/>
      <c r="G107"/>
      <c r="H107"/>
      <c r="I107"/>
      <c r="J107"/>
      <c r="K107"/>
      <c r="L107"/>
      <c r="M107"/>
    </row>
    <row r="108" spans="1:13" s="743" customFormat="1" ht="15.75" customHeight="1">
      <c r="A108"/>
      <c r="B108"/>
      <c r="C108"/>
      <c r="D108"/>
      <c r="E108"/>
      <c r="F108"/>
      <c r="G108"/>
      <c r="H108"/>
      <c r="I108"/>
      <c r="J108"/>
      <c r="K108"/>
      <c r="L108"/>
      <c r="M108"/>
    </row>
    <row r="109" spans="1:13" s="743" customFormat="1" ht="20.100000000000001" customHeight="1">
      <c r="A109" t="s">
        <v>733</v>
      </c>
      <c r="B109"/>
      <c r="C109"/>
      <c r="D109"/>
      <c r="E109"/>
      <c r="F109"/>
      <c r="G109"/>
      <c r="H109"/>
      <c r="I109"/>
      <c r="J109"/>
      <c r="K109"/>
      <c r="L109"/>
      <c r="M109"/>
    </row>
    <row r="110" spans="1:13" s="743" customFormat="1" ht="20.100000000000001" customHeight="1">
      <c r="A110" t="s">
        <v>734</v>
      </c>
      <c r="B110"/>
      <c r="C110"/>
      <c r="D110"/>
      <c r="E110"/>
      <c r="F110"/>
      <c r="G110"/>
      <c r="H110"/>
      <c r="I110"/>
      <c r="J110"/>
      <c r="K110"/>
      <c r="L110"/>
      <c r="M110"/>
    </row>
    <row r="111" spans="1:13" s="743" customFormat="1" ht="20.100000000000001" customHeight="1">
      <c r="A111" t="s">
        <v>735</v>
      </c>
      <c r="B111"/>
      <c r="C111"/>
      <c r="D111"/>
      <c r="E111"/>
      <c r="F111"/>
      <c r="G111"/>
      <c r="H111"/>
      <c r="I111"/>
      <c r="J111"/>
      <c r="K111"/>
      <c r="L111"/>
      <c r="M111"/>
    </row>
    <row r="112" spans="1:13" s="743" customFormat="1" ht="20.100000000000001" customHeight="1">
      <c r="A112" t="s">
        <v>736</v>
      </c>
      <c r="B112"/>
      <c r="C112"/>
      <c r="D112"/>
      <c r="E112"/>
      <c r="F112"/>
      <c r="G112"/>
      <c r="H112"/>
      <c r="I112"/>
      <c r="J112"/>
      <c r="K112"/>
      <c r="L112"/>
      <c r="M112"/>
    </row>
    <row r="113" spans="1:13" s="743" customFormat="1" ht="20.100000000000001" customHeight="1">
      <c r="A113" t="s">
        <v>737</v>
      </c>
      <c r="B113"/>
      <c r="C113"/>
      <c r="D113"/>
      <c r="E113"/>
      <c r="F113"/>
      <c r="G113"/>
      <c r="H113"/>
      <c r="I113"/>
      <c r="J113"/>
      <c r="K113"/>
      <c r="L113"/>
      <c r="M113"/>
    </row>
    <row r="114" spans="1:13" s="743" customFormat="1" ht="15.75" customHeight="1">
      <c r="A114"/>
      <c r="B114"/>
      <c r="C114"/>
      <c r="D114"/>
      <c r="E114"/>
      <c r="F114"/>
      <c r="G114"/>
      <c r="H114"/>
      <c r="I114"/>
      <c r="J114"/>
      <c r="K114"/>
      <c r="L114"/>
      <c r="M114"/>
    </row>
    <row r="115" spans="1:13" s="743" customFormat="1" ht="20.100000000000001" customHeight="1">
      <c r="A115" t="s">
        <v>738</v>
      </c>
      <c r="B115"/>
      <c r="C115"/>
      <c r="D115"/>
      <c r="E115"/>
      <c r="F115"/>
      <c r="G115"/>
      <c r="H115"/>
      <c r="I115"/>
      <c r="J115"/>
      <c r="K115"/>
      <c r="L115"/>
      <c r="M115"/>
    </row>
    <row r="116" spans="1:13" s="743" customFormat="1" ht="20.100000000000001" customHeight="1">
      <c r="A116" t="s">
        <v>739</v>
      </c>
      <c r="B116"/>
      <c r="C116"/>
      <c r="D116"/>
      <c r="E116"/>
      <c r="F116"/>
      <c r="G116"/>
      <c r="H116"/>
      <c r="I116"/>
      <c r="J116"/>
      <c r="K116"/>
      <c r="L116"/>
      <c r="M116"/>
    </row>
    <row r="117" spans="1:13" s="743" customFormat="1" ht="20.100000000000001" customHeight="1">
      <c r="A117" t="s">
        <v>740</v>
      </c>
      <c r="B117"/>
      <c r="C117"/>
      <c r="D117"/>
      <c r="E117"/>
      <c r="F117"/>
      <c r="G117"/>
      <c r="H117"/>
      <c r="I117"/>
      <c r="J117"/>
      <c r="K117"/>
      <c r="L117"/>
      <c r="M117"/>
    </row>
    <row r="118" spans="1:13" s="743" customFormat="1" ht="20.100000000000001" customHeight="1">
      <c r="A118" t="s">
        <v>741</v>
      </c>
      <c r="B118"/>
      <c r="C118"/>
      <c r="D118"/>
      <c r="E118"/>
      <c r="F118"/>
      <c r="G118"/>
      <c r="H118"/>
      <c r="I118"/>
      <c r="J118"/>
      <c r="K118"/>
      <c r="L118"/>
      <c r="M118"/>
    </row>
    <row r="119" spans="1:13" s="743" customFormat="1" ht="20.100000000000001" customHeight="1">
      <c r="A119" t="s">
        <v>742</v>
      </c>
      <c r="B119"/>
      <c r="C119"/>
      <c r="D119"/>
      <c r="E119"/>
      <c r="F119"/>
      <c r="G119"/>
      <c r="H119"/>
      <c r="I119"/>
      <c r="J119"/>
      <c r="K119"/>
      <c r="L119"/>
      <c r="M119"/>
    </row>
    <row r="120" spans="1:13" s="743" customFormat="1" ht="20.100000000000001" customHeight="1">
      <c r="A120" t="s">
        <v>743</v>
      </c>
      <c r="B120"/>
      <c r="C120"/>
      <c r="D120"/>
      <c r="E120"/>
      <c r="F120"/>
      <c r="G120"/>
      <c r="H120"/>
      <c r="I120"/>
      <c r="J120"/>
      <c r="K120"/>
      <c r="L120"/>
      <c r="M120"/>
    </row>
    <row r="121" spans="1:13" s="743" customFormat="1" ht="20.100000000000001" customHeight="1">
      <c r="A121" t="s">
        <v>744</v>
      </c>
      <c r="B121"/>
      <c r="C121"/>
      <c r="D121"/>
      <c r="E121"/>
      <c r="F121"/>
      <c r="G121"/>
      <c r="H121"/>
      <c r="I121"/>
      <c r="J121"/>
      <c r="K121"/>
      <c r="L121"/>
      <c r="M121"/>
    </row>
    <row r="122" spans="1:13" s="743" customFormat="1" ht="20.100000000000001" customHeight="1">
      <c r="A122" t="s">
        <v>745</v>
      </c>
      <c r="B122"/>
      <c r="C122"/>
      <c r="D122"/>
      <c r="E122"/>
      <c r="F122"/>
      <c r="G122"/>
      <c r="H122"/>
      <c r="I122"/>
      <c r="J122"/>
      <c r="K122"/>
      <c r="L122"/>
      <c r="M122"/>
    </row>
    <row r="123" spans="1:13" s="743" customFormat="1" ht="20.100000000000001" customHeight="1">
      <c r="A123" t="s">
        <v>746</v>
      </c>
      <c r="B123"/>
      <c r="C123"/>
      <c r="D123"/>
      <c r="E123"/>
      <c r="F123"/>
      <c r="G123"/>
      <c r="H123"/>
      <c r="I123"/>
      <c r="J123"/>
      <c r="K123"/>
      <c r="L123"/>
      <c r="M123"/>
    </row>
    <row r="124" spans="1:13" s="743" customFormat="1" ht="20.100000000000001" customHeight="1">
      <c r="A124" t="s">
        <v>747</v>
      </c>
      <c r="B124"/>
      <c r="C124"/>
      <c r="D124"/>
      <c r="E124"/>
      <c r="F124"/>
      <c r="G124"/>
      <c r="H124"/>
      <c r="I124"/>
      <c r="J124"/>
      <c r="K124"/>
      <c r="L124"/>
      <c r="M124"/>
    </row>
    <row r="125" spans="1:13" s="743" customFormat="1" ht="20.100000000000001" customHeight="1">
      <c r="A125" t="s">
        <v>748</v>
      </c>
      <c r="B125"/>
      <c r="C125"/>
      <c r="D125"/>
      <c r="E125"/>
      <c r="F125"/>
      <c r="G125"/>
      <c r="H125"/>
      <c r="I125"/>
      <c r="J125"/>
      <c r="K125"/>
      <c r="L125"/>
      <c r="M125"/>
    </row>
    <row r="126" spans="1:13" s="743" customFormat="1" ht="20.100000000000001" customHeight="1">
      <c r="A126" t="s">
        <v>749</v>
      </c>
      <c r="B126"/>
      <c r="C126"/>
      <c r="D126"/>
      <c r="E126"/>
      <c r="F126"/>
      <c r="G126"/>
      <c r="H126"/>
      <c r="I126"/>
      <c r="J126"/>
      <c r="K126"/>
      <c r="L126"/>
      <c r="M126"/>
    </row>
    <row r="127" spans="1:13" s="743" customFormat="1" ht="20.100000000000001" customHeight="1">
      <c r="A127" t="s">
        <v>750</v>
      </c>
      <c r="B127"/>
      <c r="C127"/>
      <c r="D127"/>
      <c r="E127"/>
      <c r="F127"/>
      <c r="G127"/>
      <c r="H127"/>
      <c r="I127"/>
      <c r="J127"/>
      <c r="K127"/>
      <c r="L127"/>
      <c r="M127"/>
    </row>
    <row r="128" spans="1:13" s="743" customFormat="1" ht="20.100000000000001" customHeight="1">
      <c r="A128" t="s">
        <v>751</v>
      </c>
      <c r="B128"/>
      <c r="C128"/>
      <c r="D128"/>
      <c r="E128"/>
      <c r="F128"/>
      <c r="G128"/>
      <c r="H128"/>
      <c r="I128"/>
      <c r="J128"/>
      <c r="K128"/>
      <c r="L128"/>
      <c r="M128"/>
    </row>
    <row r="129" spans="1:13" s="743" customFormat="1" ht="20.100000000000001" customHeight="1">
      <c r="A129" t="s">
        <v>752</v>
      </c>
      <c r="B129"/>
      <c r="C129"/>
      <c r="D129"/>
      <c r="E129"/>
      <c r="F129"/>
      <c r="G129"/>
      <c r="H129"/>
      <c r="I129"/>
      <c r="J129"/>
      <c r="K129"/>
      <c r="L129"/>
      <c r="M129"/>
    </row>
    <row r="130" spans="1:13" s="743" customFormat="1" ht="15.75" hidden="1" customHeight="1">
      <c r="A130"/>
      <c r="B130"/>
      <c r="C130"/>
      <c r="D130"/>
      <c r="E130"/>
      <c r="F130"/>
      <c r="G130"/>
      <c r="H130"/>
      <c r="I130"/>
      <c r="J130"/>
      <c r="K130"/>
      <c r="L130"/>
      <c r="M130"/>
    </row>
    <row r="131" spans="1:13" s="743" customFormat="1" ht="15.75" customHeight="1">
      <c r="A131"/>
      <c r="B131"/>
      <c r="C131"/>
      <c r="D131"/>
      <c r="E131"/>
      <c r="F131"/>
      <c r="G131"/>
      <c r="H131"/>
      <c r="I131"/>
      <c r="J131"/>
      <c r="K131"/>
      <c r="L131"/>
      <c r="M131"/>
    </row>
    <row r="132" spans="1:13" s="743" customFormat="1" ht="20.100000000000001" customHeight="1">
      <c r="A132" t="s">
        <v>753</v>
      </c>
      <c r="B132"/>
      <c r="C132"/>
      <c r="D132"/>
      <c r="E132"/>
      <c r="F132"/>
      <c r="G132"/>
      <c r="H132"/>
      <c r="I132"/>
      <c r="J132"/>
      <c r="K132"/>
      <c r="L132"/>
      <c r="M132"/>
    </row>
    <row r="133" spans="1:13" s="743" customFormat="1" ht="20.100000000000001" customHeight="1">
      <c r="A133" t="s">
        <v>754</v>
      </c>
      <c r="B133"/>
      <c r="C133"/>
      <c r="D133"/>
      <c r="E133"/>
      <c r="F133"/>
      <c r="G133"/>
      <c r="H133"/>
      <c r="I133"/>
      <c r="J133"/>
      <c r="K133"/>
      <c r="L133"/>
      <c r="M133"/>
    </row>
    <row r="134" spans="1:13" s="743" customFormat="1" ht="20.100000000000001" customHeight="1">
      <c r="A134" t="s">
        <v>755</v>
      </c>
      <c r="B134"/>
      <c r="C134"/>
      <c r="D134"/>
      <c r="E134"/>
      <c r="F134"/>
      <c r="G134"/>
      <c r="H134"/>
      <c r="I134"/>
      <c r="J134"/>
      <c r="K134"/>
      <c r="L134"/>
      <c r="M134"/>
    </row>
    <row r="135" spans="1:13" s="743" customFormat="1" ht="20.100000000000001" customHeight="1">
      <c r="A135" t="s">
        <v>756</v>
      </c>
      <c r="B135"/>
      <c r="C135"/>
      <c r="D135"/>
      <c r="E135"/>
      <c r="F135"/>
      <c r="G135"/>
      <c r="H135"/>
      <c r="I135"/>
      <c r="J135"/>
      <c r="K135"/>
      <c r="L135"/>
      <c r="M135"/>
    </row>
    <row r="136" spans="1:13" s="743" customFormat="1" ht="20.100000000000001" customHeight="1">
      <c r="A136" t="s">
        <v>757</v>
      </c>
      <c r="B136"/>
      <c r="C136"/>
      <c r="D136"/>
      <c r="E136"/>
      <c r="F136"/>
      <c r="G136"/>
      <c r="H136"/>
      <c r="I136"/>
      <c r="J136"/>
      <c r="K136"/>
      <c r="L136"/>
      <c r="M136"/>
    </row>
    <row r="137" spans="1:13" s="743" customFormat="1" ht="20.100000000000001" customHeight="1">
      <c r="A137" t="s">
        <v>758</v>
      </c>
      <c r="B137"/>
      <c r="C137"/>
      <c r="D137"/>
      <c r="E137"/>
      <c r="F137"/>
      <c r="G137"/>
      <c r="H137"/>
      <c r="I137"/>
      <c r="J137"/>
      <c r="K137"/>
      <c r="L137"/>
      <c r="M137"/>
    </row>
    <row r="138" spans="1:13" s="743" customFormat="1" ht="12.75" customHeight="1">
      <c r="A138"/>
      <c r="B138"/>
      <c r="C138"/>
      <c r="D138"/>
      <c r="E138"/>
      <c r="F138"/>
      <c r="G138"/>
      <c r="H138"/>
      <c r="I138"/>
      <c r="J138"/>
      <c r="K138"/>
      <c r="L138"/>
      <c r="M138"/>
    </row>
    <row r="139" spans="1:13" s="743" customFormat="1" ht="20.100000000000001" customHeight="1">
      <c r="A139" t="s">
        <v>759</v>
      </c>
      <c r="B139"/>
      <c r="C139"/>
      <c r="D139"/>
      <c r="E139"/>
      <c r="F139"/>
      <c r="G139"/>
      <c r="H139"/>
      <c r="I139"/>
      <c r="J139"/>
      <c r="K139"/>
      <c r="L139"/>
      <c r="M139"/>
    </row>
    <row r="140" spans="1:13" s="743" customFormat="1" ht="20.100000000000001" customHeight="1">
      <c r="A140" t="s">
        <v>760</v>
      </c>
      <c r="B140"/>
      <c r="C140"/>
      <c r="D140"/>
      <c r="E140"/>
      <c r="F140"/>
      <c r="G140"/>
      <c r="H140"/>
      <c r="I140"/>
      <c r="J140"/>
      <c r="K140"/>
      <c r="L140"/>
      <c r="M140"/>
    </row>
    <row r="141" spans="1:13" s="743" customFormat="1" ht="12" customHeight="1">
      <c r="A141"/>
      <c r="B141"/>
      <c r="C141"/>
      <c r="D141"/>
      <c r="E141"/>
      <c r="F141"/>
      <c r="G141"/>
      <c r="H141"/>
      <c r="I141"/>
      <c r="J141"/>
      <c r="K141"/>
      <c r="L141"/>
      <c r="M141"/>
    </row>
    <row r="142" spans="1:13" s="743" customFormat="1" ht="20.100000000000001" customHeight="1">
      <c r="A142" t="s">
        <v>761</v>
      </c>
      <c r="B142"/>
      <c r="C142"/>
      <c r="D142"/>
      <c r="E142"/>
      <c r="F142"/>
      <c r="G142"/>
      <c r="H142"/>
      <c r="I142"/>
      <c r="J142"/>
      <c r="K142"/>
      <c r="L142"/>
      <c r="M142"/>
    </row>
    <row r="143" spans="1:13" s="743" customFormat="1" ht="20.100000000000001" customHeight="1">
      <c r="A143" t="s">
        <v>762</v>
      </c>
      <c r="B143"/>
      <c r="C143"/>
      <c r="D143"/>
      <c r="E143"/>
      <c r="F143"/>
      <c r="G143"/>
      <c r="H143"/>
      <c r="I143"/>
      <c r="J143"/>
      <c r="K143"/>
      <c r="L143"/>
      <c r="M143"/>
    </row>
    <row r="144" spans="1:13" s="743" customFormat="1" ht="20.100000000000001" customHeight="1">
      <c r="A144" t="s">
        <v>763</v>
      </c>
      <c r="B144"/>
      <c r="C144"/>
      <c r="D144"/>
      <c r="E144"/>
      <c r="F144"/>
      <c r="G144"/>
      <c r="H144"/>
      <c r="I144"/>
      <c r="J144"/>
      <c r="K144"/>
      <c r="L144"/>
      <c r="M144"/>
    </row>
    <row r="145" spans="1:13" s="743" customFormat="1" ht="9.75" customHeight="1">
      <c r="A145"/>
      <c r="B145"/>
      <c r="C145"/>
      <c r="D145"/>
      <c r="E145"/>
      <c r="F145"/>
      <c r="G145"/>
      <c r="H145"/>
      <c r="I145"/>
      <c r="J145"/>
      <c r="K145"/>
      <c r="L145"/>
      <c r="M145"/>
    </row>
    <row r="146" spans="1:13" s="743" customFormat="1" ht="20.100000000000001" customHeight="1">
      <c r="A146" t="s">
        <v>764</v>
      </c>
      <c r="B146"/>
      <c r="C146"/>
      <c r="D146"/>
      <c r="E146"/>
      <c r="F146"/>
      <c r="G146"/>
      <c r="H146"/>
      <c r="I146"/>
      <c r="J146"/>
      <c r="K146"/>
      <c r="L146"/>
      <c r="M146"/>
    </row>
    <row r="147" spans="1:13" s="743" customFormat="1" ht="20.100000000000001" customHeight="1">
      <c r="A147" t="s">
        <v>765</v>
      </c>
      <c r="B147"/>
      <c r="C147"/>
      <c r="D147"/>
      <c r="E147"/>
      <c r="F147"/>
      <c r="G147"/>
      <c r="H147"/>
      <c r="I147"/>
      <c r="J147"/>
      <c r="K147"/>
      <c r="L147"/>
      <c r="M147"/>
    </row>
    <row r="148" spans="1:13" s="743" customFormat="1" ht="9.75" customHeight="1">
      <c r="A148"/>
      <c r="B148"/>
      <c r="C148"/>
      <c r="D148"/>
      <c r="E148"/>
      <c r="F148"/>
      <c r="G148"/>
      <c r="H148"/>
      <c r="I148"/>
      <c r="J148"/>
      <c r="K148"/>
      <c r="L148"/>
      <c r="M148"/>
    </row>
    <row r="149" spans="1:13" s="743" customFormat="1" ht="20.100000000000001" customHeight="1">
      <c r="A149" t="s">
        <v>766</v>
      </c>
      <c r="B149"/>
      <c r="C149"/>
      <c r="D149"/>
      <c r="E149"/>
      <c r="F149"/>
      <c r="G149"/>
      <c r="H149"/>
      <c r="I149"/>
      <c r="J149"/>
      <c r="K149"/>
      <c r="L149"/>
      <c r="M149"/>
    </row>
    <row r="150" spans="1:13" s="743" customFormat="1" ht="20.100000000000001" customHeight="1">
      <c r="A150" t="s">
        <v>767</v>
      </c>
      <c r="B150"/>
      <c r="C150"/>
      <c r="D150"/>
      <c r="E150"/>
      <c r="F150"/>
      <c r="G150"/>
      <c r="H150"/>
      <c r="I150"/>
      <c r="J150"/>
      <c r="K150"/>
      <c r="L150"/>
      <c r="M150"/>
    </row>
    <row r="151" spans="1:13" s="743" customFormat="1" ht="20.100000000000001" customHeight="1">
      <c r="A151" t="s">
        <v>768</v>
      </c>
      <c r="B151"/>
      <c r="C151"/>
      <c r="D151"/>
      <c r="E151"/>
      <c r="F151"/>
      <c r="G151"/>
      <c r="H151"/>
      <c r="I151"/>
      <c r="J151"/>
      <c r="K151"/>
      <c r="L151"/>
      <c r="M151"/>
    </row>
    <row r="152" spans="1:13" s="743" customFormat="1" ht="20.100000000000001" customHeight="1">
      <c r="A152" t="s">
        <v>769</v>
      </c>
      <c r="B152"/>
      <c r="C152"/>
      <c r="D152"/>
      <c r="E152"/>
      <c r="F152"/>
      <c r="G152"/>
      <c r="H152"/>
      <c r="I152"/>
      <c r="J152"/>
      <c r="K152"/>
      <c r="L152"/>
      <c r="M152"/>
    </row>
    <row r="153" spans="1:13" s="743" customFormat="1" ht="20.100000000000001" customHeight="1">
      <c r="A153" t="s">
        <v>770</v>
      </c>
      <c r="B153"/>
      <c r="C153"/>
      <c r="D153"/>
      <c r="E153"/>
      <c r="F153"/>
      <c r="G153"/>
      <c r="H153"/>
      <c r="I153"/>
      <c r="J153"/>
      <c r="K153"/>
      <c r="L153"/>
      <c r="M153"/>
    </row>
    <row r="154" spans="1:13" s="743" customFormat="1" ht="20.100000000000001" customHeight="1">
      <c r="A154" t="s">
        <v>771</v>
      </c>
      <c r="B154"/>
      <c r="C154"/>
      <c r="D154"/>
      <c r="E154"/>
      <c r="F154"/>
      <c r="G154"/>
      <c r="H154"/>
      <c r="I154"/>
      <c r="J154"/>
      <c r="K154"/>
      <c r="L154"/>
      <c r="M154"/>
    </row>
    <row r="155" spans="1:13" s="743" customFormat="1" ht="20.100000000000001" customHeight="1">
      <c r="A155" t="s">
        <v>772</v>
      </c>
      <c r="B155"/>
      <c r="C155"/>
      <c r="D155"/>
      <c r="E155"/>
      <c r="F155"/>
      <c r="G155"/>
      <c r="H155"/>
      <c r="I155"/>
      <c r="J155"/>
      <c r="K155"/>
      <c r="L155"/>
      <c r="M155"/>
    </row>
    <row r="156" spans="1:13" s="743" customFormat="1" ht="10.5" customHeight="1">
      <c r="A156"/>
      <c r="B156"/>
      <c r="C156"/>
      <c r="D156"/>
      <c r="E156"/>
      <c r="F156"/>
      <c r="G156"/>
      <c r="H156"/>
      <c r="I156"/>
      <c r="J156"/>
      <c r="K156"/>
      <c r="L156"/>
      <c r="M156"/>
    </row>
    <row r="157" spans="1:13" s="743" customFormat="1" ht="20.100000000000001" customHeight="1">
      <c r="A157" t="s">
        <v>773</v>
      </c>
      <c r="B157"/>
      <c r="C157"/>
      <c r="D157"/>
      <c r="E157"/>
      <c r="F157"/>
      <c r="G157"/>
      <c r="H157"/>
      <c r="I157"/>
      <c r="J157"/>
      <c r="K157"/>
      <c r="L157"/>
      <c r="M157"/>
    </row>
    <row r="158" spans="1:13" s="743" customFormat="1" ht="20.100000000000001" customHeight="1">
      <c r="A158" t="s">
        <v>774</v>
      </c>
      <c r="B158"/>
      <c r="C158"/>
      <c r="D158"/>
      <c r="E158"/>
      <c r="F158"/>
      <c r="G158"/>
      <c r="H158"/>
      <c r="I158"/>
      <c r="J158"/>
      <c r="K158"/>
      <c r="L158"/>
      <c r="M158"/>
    </row>
    <row r="159" spans="1:13" s="743" customFormat="1" ht="20.100000000000001" customHeight="1">
      <c r="A159" t="s">
        <v>775</v>
      </c>
      <c r="B159"/>
      <c r="C159"/>
      <c r="D159"/>
      <c r="E159"/>
      <c r="F159"/>
      <c r="G159"/>
      <c r="H159"/>
      <c r="I159"/>
      <c r="J159"/>
      <c r="K159"/>
      <c r="L159"/>
      <c r="M159"/>
    </row>
    <row r="160" spans="1:13" s="743" customFormat="1" ht="20.100000000000001" customHeight="1">
      <c r="A160" t="s">
        <v>776</v>
      </c>
      <c r="B160"/>
      <c r="C160"/>
      <c r="D160"/>
      <c r="E160"/>
      <c r="F160"/>
      <c r="G160"/>
      <c r="H160"/>
      <c r="I160"/>
      <c r="J160"/>
      <c r="K160"/>
      <c r="L160"/>
      <c r="M160"/>
    </row>
    <row r="161" spans="1:13" s="743" customFormat="1" ht="20.100000000000001" customHeight="1">
      <c r="A161" t="s">
        <v>777</v>
      </c>
      <c r="B161"/>
      <c r="C161"/>
      <c r="D161"/>
      <c r="E161"/>
      <c r="F161"/>
      <c r="G161"/>
      <c r="H161"/>
      <c r="I161"/>
      <c r="J161"/>
      <c r="K161"/>
      <c r="L161"/>
      <c r="M161"/>
    </row>
    <row r="162" spans="1:13" s="743" customFormat="1" ht="20.100000000000001" customHeight="1">
      <c r="A162" t="s">
        <v>778</v>
      </c>
      <c r="B162"/>
      <c r="C162"/>
      <c r="D162"/>
      <c r="E162"/>
      <c r="F162"/>
      <c r="G162"/>
      <c r="H162"/>
      <c r="I162"/>
      <c r="J162"/>
      <c r="K162"/>
      <c r="L162"/>
      <c r="M162"/>
    </row>
    <row r="163" spans="1:13" s="743" customFormat="1" ht="20.100000000000001" customHeight="1">
      <c r="A163" t="s">
        <v>779</v>
      </c>
      <c r="B163"/>
      <c r="C163"/>
      <c r="D163"/>
      <c r="E163"/>
      <c r="F163"/>
      <c r="G163"/>
      <c r="H163"/>
      <c r="I163"/>
      <c r="J163"/>
      <c r="K163"/>
      <c r="L163"/>
      <c r="M163"/>
    </row>
    <row r="164" spans="1:13" s="743" customFormat="1" ht="15.75" hidden="1" customHeight="1">
      <c r="A164"/>
      <c r="B164"/>
      <c r="C164"/>
      <c r="D164"/>
      <c r="E164"/>
      <c r="F164"/>
      <c r="G164"/>
      <c r="H164"/>
      <c r="I164"/>
      <c r="J164"/>
      <c r="K164"/>
      <c r="L164"/>
      <c r="M164"/>
    </row>
    <row r="165" spans="1:13" s="743" customFormat="1" ht="15.75" customHeight="1">
      <c r="A165"/>
      <c r="B165"/>
      <c r="C165"/>
      <c r="D165"/>
      <c r="E165"/>
      <c r="F165"/>
      <c r="G165"/>
      <c r="H165"/>
      <c r="I165"/>
      <c r="J165"/>
      <c r="K165"/>
      <c r="L165"/>
      <c r="M165"/>
    </row>
    <row r="166" spans="1:13" s="743" customFormat="1" ht="20.100000000000001" customHeight="1">
      <c r="A166" t="s">
        <v>780</v>
      </c>
      <c r="B166"/>
      <c r="C166"/>
      <c r="D166"/>
      <c r="E166"/>
      <c r="F166"/>
      <c r="G166"/>
      <c r="H166"/>
      <c r="I166"/>
      <c r="J166"/>
      <c r="K166"/>
      <c r="L166"/>
      <c r="M166"/>
    </row>
    <row r="167" spans="1:13" s="743" customFormat="1" ht="20.100000000000001" customHeight="1">
      <c r="A167" t="s">
        <v>781</v>
      </c>
      <c r="B167"/>
      <c r="C167"/>
      <c r="D167"/>
      <c r="E167"/>
      <c r="F167"/>
      <c r="G167"/>
      <c r="H167"/>
      <c r="I167"/>
      <c r="J167"/>
      <c r="K167"/>
      <c r="L167"/>
      <c r="M167"/>
    </row>
    <row r="168" spans="1:13" s="743" customFormat="1" ht="20.100000000000001" customHeight="1">
      <c r="A168" t="s">
        <v>782</v>
      </c>
      <c r="B168"/>
      <c r="C168"/>
      <c r="D168"/>
      <c r="E168"/>
      <c r="F168"/>
      <c r="G168"/>
      <c r="H168"/>
      <c r="I168"/>
      <c r="J168"/>
      <c r="K168"/>
      <c r="L168"/>
      <c r="M168"/>
    </row>
    <row r="169" spans="1:13" s="743" customFormat="1" ht="20.100000000000001" customHeight="1">
      <c r="A169" t="s">
        <v>783</v>
      </c>
      <c r="B169"/>
      <c r="C169"/>
      <c r="D169"/>
      <c r="E169"/>
      <c r="F169"/>
      <c r="G169"/>
      <c r="H169"/>
      <c r="I169"/>
      <c r="J169"/>
      <c r="K169"/>
      <c r="L169"/>
      <c r="M169"/>
    </row>
    <row r="170" spans="1:13" s="743" customFormat="1" ht="20.100000000000001" customHeight="1">
      <c r="A170" t="s">
        <v>784</v>
      </c>
      <c r="B170"/>
      <c r="C170"/>
      <c r="D170"/>
      <c r="E170"/>
      <c r="F170"/>
      <c r="G170"/>
      <c r="H170"/>
      <c r="I170"/>
      <c r="J170"/>
      <c r="K170"/>
      <c r="L170"/>
      <c r="M170"/>
    </row>
    <row r="171" spans="1:13" s="743" customFormat="1" ht="13.5" customHeight="1">
      <c r="A171"/>
      <c r="B171"/>
      <c r="C171"/>
      <c r="D171"/>
      <c r="E171"/>
      <c r="F171"/>
      <c r="G171"/>
      <c r="H171"/>
      <c r="I171"/>
      <c r="J171"/>
      <c r="K171"/>
      <c r="L171"/>
      <c r="M171"/>
    </row>
    <row r="172" spans="1:13" s="743" customFormat="1" ht="20.100000000000001" customHeight="1">
      <c r="A172" t="s">
        <v>785</v>
      </c>
      <c r="B172"/>
      <c r="C172"/>
      <c r="D172"/>
      <c r="E172"/>
      <c r="F172"/>
      <c r="G172"/>
      <c r="H172"/>
      <c r="I172"/>
      <c r="J172"/>
      <c r="K172"/>
      <c r="L172"/>
      <c r="M172"/>
    </row>
    <row r="173" spans="1:13" s="743" customFormat="1" ht="20.100000000000001" customHeight="1">
      <c r="A173" t="s">
        <v>786</v>
      </c>
      <c r="B173"/>
      <c r="C173"/>
      <c r="D173"/>
      <c r="E173"/>
      <c r="F173"/>
      <c r="G173"/>
      <c r="H173"/>
      <c r="I173"/>
      <c r="J173"/>
      <c r="K173"/>
      <c r="L173"/>
      <c r="M173"/>
    </row>
    <row r="174" spans="1:13" s="743" customFormat="1" ht="20.100000000000001" customHeight="1">
      <c r="A174" t="s">
        <v>787</v>
      </c>
      <c r="B174"/>
      <c r="C174"/>
      <c r="D174"/>
      <c r="E174"/>
      <c r="F174"/>
      <c r="G174"/>
      <c r="H174"/>
      <c r="I174"/>
      <c r="J174"/>
      <c r="K174"/>
      <c r="L174"/>
      <c r="M174"/>
    </row>
    <row r="175" spans="1:13" s="743" customFormat="1" ht="13.5" customHeight="1">
      <c r="A175"/>
      <c r="B175"/>
      <c r="C175"/>
      <c r="D175"/>
      <c r="E175"/>
      <c r="F175"/>
      <c r="G175"/>
      <c r="H175"/>
      <c r="I175"/>
      <c r="J175"/>
      <c r="K175"/>
      <c r="L175"/>
      <c r="M175"/>
    </row>
    <row r="176" spans="1:13" s="743" customFormat="1" ht="20.100000000000001" customHeight="1">
      <c r="A176" t="s">
        <v>788</v>
      </c>
      <c r="B176"/>
      <c r="C176"/>
      <c r="D176"/>
      <c r="E176"/>
      <c r="F176"/>
      <c r="G176"/>
      <c r="H176"/>
      <c r="I176"/>
      <c r="J176"/>
      <c r="K176"/>
      <c r="L176"/>
      <c r="M176"/>
    </row>
    <row r="177" spans="1:13" s="743" customFormat="1" ht="20.100000000000001" customHeight="1">
      <c r="A177" t="s">
        <v>789</v>
      </c>
      <c r="B177"/>
      <c r="C177"/>
      <c r="D177"/>
      <c r="E177"/>
      <c r="F177"/>
      <c r="G177"/>
      <c r="H177"/>
      <c r="I177"/>
      <c r="J177"/>
      <c r="K177"/>
      <c r="L177"/>
      <c r="M177"/>
    </row>
    <row r="178" spans="1:13" s="743" customFormat="1" ht="20.100000000000001" customHeight="1">
      <c r="A178" t="s">
        <v>790</v>
      </c>
      <c r="B178"/>
      <c r="C178"/>
      <c r="D178"/>
      <c r="E178"/>
      <c r="F178"/>
      <c r="G178"/>
      <c r="H178"/>
      <c r="I178"/>
      <c r="J178"/>
      <c r="K178"/>
      <c r="L178"/>
      <c r="M178"/>
    </row>
    <row r="179" spans="1:13" s="743" customFormat="1" ht="20.100000000000001" customHeight="1">
      <c r="A179" t="s">
        <v>791</v>
      </c>
      <c r="B179"/>
      <c r="C179"/>
      <c r="D179"/>
      <c r="E179"/>
      <c r="F179"/>
      <c r="G179"/>
      <c r="H179"/>
      <c r="I179"/>
      <c r="J179"/>
      <c r="K179"/>
      <c r="L179"/>
      <c r="M179"/>
    </row>
    <row r="180" spans="1:13" s="743" customFormat="1" ht="20.100000000000001" customHeight="1">
      <c r="A180" t="s">
        <v>792</v>
      </c>
      <c r="B180"/>
      <c r="C180"/>
      <c r="D180"/>
      <c r="E180"/>
      <c r="F180"/>
      <c r="G180"/>
      <c r="H180"/>
      <c r="I180"/>
      <c r="J180"/>
      <c r="K180"/>
      <c r="L180"/>
      <c r="M180"/>
    </row>
    <row r="181" spans="1:13" s="743" customFormat="1" ht="20.100000000000001" customHeight="1">
      <c r="A181" t="s">
        <v>793</v>
      </c>
      <c r="B181"/>
      <c r="C181"/>
      <c r="D181"/>
      <c r="E181"/>
      <c r="F181"/>
      <c r="G181"/>
      <c r="H181"/>
      <c r="I181"/>
      <c r="J181"/>
      <c r="K181"/>
      <c r="L181"/>
      <c r="M181"/>
    </row>
    <row r="182" spans="1:13" ht="20.100000000000001" customHeight="1">
      <c r="A182" t="s">
        <v>794</v>
      </c>
    </row>
    <row r="183" spans="1:13" ht="20.100000000000001" customHeight="1">
      <c r="A183" t="s">
        <v>795</v>
      </c>
    </row>
    <row r="184" spans="1:13" s="743" customFormat="1" ht="20.100000000000001" customHeight="1">
      <c r="A184" t="s">
        <v>796</v>
      </c>
      <c r="B184"/>
      <c r="C184"/>
      <c r="D184"/>
      <c r="E184"/>
      <c r="F184"/>
      <c r="G184"/>
      <c r="H184"/>
      <c r="I184"/>
      <c r="J184"/>
      <c r="K184"/>
      <c r="L184"/>
      <c r="M184"/>
    </row>
    <row r="185" spans="1:13" s="743" customFormat="1" ht="13.5" customHeight="1">
      <c r="A185"/>
      <c r="B185"/>
      <c r="C185"/>
      <c r="D185"/>
      <c r="E185"/>
      <c r="F185"/>
      <c r="G185"/>
      <c r="H185"/>
      <c r="I185"/>
      <c r="J185"/>
      <c r="K185"/>
      <c r="L185"/>
      <c r="M185"/>
    </row>
    <row r="186" spans="1:13" s="743" customFormat="1" ht="20.100000000000001" customHeight="1">
      <c r="A186" t="s">
        <v>797</v>
      </c>
      <c r="B186"/>
      <c r="C186"/>
      <c r="D186"/>
      <c r="E186"/>
      <c r="F186"/>
      <c r="G186"/>
      <c r="H186"/>
      <c r="I186"/>
      <c r="J186"/>
      <c r="K186"/>
      <c r="L186"/>
      <c r="M186"/>
    </row>
    <row r="187" spans="1:13" s="743" customFormat="1" ht="20.100000000000001" customHeight="1">
      <c r="A187" t="s">
        <v>798</v>
      </c>
      <c r="B187"/>
      <c r="C187"/>
      <c r="D187"/>
      <c r="E187"/>
      <c r="F187"/>
      <c r="G187"/>
      <c r="H187"/>
      <c r="I187"/>
      <c r="J187"/>
      <c r="K187"/>
      <c r="L187"/>
      <c r="M187"/>
    </row>
    <row r="188" spans="1:13" s="743" customFormat="1" ht="13.5" customHeight="1">
      <c r="A188"/>
      <c r="B188"/>
      <c r="C188"/>
      <c r="D188"/>
      <c r="E188"/>
      <c r="F188"/>
      <c r="G188"/>
      <c r="H188"/>
      <c r="I188"/>
      <c r="J188"/>
      <c r="K188"/>
      <c r="L188"/>
      <c r="M188"/>
    </row>
    <row r="189" spans="1:13" s="743" customFormat="1" ht="20.100000000000001" customHeight="1">
      <c r="A189" t="s">
        <v>799</v>
      </c>
      <c r="B189"/>
      <c r="C189"/>
      <c r="D189"/>
      <c r="E189"/>
      <c r="F189"/>
      <c r="G189"/>
      <c r="H189"/>
      <c r="I189"/>
      <c r="J189"/>
      <c r="K189"/>
      <c r="L189"/>
      <c r="M189"/>
    </row>
    <row r="190" spans="1:13" s="743" customFormat="1" ht="20.100000000000001" customHeight="1">
      <c r="A190" t="s">
        <v>800</v>
      </c>
      <c r="B190"/>
      <c r="C190"/>
      <c r="D190"/>
      <c r="E190"/>
      <c r="F190"/>
      <c r="G190"/>
      <c r="H190"/>
      <c r="I190"/>
      <c r="J190"/>
      <c r="K190"/>
      <c r="L190"/>
      <c r="M190"/>
    </row>
    <row r="191" spans="1:13" s="743" customFormat="1" ht="20.100000000000001" customHeight="1">
      <c r="A191" t="s">
        <v>801</v>
      </c>
      <c r="B191"/>
      <c r="C191"/>
      <c r="D191"/>
      <c r="E191"/>
      <c r="F191"/>
      <c r="G191"/>
      <c r="H191"/>
      <c r="I191"/>
      <c r="J191"/>
      <c r="K191"/>
      <c r="L191"/>
      <c r="M191"/>
    </row>
    <row r="192" spans="1:13" s="743" customFormat="1" ht="20.100000000000001" customHeight="1">
      <c r="A192" t="s">
        <v>802</v>
      </c>
      <c r="B192"/>
      <c r="C192"/>
      <c r="D192"/>
      <c r="E192"/>
      <c r="F192"/>
      <c r="G192"/>
      <c r="H192"/>
      <c r="I192"/>
      <c r="J192"/>
      <c r="K192"/>
      <c r="L192"/>
      <c r="M192"/>
    </row>
    <row r="193" spans="1:13" s="743" customFormat="1" ht="20.100000000000001" customHeight="1">
      <c r="A193" t="s">
        <v>803</v>
      </c>
      <c r="B193"/>
      <c r="C193"/>
      <c r="D193"/>
      <c r="E193"/>
      <c r="F193"/>
      <c r="G193"/>
      <c r="H193"/>
      <c r="I193"/>
      <c r="J193"/>
      <c r="K193"/>
      <c r="L193"/>
      <c r="M193"/>
    </row>
    <row r="194" spans="1:13" s="743" customFormat="1" ht="20.100000000000001" customHeight="1">
      <c r="A194" t="s">
        <v>804</v>
      </c>
      <c r="B194"/>
      <c r="C194"/>
      <c r="D194"/>
      <c r="E194"/>
      <c r="F194"/>
      <c r="G194"/>
      <c r="H194"/>
      <c r="I194"/>
      <c r="J194"/>
      <c r="K194"/>
      <c r="L194"/>
      <c r="M194"/>
    </row>
    <row r="195" spans="1:13" s="743" customFormat="1" ht="20.100000000000001" customHeight="1">
      <c r="A195" t="s">
        <v>805</v>
      </c>
      <c r="B195"/>
      <c r="C195"/>
      <c r="D195"/>
      <c r="E195"/>
      <c r="F195"/>
      <c r="G195"/>
      <c r="H195"/>
      <c r="I195"/>
      <c r="J195"/>
      <c r="K195"/>
      <c r="L195"/>
      <c r="M195"/>
    </row>
    <row r="196" spans="1:13" s="743" customFormat="1" ht="20.100000000000001" customHeight="1">
      <c r="A196" t="s">
        <v>806</v>
      </c>
      <c r="B196"/>
      <c r="C196"/>
      <c r="D196"/>
      <c r="E196"/>
      <c r="F196"/>
      <c r="G196"/>
      <c r="H196"/>
      <c r="I196"/>
      <c r="J196"/>
      <c r="K196"/>
      <c r="L196"/>
      <c r="M196"/>
    </row>
    <row r="197" spans="1:13" s="743" customFormat="1" ht="20.100000000000001" customHeight="1">
      <c r="A197"/>
      <c r="B197"/>
      <c r="C197"/>
      <c r="D197"/>
      <c r="E197"/>
      <c r="F197"/>
      <c r="G197"/>
      <c r="H197"/>
      <c r="I197"/>
      <c r="J197"/>
      <c r="K197"/>
      <c r="L197"/>
      <c r="M197"/>
    </row>
    <row r="198" spans="1:13" s="743" customFormat="1" ht="20.100000000000001" customHeight="1">
      <c r="A198"/>
      <c r="B198"/>
      <c r="C198"/>
      <c r="D198"/>
      <c r="E198"/>
      <c r="F198"/>
      <c r="G198"/>
      <c r="H198"/>
      <c r="I198"/>
      <c r="J198"/>
      <c r="K198"/>
      <c r="L198"/>
      <c r="M198"/>
    </row>
    <row r="199" spans="1:13" s="743" customFormat="1" ht="20.100000000000001" customHeight="1">
      <c r="A199"/>
      <c r="B199"/>
      <c r="C199"/>
      <c r="D199"/>
      <c r="E199"/>
      <c r="F199"/>
      <c r="G199"/>
      <c r="H199"/>
      <c r="I199"/>
      <c r="J199"/>
      <c r="K199"/>
      <c r="L199"/>
      <c r="M199"/>
    </row>
    <row r="200" spans="1:13" s="743" customFormat="1" ht="20.100000000000001" customHeight="1">
      <c r="A200"/>
      <c r="B200"/>
      <c r="C200"/>
      <c r="D200"/>
      <c r="E200"/>
      <c r="F200"/>
      <c r="G200"/>
      <c r="H200"/>
      <c r="I200"/>
      <c r="J200"/>
      <c r="K200"/>
      <c r="L200"/>
      <c r="M200"/>
    </row>
    <row r="201" spans="1:13" s="743" customFormat="1" ht="20.100000000000001" customHeight="1">
      <c r="A201"/>
      <c r="B201"/>
      <c r="C201"/>
      <c r="D201"/>
      <c r="E201"/>
      <c r="F201"/>
      <c r="G201"/>
      <c r="H201"/>
      <c r="I201"/>
      <c r="J201"/>
      <c r="K201"/>
      <c r="L201"/>
      <c r="M201"/>
    </row>
    <row r="202" spans="1:13" s="743" customFormat="1" ht="20.100000000000001" customHeight="1">
      <c r="A202"/>
      <c r="B202"/>
      <c r="C202"/>
      <c r="D202"/>
      <c r="E202"/>
      <c r="F202"/>
      <c r="G202"/>
      <c r="H202"/>
      <c r="I202"/>
      <c r="J202"/>
      <c r="K202"/>
      <c r="L202"/>
      <c r="M202"/>
    </row>
    <row r="203" spans="1:13" s="743" customFormat="1" ht="20.100000000000001" customHeight="1">
      <c r="A203"/>
      <c r="B203"/>
      <c r="C203"/>
      <c r="D203"/>
      <c r="E203"/>
      <c r="F203"/>
      <c r="G203"/>
      <c r="H203"/>
      <c r="I203"/>
      <c r="J203"/>
      <c r="K203"/>
      <c r="L203"/>
      <c r="M203"/>
    </row>
    <row r="204" spans="1:13" s="743" customFormat="1" ht="20.100000000000001" customHeight="1">
      <c r="A204"/>
      <c r="B204"/>
      <c r="C204"/>
      <c r="D204"/>
      <c r="E204"/>
      <c r="F204"/>
      <c r="G204"/>
      <c r="H204"/>
      <c r="I204"/>
      <c r="J204"/>
      <c r="K204"/>
      <c r="L204"/>
      <c r="M204"/>
    </row>
    <row r="205" spans="1:13" s="743" customFormat="1" ht="20.100000000000001" customHeight="1">
      <c r="A205"/>
      <c r="B205"/>
      <c r="C205"/>
      <c r="D205"/>
      <c r="E205"/>
      <c r="F205"/>
      <c r="G205"/>
      <c r="H205"/>
      <c r="I205"/>
      <c r="J205"/>
      <c r="K205"/>
      <c r="L205"/>
      <c r="M205"/>
    </row>
    <row r="206" spans="1:13" s="743" customFormat="1" ht="20.100000000000001" customHeight="1">
      <c r="A206"/>
      <c r="B206"/>
      <c r="C206"/>
      <c r="D206"/>
      <c r="E206"/>
      <c r="F206"/>
      <c r="G206"/>
      <c r="H206"/>
      <c r="I206"/>
      <c r="J206"/>
      <c r="K206"/>
      <c r="L206"/>
      <c r="M206"/>
    </row>
    <row r="207" spans="1:13" s="743" customFormat="1" ht="20.100000000000001" customHeight="1">
      <c r="A207"/>
      <c r="B207"/>
      <c r="C207"/>
      <c r="D207"/>
      <c r="E207"/>
      <c r="F207"/>
      <c r="G207"/>
      <c r="H207"/>
      <c r="I207"/>
      <c r="J207"/>
      <c r="K207"/>
      <c r="L207"/>
      <c r="M207"/>
    </row>
    <row r="208" spans="1:13" s="743" customFormat="1" ht="20.100000000000001" customHeight="1">
      <c r="A208"/>
      <c r="B208"/>
      <c r="C208"/>
      <c r="D208"/>
      <c r="E208"/>
      <c r="F208"/>
      <c r="G208"/>
      <c r="H208"/>
      <c r="I208"/>
      <c r="J208"/>
      <c r="K208"/>
      <c r="L208"/>
      <c r="M208"/>
    </row>
    <row r="209" spans="1:13" s="743" customFormat="1" ht="20.100000000000001" customHeight="1">
      <c r="A209"/>
      <c r="B209"/>
      <c r="C209"/>
      <c r="D209"/>
      <c r="E209"/>
      <c r="F209"/>
      <c r="G209"/>
      <c r="H209"/>
      <c r="I209"/>
      <c r="J209"/>
      <c r="K209"/>
      <c r="L209"/>
      <c r="M209"/>
    </row>
    <row r="210" spans="1:13" s="743" customFormat="1" ht="20.100000000000001" customHeight="1">
      <c r="A210"/>
      <c r="B210"/>
      <c r="C210"/>
      <c r="D210"/>
      <c r="E210"/>
      <c r="F210"/>
      <c r="G210"/>
      <c r="H210"/>
      <c r="I210"/>
      <c r="J210"/>
      <c r="K210"/>
      <c r="L210"/>
      <c r="M210"/>
    </row>
    <row r="211" spans="1:13" s="743" customFormat="1" ht="20.100000000000001" customHeight="1">
      <c r="A211"/>
      <c r="B211"/>
      <c r="C211"/>
      <c r="D211"/>
      <c r="E211"/>
      <c r="F211"/>
      <c r="G211"/>
      <c r="H211"/>
      <c r="I211"/>
      <c r="J211"/>
      <c r="K211"/>
      <c r="L211"/>
      <c r="M211"/>
    </row>
    <row r="212" spans="1:13" s="743" customFormat="1" ht="20.100000000000001" customHeight="1">
      <c r="A212"/>
      <c r="B212"/>
      <c r="C212"/>
      <c r="D212"/>
      <c r="E212"/>
      <c r="F212"/>
      <c r="G212"/>
      <c r="H212"/>
      <c r="I212"/>
      <c r="J212"/>
      <c r="K212"/>
      <c r="L212"/>
      <c r="M212"/>
    </row>
    <row r="213" spans="1:13" s="743" customFormat="1" ht="20.100000000000001" customHeight="1">
      <c r="A213"/>
      <c r="B213"/>
      <c r="C213"/>
      <c r="D213"/>
      <c r="E213"/>
      <c r="F213"/>
      <c r="G213"/>
      <c r="H213"/>
      <c r="I213"/>
      <c r="J213"/>
      <c r="K213"/>
      <c r="L213"/>
      <c r="M213"/>
    </row>
    <row r="214" spans="1:13" s="743" customFormat="1" ht="20.100000000000001" customHeight="1">
      <c r="A214"/>
      <c r="B214"/>
      <c r="C214"/>
      <c r="D214"/>
      <c r="E214"/>
      <c r="F214"/>
      <c r="G214"/>
      <c r="H214"/>
      <c r="I214"/>
      <c r="J214"/>
      <c r="K214"/>
      <c r="L214"/>
      <c r="M214"/>
    </row>
    <row r="215" spans="1:13" s="743" customFormat="1" ht="20.100000000000001" customHeight="1">
      <c r="A215"/>
      <c r="B215"/>
      <c r="C215"/>
      <c r="D215"/>
      <c r="E215"/>
      <c r="F215"/>
      <c r="G215"/>
      <c r="H215"/>
      <c r="I215"/>
      <c r="J215"/>
      <c r="K215"/>
      <c r="L215"/>
      <c r="M215"/>
    </row>
    <row r="216" spans="1:13" s="743" customFormat="1" ht="20.100000000000001" customHeight="1">
      <c r="A216"/>
      <c r="B216"/>
      <c r="C216"/>
      <c r="D216"/>
      <c r="E216"/>
      <c r="F216"/>
      <c r="G216"/>
      <c r="H216"/>
      <c r="I216"/>
      <c r="J216"/>
      <c r="K216"/>
      <c r="L216"/>
      <c r="M216"/>
    </row>
    <row r="217" spans="1:13" s="743" customFormat="1" ht="20.100000000000001" customHeight="1">
      <c r="A217"/>
      <c r="B217"/>
      <c r="C217"/>
      <c r="D217"/>
      <c r="E217"/>
      <c r="F217"/>
      <c r="G217"/>
      <c r="H217"/>
      <c r="I217"/>
      <c r="J217"/>
      <c r="K217"/>
      <c r="L217"/>
      <c r="M217"/>
    </row>
    <row r="218" spans="1:13" s="743" customFormat="1" ht="20.100000000000001" customHeight="1">
      <c r="A218"/>
      <c r="B218"/>
      <c r="C218"/>
      <c r="D218"/>
      <c r="E218"/>
      <c r="F218"/>
      <c r="G218"/>
      <c r="H218"/>
      <c r="I218"/>
      <c r="J218"/>
      <c r="K218"/>
      <c r="L218"/>
      <c r="M218"/>
    </row>
    <row r="219" spans="1:13" s="743" customFormat="1" ht="20.100000000000001" customHeight="1">
      <c r="A219"/>
      <c r="B219"/>
      <c r="C219"/>
      <c r="D219"/>
      <c r="E219"/>
      <c r="F219"/>
      <c r="G219"/>
      <c r="H219"/>
      <c r="I219"/>
      <c r="J219"/>
      <c r="K219"/>
      <c r="L219"/>
      <c r="M219"/>
    </row>
    <row r="220" spans="1:13" s="743" customFormat="1" ht="20.100000000000001" customHeight="1">
      <c r="A220"/>
      <c r="B220"/>
      <c r="C220"/>
      <c r="D220"/>
      <c r="E220"/>
      <c r="F220"/>
      <c r="G220"/>
      <c r="H220"/>
      <c r="I220"/>
      <c r="J220"/>
      <c r="K220"/>
      <c r="L220"/>
      <c r="M220"/>
    </row>
    <row r="221" spans="1:13" s="743" customFormat="1" ht="20.100000000000001" customHeight="1">
      <c r="A221"/>
      <c r="B221"/>
      <c r="C221"/>
      <c r="D221"/>
      <c r="E221"/>
      <c r="F221"/>
      <c r="G221"/>
      <c r="H221"/>
      <c r="I221"/>
      <c r="J221"/>
      <c r="K221"/>
      <c r="L221"/>
      <c r="M221"/>
    </row>
    <row r="222" spans="1:13" s="743" customFormat="1" ht="20.100000000000001" customHeight="1">
      <c r="A222"/>
      <c r="B222"/>
      <c r="C222"/>
      <c r="D222"/>
      <c r="E222"/>
      <c r="F222"/>
      <c r="G222"/>
      <c r="H222"/>
      <c r="I222"/>
      <c r="J222"/>
      <c r="K222"/>
      <c r="L222"/>
      <c r="M222"/>
    </row>
    <row r="223" spans="1:13" s="743" customFormat="1" ht="20.100000000000001" customHeight="1">
      <c r="A223"/>
      <c r="B223"/>
      <c r="C223"/>
      <c r="D223"/>
      <c r="E223"/>
      <c r="F223"/>
      <c r="G223"/>
      <c r="H223"/>
      <c r="I223"/>
      <c r="J223"/>
      <c r="K223"/>
      <c r="L223"/>
      <c r="M223"/>
    </row>
    <row r="224" spans="1:13" s="743" customFormat="1" ht="20.100000000000001" customHeight="1">
      <c r="A224"/>
      <c r="B224"/>
      <c r="C224"/>
      <c r="D224"/>
      <c r="E224"/>
      <c r="F224"/>
      <c r="G224"/>
      <c r="H224"/>
      <c r="I224"/>
      <c r="J224"/>
      <c r="K224"/>
      <c r="L224"/>
      <c r="M224"/>
    </row>
    <row r="225" spans="1:13" s="743" customFormat="1" ht="20.100000000000001" customHeight="1">
      <c r="A225"/>
      <c r="B225"/>
      <c r="C225"/>
      <c r="D225"/>
      <c r="E225"/>
      <c r="F225"/>
      <c r="G225"/>
      <c r="H225"/>
      <c r="I225"/>
      <c r="J225"/>
      <c r="K225"/>
      <c r="L225"/>
      <c r="M225"/>
    </row>
    <row r="226" spans="1:13" s="743" customFormat="1" ht="20.100000000000001" customHeight="1">
      <c r="A226"/>
      <c r="B226"/>
      <c r="C226"/>
      <c r="D226"/>
      <c r="E226"/>
      <c r="F226"/>
      <c r="G226"/>
      <c r="H226"/>
      <c r="I226"/>
      <c r="J226"/>
      <c r="K226"/>
      <c r="L226"/>
      <c r="M226"/>
    </row>
    <row r="227" spans="1:13" s="743" customFormat="1" ht="20.100000000000001" customHeight="1">
      <c r="A227"/>
      <c r="B227"/>
      <c r="C227"/>
      <c r="D227"/>
      <c r="E227"/>
      <c r="F227"/>
      <c r="G227"/>
      <c r="H227"/>
      <c r="I227"/>
      <c r="J227"/>
      <c r="K227"/>
      <c r="L227"/>
      <c r="M227"/>
    </row>
    <row r="228" spans="1:13" s="743" customFormat="1" ht="20.100000000000001" customHeight="1">
      <c r="A228"/>
      <c r="B228"/>
      <c r="C228"/>
      <c r="D228"/>
      <c r="E228"/>
      <c r="F228"/>
      <c r="G228"/>
      <c r="H228"/>
      <c r="I228"/>
      <c r="J228"/>
      <c r="K228"/>
      <c r="L228"/>
      <c r="M228"/>
    </row>
    <row r="229" spans="1:13" s="743" customFormat="1" ht="20.100000000000001" customHeight="1">
      <c r="A229"/>
      <c r="B229"/>
      <c r="C229"/>
      <c r="D229"/>
      <c r="E229"/>
      <c r="F229"/>
      <c r="G229"/>
      <c r="H229"/>
      <c r="I229"/>
      <c r="J229"/>
      <c r="K229"/>
      <c r="L229"/>
      <c r="M229"/>
    </row>
    <row r="230" spans="1:13" s="743" customFormat="1" ht="20.100000000000001" customHeight="1">
      <c r="A230"/>
      <c r="B230"/>
      <c r="C230"/>
      <c r="D230"/>
      <c r="E230"/>
      <c r="F230"/>
      <c r="G230"/>
      <c r="H230"/>
      <c r="I230"/>
      <c r="J230"/>
      <c r="K230"/>
      <c r="L230"/>
      <c r="M230"/>
    </row>
    <row r="231" spans="1:13" s="743" customFormat="1" ht="20.100000000000001" customHeight="1">
      <c r="A231"/>
      <c r="B231"/>
      <c r="C231"/>
      <c r="D231"/>
      <c r="E231"/>
      <c r="F231"/>
      <c r="G231"/>
      <c r="H231"/>
      <c r="I231"/>
      <c r="J231"/>
      <c r="K231"/>
      <c r="L231"/>
      <c r="M231"/>
    </row>
    <row r="232" spans="1:13" s="743" customFormat="1" ht="20.100000000000001" customHeight="1">
      <c r="A232"/>
      <c r="B232"/>
      <c r="C232"/>
      <c r="D232"/>
      <c r="E232"/>
      <c r="F232"/>
      <c r="G232"/>
      <c r="H232"/>
      <c r="I232"/>
      <c r="J232"/>
      <c r="K232"/>
      <c r="L232"/>
      <c r="M232"/>
    </row>
    <row r="233" spans="1:13" s="743" customFormat="1" ht="20.100000000000001" customHeight="1">
      <c r="A233"/>
      <c r="B233"/>
      <c r="C233"/>
      <c r="D233"/>
      <c r="E233"/>
      <c r="F233"/>
      <c r="G233"/>
      <c r="H233"/>
      <c r="I233"/>
      <c r="J233"/>
      <c r="K233"/>
      <c r="L233"/>
      <c r="M233"/>
    </row>
    <row r="234" spans="1:13" s="743" customFormat="1" ht="20.100000000000001" customHeight="1">
      <c r="A234"/>
      <c r="B234"/>
      <c r="C234"/>
      <c r="D234"/>
      <c r="E234"/>
      <c r="F234"/>
      <c r="G234"/>
      <c r="H234"/>
      <c r="I234"/>
      <c r="J234"/>
      <c r="K234"/>
      <c r="L234"/>
      <c r="M234"/>
    </row>
    <row r="235" spans="1:13" s="743" customFormat="1" ht="20.100000000000001" customHeight="1">
      <c r="A235"/>
      <c r="B235"/>
      <c r="C235"/>
      <c r="D235"/>
      <c r="E235"/>
      <c r="F235"/>
      <c r="G235"/>
      <c r="H235"/>
      <c r="I235"/>
      <c r="J235"/>
      <c r="K235"/>
      <c r="L235"/>
      <c r="M235"/>
    </row>
    <row r="236" spans="1:13" s="743" customFormat="1" ht="20.100000000000001" customHeight="1">
      <c r="A236"/>
      <c r="B236"/>
      <c r="C236"/>
      <c r="D236"/>
      <c r="E236"/>
      <c r="F236"/>
      <c r="G236"/>
      <c r="H236"/>
      <c r="I236"/>
      <c r="J236"/>
      <c r="K236"/>
      <c r="L236"/>
      <c r="M236"/>
    </row>
    <row r="237" spans="1:13" s="743" customFormat="1" ht="20.100000000000001" customHeight="1">
      <c r="A237"/>
      <c r="B237"/>
      <c r="C237"/>
      <c r="D237"/>
      <c r="E237"/>
      <c r="F237"/>
      <c r="G237"/>
      <c r="H237"/>
      <c r="I237"/>
      <c r="J237"/>
      <c r="K237"/>
      <c r="L237"/>
      <c r="M237"/>
    </row>
    <row r="238" spans="1:13" s="743" customFormat="1" ht="20.100000000000001" customHeight="1">
      <c r="A238"/>
      <c r="B238"/>
      <c r="C238"/>
      <c r="D238"/>
      <c r="E238"/>
      <c r="F238"/>
      <c r="G238"/>
      <c r="H238"/>
      <c r="I238"/>
      <c r="J238"/>
      <c r="K238"/>
      <c r="L238"/>
      <c r="M238"/>
    </row>
    <row r="239" spans="1:13" s="743" customFormat="1" ht="20.100000000000001" customHeight="1">
      <c r="A239"/>
      <c r="B239"/>
      <c r="C239"/>
      <c r="D239"/>
      <c r="E239"/>
      <c r="F239"/>
      <c r="G239"/>
      <c r="H239"/>
      <c r="I239"/>
      <c r="J239"/>
      <c r="K239"/>
      <c r="L239"/>
      <c r="M239"/>
    </row>
    <row r="240" spans="1:13" s="743" customFormat="1" ht="20.100000000000001" customHeight="1">
      <c r="A240"/>
      <c r="B240"/>
      <c r="C240"/>
      <c r="D240"/>
      <c r="E240"/>
      <c r="F240"/>
      <c r="G240"/>
      <c r="H240"/>
      <c r="I240"/>
      <c r="J240"/>
      <c r="K240"/>
      <c r="L240"/>
      <c r="M240"/>
    </row>
    <row r="241" spans="1:13" s="743" customFormat="1" ht="20.100000000000001" customHeight="1">
      <c r="A241"/>
      <c r="B241"/>
      <c r="C241"/>
      <c r="D241"/>
      <c r="E241"/>
      <c r="F241"/>
      <c r="G241"/>
      <c r="H241"/>
      <c r="I241"/>
      <c r="J241"/>
      <c r="K241"/>
      <c r="L241"/>
      <c r="M241"/>
    </row>
    <row r="242" spans="1:13" s="743" customFormat="1" ht="20.100000000000001" customHeight="1">
      <c r="A242"/>
      <c r="B242"/>
      <c r="C242"/>
      <c r="D242"/>
      <c r="E242"/>
      <c r="F242"/>
      <c r="G242"/>
      <c r="H242"/>
      <c r="I242"/>
      <c r="J242"/>
      <c r="K242"/>
      <c r="L242"/>
      <c r="M242"/>
    </row>
    <row r="243" spans="1:13" s="743" customFormat="1" ht="20.100000000000001" customHeight="1">
      <c r="A243"/>
      <c r="B243"/>
      <c r="C243"/>
      <c r="D243"/>
      <c r="E243"/>
      <c r="F243"/>
      <c r="G243"/>
      <c r="H243"/>
      <c r="I243"/>
      <c r="J243"/>
      <c r="K243"/>
      <c r="L243"/>
      <c r="M243"/>
    </row>
    <row r="244" spans="1:13" s="743" customFormat="1" ht="20.100000000000001" customHeight="1">
      <c r="A244"/>
      <c r="B244"/>
      <c r="C244"/>
      <c r="D244"/>
      <c r="E244"/>
      <c r="F244"/>
      <c r="G244"/>
      <c r="H244"/>
      <c r="I244"/>
      <c r="J244"/>
      <c r="K244"/>
      <c r="L244"/>
      <c r="M244"/>
    </row>
    <row r="245" spans="1:13" s="743" customFormat="1" ht="20.100000000000001" customHeight="1">
      <c r="A245"/>
      <c r="B245"/>
      <c r="C245"/>
      <c r="D245"/>
      <c r="E245"/>
      <c r="F245"/>
      <c r="G245"/>
      <c r="H245"/>
      <c r="I245"/>
      <c r="J245"/>
      <c r="K245"/>
      <c r="L245"/>
      <c r="M245"/>
    </row>
    <row r="246" spans="1:13" s="743" customFormat="1" ht="20.100000000000001" customHeight="1">
      <c r="A246"/>
      <c r="B246"/>
      <c r="C246"/>
      <c r="D246"/>
      <c r="E246"/>
      <c r="F246"/>
      <c r="G246"/>
      <c r="H246"/>
      <c r="I246"/>
      <c r="J246"/>
      <c r="K246"/>
      <c r="L246"/>
      <c r="M246"/>
    </row>
    <row r="247" spans="1:13" s="743" customFormat="1" ht="20.100000000000001" customHeight="1">
      <c r="A247"/>
      <c r="B247"/>
      <c r="C247"/>
      <c r="D247"/>
      <c r="E247"/>
      <c r="F247"/>
      <c r="G247"/>
      <c r="H247"/>
      <c r="I247"/>
      <c r="J247"/>
      <c r="K247"/>
      <c r="L247"/>
      <c r="M247"/>
    </row>
    <row r="248" spans="1:13" s="743" customFormat="1" ht="20.100000000000001" customHeight="1">
      <c r="A248"/>
      <c r="B248"/>
      <c r="C248"/>
      <c r="D248"/>
      <c r="E248"/>
      <c r="F248"/>
      <c r="G248"/>
      <c r="H248"/>
      <c r="I248"/>
      <c r="J248"/>
      <c r="K248"/>
      <c r="L248"/>
      <c r="M248"/>
    </row>
    <row r="249" spans="1:13" s="743" customFormat="1" ht="20.100000000000001" customHeight="1">
      <c r="A249"/>
      <c r="B249"/>
      <c r="C249"/>
      <c r="D249"/>
      <c r="E249"/>
      <c r="F249"/>
      <c r="G249"/>
      <c r="H249"/>
      <c r="I249"/>
      <c r="J249"/>
      <c r="K249"/>
      <c r="L249"/>
      <c r="M249"/>
    </row>
    <row r="250" spans="1:13" s="743" customFormat="1" ht="20.100000000000001" customHeight="1">
      <c r="A250"/>
      <c r="B250"/>
      <c r="C250"/>
      <c r="D250"/>
      <c r="E250"/>
      <c r="F250"/>
      <c r="G250"/>
      <c r="H250"/>
      <c r="I250"/>
      <c r="J250"/>
      <c r="K250"/>
      <c r="L250"/>
      <c r="M250"/>
    </row>
    <row r="251" spans="1:13" s="743" customFormat="1" ht="20.100000000000001" customHeight="1">
      <c r="A251"/>
      <c r="B251"/>
      <c r="C251"/>
      <c r="D251"/>
      <c r="E251"/>
      <c r="F251"/>
      <c r="G251"/>
      <c r="H251"/>
      <c r="I251"/>
      <c r="J251"/>
      <c r="K251"/>
      <c r="L251"/>
      <c r="M251"/>
    </row>
    <row r="252" spans="1:13" s="743" customFormat="1" ht="20.100000000000001" customHeight="1">
      <c r="A252"/>
      <c r="B252"/>
      <c r="C252"/>
      <c r="D252"/>
      <c r="E252"/>
      <c r="F252"/>
      <c r="G252"/>
      <c r="H252"/>
      <c r="I252"/>
      <c r="J252"/>
      <c r="K252"/>
      <c r="L252"/>
      <c r="M252"/>
    </row>
    <row r="253" spans="1:13" s="743" customFormat="1" ht="20.100000000000001" customHeight="1">
      <c r="A253"/>
      <c r="B253"/>
      <c r="C253"/>
      <c r="D253"/>
      <c r="E253"/>
      <c r="F253"/>
      <c r="G253"/>
      <c r="H253"/>
      <c r="I253"/>
      <c r="J253"/>
      <c r="K253"/>
      <c r="L253"/>
      <c r="M253"/>
    </row>
    <row r="254" spans="1:13" s="743" customFormat="1" ht="20.100000000000001" customHeight="1">
      <c r="A254"/>
      <c r="B254"/>
      <c r="C254"/>
      <c r="D254"/>
      <c r="E254"/>
      <c r="F254"/>
      <c r="G254"/>
      <c r="H254"/>
      <c r="I254"/>
      <c r="J254"/>
      <c r="K254"/>
      <c r="L254"/>
      <c r="M254"/>
    </row>
    <row r="255" spans="1:13" s="743" customFormat="1" ht="20.100000000000001" customHeight="1">
      <c r="A255"/>
      <c r="B255"/>
      <c r="C255"/>
      <c r="D255"/>
      <c r="E255"/>
      <c r="F255"/>
      <c r="G255"/>
      <c r="H255"/>
      <c r="I255"/>
      <c r="J255"/>
      <c r="K255"/>
      <c r="L255"/>
      <c r="M255"/>
    </row>
    <row r="256" spans="1:13" s="743" customFormat="1" ht="20.100000000000001" customHeight="1">
      <c r="A256"/>
      <c r="B256"/>
      <c r="C256"/>
      <c r="D256"/>
      <c r="E256"/>
      <c r="F256"/>
      <c r="G256"/>
      <c r="H256"/>
      <c r="I256"/>
      <c r="J256"/>
      <c r="K256"/>
      <c r="L256"/>
      <c r="M256"/>
    </row>
    <row r="257" spans="1:13" s="743" customFormat="1" ht="20.100000000000001" customHeight="1">
      <c r="A257"/>
      <c r="B257"/>
      <c r="C257"/>
      <c r="D257"/>
      <c r="E257"/>
      <c r="F257"/>
      <c r="G257"/>
      <c r="H257"/>
      <c r="I257"/>
      <c r="J257"/>
      <c r="K257"/>
      <c r="L257"/>
      <c r="M257"/>
    </row>
    <row r="258" spans="1:13" s="743" customFormat="1" ht="20.100000000000001" customHeight="1">
      <c r="A258"/>
      <c r="B258"/>
      <c r="C258"/>
      <c r="D258"/>
      <c r="E258"/>
      <c r="F258"/>
      <c r="G258"/>
      <c r="H258"/>
      <c r="I258"/>
      <c r="J258"/>
      <c r="K258"/>
      <c r="L258"/>
      <c r="M258"/>
    </row>
    <row r="259" spans="1:13" s="743" customFormat="1" ht="20.100000000000001" customHeight="1">
      <c r="A259"/>
      <c r="B259"/>
      <c r="C259"/>
      <c r="D259"/>
      <c r="E259"/>
      <c r="F259"/>
      <c r="G259"/>
      <c r="H259"/>
      <c r="I259"/>
      <c r="J259"/>
      <c r="K259"/>
      <c r="L259"/>
      <c r="M259"/>
    </row>
    <row r="260" spans="1:13" s="743" customFormat="1" ht="20.100000000000001" customHeight="1">
      <c r="A260"/>
      <c r="B260"/>
      <c r="C260"/>
      <c r="D260"/>
      <c r="E260"/>
      <c r="F260"/>
      <c r="G260"/>
      <c r="H260"/>
      <c r="I260"/>
      <c r="J260"/>
      <c r="K260"/>
      <c r="L260"/>
      <c r="M260"/>
    </row>
    <row r="261" spans="1:13" s="743" customFormat="1" ht="20.100000000000001" customHeight="1">
      <c r="A261"/>
      <c r="B261"/>
      <c r="C261"/>
      <c r="D261"/>
      <c r="E261"/>
      <c r="F261"/>
      <c r="G261"/>
      <c r="H261"/>
      <c r="I261"/>
      <c r="J261"/>
      <c r="K261"/>
      <c r="L261"/>
      <c r="M261"/>
    </row>
    <row r="262" spans="1:13" s="743" customFormat="1" ht="20.100000000000001" customHeight="1">
      <c r="A262"/>
      <c r="B262"/>
      <c r="C262"/>
      <c r="D262"/>
      <c r="E262"/>
      <c r="F262"/>
      <c r="G262"/>
      <c r="H262"/>
      <c r="I262"/>
      <c r="J262"/>
      <c r="K262"/>
      <c r="L262"/>
      <c r="M262"/>
    </row>
    <row r="263" spans="1:13" s="743" customFormat="1" ht="20.100000000000001" customHeight="1">
      <c r="A263"/>
      <c r="B263"/>
      <c r="C263"/>
      <c r="D263"/>
      <c r="E263"/>
      <c r="F263"/>
      <c r="G263"/>
      <c r="H263"/>
      <c r="I263"/>
      <c r="J263"/>
      <c r="K263"/>
      <c r="L263"/>
      <c r="M263"/>
    </row>
    <row r="264" spans="1:13" s="743" customFormat="1" ht="20.100000000000001" customHeight="1">
      <c r="A264"/>
      <c r="B264"/>
      <c r="C264"/>
      <c r="D264"/>
      <c r="E264"/>
      <c r="F264"/>
      <c r="G264"/>
      <c r="H264"/>
      <c r="I264"/>
      <c r="J264"/>
      <c r="K264"/>
      <c r="L264"/>
      <c r="M264"/>
    </row>
    <row r="265" spans="1:13" s="743" customFormat="1" ht="20.100000000000001" customHeight="1">
      <c r="A265"/>
      <c r="B265"/>
      <c r="C265"/>
      <c r="D265"/>
      <c r="E265"/>
      <c r="F265"/>
      <c r="G265"/>
      <c r="H265"/>
      <c r="I265"/>
      <c r="J265"/>
      <c r="K265"/>
      <c r="L265"/>
      <c r="M265"/>
    </row>
    <row r="266" spans="1:13" s="743" customFormat="1" ht="20.100000000000001" customHeight="1">
      <c r="A266"/>
      <c r="B266"/>
      <c r="C266"/>
      <c r="D266"/>
      <c r="E266"/>
      <c r="F266"/>
      <c r="G266"/>
      <c r="H266"/>
      <c r="I266"/>
      <c r="J266"/>
      <c r="K266"/>
      <c r="L266"/>
      <c r="M266"/>
    </row>
    <row r="267" spans="1:13" s="743" customFormat="1" ht="20.100000000000001" customHeight="1">
      <c r="A267"/>
      <c r="B267"/>
      <c r="C267"/>
      <c r="D267"/>
      <c r="E267"/>
      <c r="F267"/>
      <c r="G267"/>
      <c r="H267"/>
      <c r="I267"/>
      <c r="J267"/>
      <c r="K267"/>
      <c r="L267"/>
      <c r="M267"/>
    </row>
    <row r="268" spans="1:13" s="743" customFormat="1" ht="20.100000000000001" customHeight="1">
      <c r="A268"/>
      <c r="B268"/>
      <c r="C268"/>
      <c r="D268"/>
      <c r="E268"/>
      <c r="F268"/>
      <c r="G268"/>
      <c r="H268"/>
      <c r="I268"/>
      <c r="J268"/>
      <c r="K268"/>
      <c r="L268"/>
      <c r="M268"/>
    </row>
  </sheetData>
  <mergeCells count="1">
    <mergeCell ref="A1:M1"/>
  </mergeCells>
  <phoneticPr fontId="4" type="noConversion"/>
  <pageMargins left="0.78740157480314965" right="0.39370078740157483" top="0.78740157480314965" bottom="0.6692913385826772" header="0.39370078740157483" footer="0.27559055118110237"/>
  <pageSetup paperSize="9" scale="88" firstPageNumber="10" orientation="landscape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61B4C-EF96-4A0F-80E4-F46017E5EFF1}">
  <dimension ref="A1:O116"/>
  <sheetViews>
    <sheetView view="pageBreakPreview" zoomScaleNormal="100" zoomScaleSheetLayoutView="100" workbookViewId="0">
      <selection activeCell="K26" sqref="K26"/>
    </sheetView>
  </sheetViews>
  <sheetFormatPr defaultColWidth="8.88671875" defaultRowHeight="20.100000000000001" customHeight="1"/>
  <cols>
    <col min="1" max="9" width="8.77734375" customWidth="1"/>
    <col min="10" max="10" width="10.77734375" customWidth="1"/>
    <col min="11" max="11" width="12.109375" customWidth="1"/>
    <col min="12" max="12" width="10.44140625" customWidth="1"/>
    <col min="13" max="13" width="15.44140625" customWidth="1"/>
    <col min="14" max="16384" width="8.88671875" style="743"/>
  </cols>
  <sheetData>
    <row r="1" spans="1:13" ht="33.75" customHeight="1">
      <c r="A1" s="998" t="s">
        <v>807</v>
      </c>
      <c r="B1" s="998"/>
      <c r="C1" s="998"/>
      <c r="D1" s="998"/>
      <c r="E1" s="998"/>
      <c r="F1" s="998"/>
      <c r="G1" s="998"/>
      <c r="H1" s="998"/>
      <c r="I1" s="998"/>
      <c r="J1" s="998"/>
      <c r="K1" s="998"/>
      <c r="L1" s="998"/>
      <c r="M1" s="998"/>
    </row>
    <row r="2" spans="1:13" ht="6.75" customHeight="1"/>
    <row r="3" spans="1:13" ht="17.25" customHeight="1">
      <c r="A3" t="s">
        <v>808</v>
      </c>
    </row>
    <row r="4" spans="1:13" ht="17.25" customHeight="1">
      <c r="A4" t="s">
        <v>809</v>
      </c>
    </row>
    <row r="5" spans="1:13" ht="17.25" customHeight="1">
      <c r="A5" t="s">
        <v>810</v>
      </c>
    </row>
    <row r="6" spans="1:13" ht="7.5" customHeight="1">
      <c r="A6" s="744"/>
    </row>
    <row r="7" spans="1:13" ht="17.25" customHeight="1">
      <c r="A7" t="s">
        <v>811</v>
      </c>
    </row>
    <row r="8" spans="1:13" ht="17.25" customHeight="1">
      <c r="A8" t="s">
        <v>812</v>
      </c>
    </row>
    <row r="9" spans="1:13" ht="17.25" customHeight="1">
      <c r="A9" s="745" t="s">
        <v>813</v>
      </c>
    </row>
    <row r="10" spans="1:13" ht="17.25" customHeight="1">
      <c r="A10" t="s">
        <v>814</v>
      </c>
    </row>
    <row r="11" spans="1:13" ht="17.25" customHeight="1">
      <c r="A11" t="s">
        <v>815</v>
      </c>
    </row>
    <row r="12" spans="1:13" ht="17.25" customHeight="1">
      <c r="A12" t="s">
        <v>816</v>
      </c>
    </row>
    <row r="13" spans="1:13" ht="17.25" customHeight="1">
      <c r="A13" t="s">
        <v>817</v>
      </c>
    </row>
    <row r="14" spans="1:13" ht="17.25" customHeight="1">
      <c r="A14" t="s">
        <v>818</v>
      </c>
    </row>
    <row r="15" spans="1:13" ht="17.25" customHeight="1">
      <c r="A15" t="s">
        <v>819</v>
      </c>
    </row>
    <row r="16" spans="1:13" ht="17.25" customHeight="1">
      <c r="A16" t="s">
        <v>820</v>
      </c>
    </row>
    <row r="17" spans="1:1" ht="17.25" customHeight="1">
      <c r="A17" t="s">
        <v>821</v>
      </c>
    </row>
    <row r="18" spans="1:1" ht="17.25" customHeight="1">
      <c r="A18" t="s">
        <v>822</v>
      </c>
    </row>
    <row r="19" spans="1:1" ht="17.25" customHeight="1">
      <c r="A19" t="s">
        <v>823</v>
      </c>
    </row>
    <row r="20" spans="1:1" ht="17.25" customHeight="1">
      <c r="A20" t="s">
        <v>824</v>
      </c>
    </row>
    <row r="21" spans="1:1" ht="17.25" customHeight="1">
      <c r="A21" t="s">
        <v>825</v>
      </c>
    </row>
    <row r="22" spans="1:1" ht="17.25" customHeight="1">
      <c r="A22" t="s">
        <v>826</v>
      </c>
    </row>
    <row r="23" spans="1:1" ht="17.25" customHeight="1">
      <c r="A23" t="s">
        <v>827</v>
      </c>
    </row>
    <row r="24" spans="1:1" ht="17.25" customHeight="1">
      <c r="A24" t="s">
        <v>828</v>
      </c>
    </row>
    <row r="25" spans="1:1" ht="17.25" hidden="1" customHeight="1">
      <c r="A25" t="s">
        <v>829</v>
      </c>
    </row>
    <row r="26" spans="1:1" ht="17.25" customHeight="1">
      <c r="A26" t="s">
        <v>830</v>
      </c>
    </row>
    <row r="27" spans="1:1" ht="17.25" customHeight="1">
      <c r="A27" t="s">
        <v>831</v>
      </c>
    </row>
    <row r="28" spans="1:1" ht="17.25" customHeight="1">
      <c r="A28" t="s">
        <v>832</v>
      </c>
    </row>
    <row r="29" spans="1:1" ht="17.25" customHeight="1">
      <c r="A29" t="s">
        <v>833</v>
      </c>
    </row>
    <row r="30" spans="1:1" ht="17.25" customHeight="1">
      <c r="A30" t="s">
        <v>834</v>
      </c>
    </row>
    <row r="31" spans="1:1" ht="17.25" customHeight="1">
      <c r="A31" t="s">
        <v>835</v>
      </c>
    </row>
    <row r="32" spans="1:1" ht="17.25" customHeight="1">
      <c r="A32" t="s">
        <v>836</v>
      </c>
    </row>
    <row r="33" spans="1:1" ht="17.25" customHeight="1">
      <c r="A33" t="s">
        <v>837</v>
      </c>
    </row>
    <row r="34" spans="1:1" ht="17.25" customHeight="1">
      <c r="A34" t="s">
        <v>838</v>
      </c>
    </row>
    <row r="35" spans="1:1" ht="17.25" customHeight="1">
      <c r="A35" t="s">
        <v>839</v>
      </c>
    </row>
    <row r="36" spans="1:1" ht="17.25" customHeight="1">
      <c r="A36" t="s">
        <v>840</v>
      </c>
    </row>
    <row r="37" spans="1:1" ht="17.25" customHeight="1">
      <c r="A37" t="s">
        <v>841</v>
      </c>
    </row>
    <row r="38" spans="1:1" ht="17.25" customHeight="1">
      <c r="A38" t="s">
        <v>842</v>
      </c>
    </row>
    <row r="39" spans="1:1" ht="17.25" customHeight="1">
      <c r="A39" t="s">
        <v>843</v>
      </c>
    </row>
    <row r="40" spans="1:1" ht="17.25" customHeight="1">
      <c r="A40" t="s">
        <v>844</v>
      </c>
    </row>
    <row r="41" spans="1:1" ht="17.25" customHeight="1">
      <c r="A41" t="s">
        <v>845</v>
      </c>
    </row>
    <row r="42" spans="1:1" ht="17.25" customHeight="1">
      <c r="A42" t="s">
        <v>846</v>
      </c>
    </row>
    <row r="43" spans="1:1" ht="17.25" customHeight="1">
      <c r="A43" t="s">
        <v>847</v>
      </c>
    </row>
    <row r="44" spans="1:1" ht="17.25" customHeight="1">
      <c r="A44" t="s">
        <v>848</v>
      </c>
    </row>
    <row r="45" spans="1:1" ht="17.25" customHeight="1">
      <c r="A45" t="s">
        <v>849</v>
      </c>
    </row>
    <row r="46" spans="1:1" ht="17.25" customHeight="1">
      <c r="A46" t="s">
        <v>850</v>
      </c>
    </row>
    <row r="47" spans="1:1" ht="17.25" customHeight="1">
      <c r="A47" t="s">
        <v>851</v>
      </c>
    </row>
    <row r="48" spans="1:1" ht="17.25" customHeight="1">
      <c r="A48" t="s">
        <v>852</v>
      </c>
    </row>
    <row r="49" spans="1:1" ht="17.25" customHeight="1">
      <c r="A49" t="s">
        <v>853</v>
      </c>
    </row>
    <row r="50" spans="1:1" ht="17.25" customHeight="1">
      <c r="A50" t="s">
        <v>854</v>
      </c>
    </row>
    <row r="51" spans="1:1" ht="17.25" customHeight="1">
      <c r="A51" t="s">
        <v>855</v>
      </c>
    </row>
    <row r="52" spans="1:1" ht="17.25" customHeight="1">
      <c r="A52" t="s">
        <v>856</v>
      </c>
    </row>
    <row r="53" spans="1:1" ht="17.25" customHeight="1">
      <c r="A53" t="s">
        <v>857</v>
      </c>
    </row>
    <row r="54" spans="1:1" ht="17.25" customHeight="1">
      <c r="A54" t="s">
        <v>858</v>
      </c>
    </row>
    <row r="55" spans="1:1" ht="17.25" customHeight="1">
      <c r="A55" t="s">
        <v>859</v>
      </c>
    </row>
    <row r="56" spans="1:1" ht="17.25" customHeight="1">
      <c r="A56" t="s">
        <v>860</v>
      </c>
    </row>
    <row r="57" spans="1:1" ht="17.25" customHeight="1">
      <c r="A57" t="s">
        <v>861</v>
      </c>
    </row>
    <row r="58" spans="1:1" ht="17.25" customHeight="1">
      <c r="A58" t="s">
        <v>862</v>
      </c>
    </row>
    <row r="59" spans="1:1" ht="17.25" customHeight="1">
      <c r="A59" t="s">
        <v>863</v>
      </c>
    </row>
    <row r="60" spans="1:1" ht="17.25" customHeight="1">
      <c r="A60" t="s">
        <v>864</v>
      </c>
    </row>
    <row r="61" spans="1:1" ht="17.25" customHeight="1">
      <c r="A61" t="s">
        <v>865</v>
      </c>
    </row>
    <row r="62" spans="1:1" ht="17.25" customHeight="1">
      <c r="A62" t="s">
        <v>866</v>
      </c>
    </row>
    <row r="63" spans="1:1" ht="17.25" customHeight="1">
      <c r="A63" t="s">
        <v>867</v>
      </c>
    </row>
    <row r="64" spans="1:1" ht="17.25" hidden="1" customHeight="1">
      <c r="A64" t="s">
        <v>868</v>
      </c>
    </row>
    <row r="65" spans="1:1" ht="17.25" hidden="1" customHeight="1">
      <c r="A65" t="s">
        <v>869</v>
      </c>
    </row>
    <row r="66" spans="1:1" ht="17.25" hidden="1" customHeight="1">
      <c r="A66" t="s">
        <v>870</v>
      </c>
    </row>
    <row r="67" spans="1:1" ht="17.25" hidden="1" customHeight="1">
      <c r="A67" t="s">
        <v>871</v>
      </c>
    </row>
    <row r="68" spans="1:1" ht="17.25" hidden="1" customHeight="1">
      <c r="A68" t="s">
        <v>872</v>
      </c>
    </row>
    <row r="69" spans="1:1" ht="17.25" customHeight="1">
      <c r="A69" t="s">
        <v>873</v>
      </c>
    </row>
    <row r="70" spans="1:1" ht="17.25" customHeight="1">
      <c r="A70" t="s">
        <v>874</v>
      </c>
    </row>
    <row r="71" spans="1:1" ht="17.25" customHeight="1">
      <c r="A71" t="s">
        <v>875</v>
      </c>
    </row>
    <row r="72" spans="1:1" ht="17.25" customHeight="1">
      <c r="A72" t="s">
        <v>876</v>
      </c>
    </row>
    <row r="73" spans="1:1" ht="17.25" customHeight="1">
      <c r="A73" t="s">
        <v>877</v>
      </c>
    </row>
    <row r="74" spans="1:1" ht="17.25" customHeight="1">
      <c r="A74" t="s">
        <v>878</v>
      </c>
    </row>
    <row r="75" spans="1:1" ht="17.25" customHeight="1">
      <c r="A75" t="s">
        <v>879</v>
      </c>
    </row>
    <row r="76" spans="1:1" ht="17.25" customHeight="1">
      <c r="A76" t="s">
        <v>880</v>
      </c>
    </row>
    <row r="77" spans="1:1" ht="17.25" customHeight="1">
      <c r="A77" t="s">
        <v>881</v>
      </c>
    </row>
    <row r="78" spans="1:1" ht="17.25" hidden="1" customHeight="1">
      <c r="A78" t="s">
        <v>882</v>
      </c>
    </row>
    <row r="79" spans="1:1" ht="17.25" customHeight="1">
      <c r="A79" t="s">
        <v>883</v>
      </c>
    </row>
    <row r="80" spans="1:1" ht="17.25" hidden="1" customHeight="1">
      <c r="A80" t="s">
        <v>884</v>
      </c>
    </row>
    <row r="81" spans="1:15" ht="17.25" hidden="1" customHeight="1">
      <c r="A81" t="s">
        <v>885</v>
      </c>
    </row>
    <row r="82" spans="1:15" ht="17.25" customHeight="1">
      <c r="A82" t="s">
        <v>886</v>
      </c>
    </row>
    <row r="83" spans="1:15" ht="17.25" customHeight="1"/>
    <row r="84" spans="1:15" ht="17.25" hidden="1" customHeight="1"/>
    <row r="85" spans="1:15" ht="17.25" customHeight="1">
      <c r="A85" s="999" t="s">
        <v>887</v>
      </c>
      <c r="B85" s="999"/>
      <c r="C85" s="999"/>
      <c r="D85" s="999"/>
      <c r="E85" s="999"/>
      <c r="F85" s="999"/>
      <c r="G85" s="999"/>
      <c r="H85" s="999"/>
      <c r="I85" s="999"/>
      <c r="J85" s="999"/>
      <c r="K85" s="999"/>
      <c r="L85" s="999"/>
      <c r="M85" s="999"/>
      <c r="N85" s="999"/>
      <c r="O85" s="999"/>
    </row>
    <row r="86" spans="1:15" ht="17.25" customHeight="1"/>
    <row r="87" spans="1:15" ht="17.25" customHeight="1">
      <c r="A87" t="s">
        <v>888</v>
      </c>
    </row>
    <row r="88" spans="1:15" ht="17.25" hidden="1" customHeight="1">
      <c r="A88" t="s">
        <v>889</v>
      </c>
    </row>
    <row r="89" spans="1:15" ht="17.25" customHeight="1"/>
    <row r="90" spans="1:15" ht="17.25" hidden="1" customHeight="1">
      <c r="A90" t="s">
        <v>890</v>
      </c>
    </row>
    <row r="91" spans="1:15" ht="17.25" hidden="1" customHeight="1">
      <c r="A91" t="s">
        <v>891</v>
      </c>
    </row>
    <row r="92" spans="1:15" ht="17.25" hidden="1" customHeight="1">
      <c r="A92" t="s">
        <v>892</v>
      </c>
    </row>
    <row r="93" spans="1:15" ht="17.25" hidden="1" customHeight="1">
      <c r="A93" t="s">
        <v>893</v>
      </c>
    </row>
    <row r="94" spans="1:15" ht="17.25" hidden="1" customHeight="1">
      <c r="A94" t="s">
        <v>894</v>
      </c>
    </row>
    <row r="95" spans="1:15" ht="17.25" hidden="1" customHeight="1">
      <c r="A95" t="s">
        <v>895</v>
      </c>
    </row>
    <row r="96" spans="1:15" ht="17.25" hidden="1" customHeight="1">
      <c r="A96" t="s">
        <v>896</v>
      </c>
    </row>
    <row r="97" spans="1:1" ht="17.25" hidden="1" customHeight="1">
      <c r="A97" t="s">
        <v>897</v>
      </c>
    </row>
    <row r="98" spans="1:1" ht="17.25" hidden="1" customHeight="1">
      <c r="A98" t="s">
        <v>898</v>
      </c>
    </row>
    <row r="99" spans="1:1" ht="17.25" hidden="1" customHeight="1">
      <c r="A99" t="s">
        <v>899</v>
      </c>
    </row>
    <row r="100" spans="1:1" ht="17.25" hidden="1" customHeight="1">
      <c r="A100" t="s">
        <v>900</v>
      </c>
    </row>
    <row r="101" spans="1:1" ht="17.25" hidden="1" customHeight="1">
      <c r="A101" t="s">
        <v>901</v>
      </c>
    </row>
    <row r="102" spans="1:1" ht="17.25" hidden="1" customHeight="1"/>
    <row r="103" spans="1:1" ht="17.25" customHeight="1">
      <c r="A103" t="s">
        <v>902</v>
      </c>
    </row>
    <row r="104" spans="1:1" ht="17.25" customHeight="1">
      <c r="A104" t="s">
        <v>903</v>
      </c>
    </row>
    <row r="105" spans="1:1" ht="17.25" customHeight="1">
      <c r="A105" t="s">
        <v>904</v>
      </c>
    </row>
    <row r="106" spans="1:1" ht="17.25" customHeight="1">
      <c r="A106" t="s">
        <v>905</v>
      </c>
    </row>
    <row r="107" spans="1:1" ht="17.25" customHeight="1">
      <c r="A107" t="s">
        <v>906</v>
      </c>
    </row>
    <row r="108" spans="1:1" ht="17.25" customHeight="1">
      <c r="A108" t="s">
        <v>907</v>
      </c>
    </row>
    <row r="109" spans="1:1" ht="17.25" customHeight="1">
      <c r="A109" t="s">
        <v>908</v>
      </c>
    </row>
    <row r="110" spans="1:1" ht="17.25" customHeight="1">
      <c r="A110" t="s">
        <v>909</v>
      </c>
    </row>
    <row r="111" spans="1:1" ht="17.25" hidden="1" customHeight="1">
      <c r="A111" t="s">
        <v>910</v>
      </c>
    </row>
    <row r="112" spans="1:1" ht="17.25" hidden="1" customHeight="1">
      <c r="A112" t="s">
        <v>911</v>
      </c>
    </row>
    <row r="113" spans="1:1" ht="17.25" hidden="1" customHeight="1">
      <c r="A113" t="s">
        <v>912</v>
      </c>
    </row>
    <row r="114" spans="1:1" ht="17.25" customHeight="1"/>
    <row r="115" spans="1:1" ht="17.25" customHeight="1">
      <c r="A115" t="s">
        <v>913</v>
      </c>
    </row>
    <row r="116" spans="1:1" ht="17.25" customHeight="1">
      <c r="A116" t="s">
        <v>914</v>
      </c>
    </row>
  </sheetData>
  <mergeCells count="2">
    <mergeCell ref="A1:M1"/>
    <mergeCell ref="A85:O85"/>
  </mergeCells>
  <phoneticPr fontId="4" type="noConversion"/>
  <pageMargins left="0.78740157480314965" right="0.39370078740157483" top="0.39370078740157483" bottom="0.47244094488188981" header="0" footer="0.27559055118110237"/>
  <pageSetup paperSize="9" scale="84" firstPageNumber="16" orientation="landscape" useFirstPageNumber="1" r:id="rId1"/>
  <headerFooter alignWithMargins="0"/>
  <rowBreaks count="2" manualBreakCount="2">
    <brk id="36" max="12" man="1"/>
    <brk id="75" max="12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AB7DB-8177-4B0C-98FC-FC6FABC3E0C5}">
  <dimension ref="A1:P191"/>
  <sheetViews>
    <sheetView view="pageBreakPreview" zoomScaleNormal="100" workbookViewId="0">
      <selection activeCell="L8" sqref="L8"/>
    </sheetView>
  </sheetViews>
  <sheetFormatPr defaultColWidth="8.88671875" defaultRowHeight="20.100000000000001" customHeight="1"/>
  <cols>
    <col min="1" max="15" width="7.88671875" customWidth="1"/>
    <col min="16" max="16384" width="8.88671875" style="743"/>
  </cols>
  <sheetData>
    <row r="1" spans="1:16" ht="36" customHeight="1">
      <c r="A1" s="998" t="s">
        <v>915</v>
      </c>
      <c r="B1" s="998"/>
      <c r="C1" s="998"/>
      <c r="D1" s="998"/>
      <c r="E1" s="998"/>
      <c r="F1" s="998"/>
      <c r="G1" s="998"/>
      <c r="H1" s="998"/>
      <c r="I1" s="998"/>
      <c r="J1" s="998"/>
      <c r="K1" s="998"/>
      <c r="L1" s="998"/>
      <c r="M1" s="998"/>
      <c r="N1" s="998"/>
      <c r="O1" s="998"/>
      <c r="P1" s="998"/>
    </row>
    <row r="3" spans="1:16" ht="20.100000000000001" customHeight="1">
      <c r="A3" t="s">
        <v>916</v>
      </c>
    </row>
    <row r="4" spans="1:16" ht="20.100000000000001" customHeight="1">
      <c r="A4" t="s">
        <v>917</v>
      </c>
    </row>
    <row r="5" spans="1:16" ht="20.100000000000001" customHeight="1">
      <c r="A5" t="s">
        <v>918</v>
      </c>
    </row>
    <row r="6" spans="1:16" ht="20.100000000000001" customHeight="1">
      <c r="A6" t="s">
        <v>919</v>
      </c>
    </row>
    <row r="8" spans="1:16" ht="20.100000000000001" customHeight="1">
      <c r="A8" t="s">
        <v>920</v>
      </c>
    </row>
    <row r="9" spans="1:16" ht="20.100000000000001" customHeight="1">
      <c r="A9" t="s">
        <v>921</v>
      </c>
    </row>
    <row r="10" spans="1:16" ht="8.25" customHeight="1"/>
    <row r="11" spans="1:16" ht="22.5" customHeight="1">
      <c r="A11" s="1000" t="s">
        <v>922</v>
      </c>
      <c r="B11" s="1000"/>
      <c r="C11" s="1000"/>
      <c r="D11" s="1000"/>
      <c r="E11" s="1000"/>
      <c r="F11" s="1000"/>
      <c r="G11" s="1000"/>
      <c r="H11" s="1000"/>
      <c r="I11" s="1000"/>
      <c r="J11" s="1000"/>
      <c r="K11" s="1000"/>
      <c r="L11" s="1000"/>
      <c r="M11" s="1000"/>
      <c r="N11" s="1000"/>
      <c r="O11" s="1000"/>
    </row>
    <row r="12" spans="1:16" ht="20.100000000000001" hidden="1" customHeight="1">
      <c r="A12" t="s">
        <v>923</v>
      </c>
    </row>
    <row r="13" spans="1:16" ht="20.100000000000001" hidden="1" customHeight="1">
      <c r="A13" t="s">
        <v>924</v>
      </c>
    </row>
    <row r="14" spans="1:16" ht="20.100000000000001" hidden="1" customHeight="1">
      <c r="A14" t="s">
        <v>925</v>
      </c>
    </row>
    <row r="15" spans="1:16" customFormat="1" ht="20.100000000000001" hidden="1" customHeight="1">
      <c r="A15" t="s">
        <v>926</v>
      </c>
      <c r="P15" s="743"/>
    </row>
    <row r="16" spans="1:16" customFormat="1" ht="20.100000000000001" hidden="1" customHeight="1">
      <c r="A16" t="s">
        <v>927</v>
      </c>
      <c r="P16" s="743"/>
    </row>
    <row r="17" spans="1:16" customFormat="1" ht="20.100000000000001" hidden="1" customHeight="1">
      <c r="A17" t="s">
        <v>928</v>
      </c>
      <c r="P17" s="743"/>
    </row>
    <row r="18" spans="1:16" customFormat="1" ht="20.100000000000001" hidden="1" customHeight="1">
      <c r="A18" t="s">
        <v>929</v>
      </c>
      <c r="P18" s="743"/>
    </row>
    <row r="19" spans="1:16" customFormat="1" ht="20.100000000000001" hidden="1" customHeight="1">
      <c r="A19" t="s">
        <v>930</v>
      </c>
      <c r="P19" s="743"/>
    </row>
    <row r="20" spans="1:16" customFormat="1" ht="20.100000000000001" hidden="1" customHeight="1">
      <c r="A20" t="s">
        <v>931</v>
      </c>
      <c r="P20" s="743"/>
    </row>
    <row r="21" spans="1:16" customFormat="1" ht="20.100000000000001" hidden="1" customHeight="1">
      <c r="A21" t="s">
        <v>932</v>
      </c>
      <c r="P21" s="743"/>
    </row>
    <row r="22" spans="1:16" customFormat="1" ht="20.100000000000001" hidden="1" customHeight="1">
      <c r="A22" t="s">
        <v>933</v>
      </c>
      <c r="P22" s="743"/>
    </row>
    <row r="23" spans="1:16" customFormat="1" ht="20.100000000000001" hidden="1" customHeight="1">
      <c r="A23" t="s">
        <v>934</v>
      </c>
      <c r="P23" s="743"/>
    </row>
    <row r="24" spans="1:16" customFormat="1" ht="20.100000000000001" hidden="1" customHeight="1">
      <c r="A24" t="s">
        <v>935</v>
      </c>
      <c r="P24" s="743"/>
    </row>
    <row r="26" spans="1:16" customFormat="1" ht="20.100000000000001" hidden="1" customHeight="1">
      <c r="A26" t="s">
        <v>936</v>
      </c>
      <c r="P26" s="743"/>
    </row>
    <row r="27" spans="1:16" customFormat="1" ht="20.100000000000001" hidden="1" customHeight="1">
      <c r="A27" t="s">
        <v>937</v>
      </c>
      <c r="P27" s="743"/>
    </row>
    <row r="28" spans="1:16" customFormat="1" ht="20.100000000000001" hidden="1" customHeight="1">
      <c r="A28" t="s">
        <v>938</v>
      </c>
      <c r="P28" s="743"/>
    </row>
    <row r="29" spans="1:16" customFormat="1" ht="20.100000000000001" hidden="1" customHeight="1">
      <c r="A29" t="s">
        <v>939</v>
      </c>
      <c r="P29" s="743"/>
    </row>
    <row r="30" spans="1:16" customFormat="1" ht="20.100000000000001" hidden="1" customHeight="1">
      <c r="A30" t="s">
        <v>940</v>
      </c>
      <c r="P30" s="743"/>
    </row>
    <row r="31" spans="1:16" customFormat="1" ht="20.100000000000001" hidden="1" customHeight="1">
      <c r="A31" t="s">
        <v>928</v>
      </c>
      <c r="P31" s="743"/>
    </row>
    <row r="32" spans="1:16" customFormat="1" ht="20.100000000000001" hidden="1" customHeight="1">
      <c r="A32" t="s">
        <v>941</v>
      </c>
      <c r="P32" s="743"/>
    </row>
    <row r="33" spans="1:16" customFormat="1" ht="20.100000000000001" hidden="1" customHeight="1">
      <c r="A33" t="s">
        <v>942</v>
      </c>
      <c r="P33" s="743"/>
    </row>
    <row r="34" spans="1:16" customFormat="1" ht="20.100000000000001" hidden="1" customHeight="1">
      <c r="A34" t="s">
        <v>943</v>
      </c>
      <c r="P34" s="743"/>
    </row>
    <row r="35" spans="1:16" customFormat="1" ht="20.100000000000001" hidden="1" customHeight="1">
      <c r="A35" t="s">
        <v>944</v>
      </c>
      <c r="P35" s="743"/>
    </row>
    <row r="36" spans="1:16" customFormat="1" ht="20.100000000000001" hidden="1" customHeight="1">
      <c r="A36" t="s">
        <v>945</v>
      </c>
      <c r="P36" s="743"/>
    </row>
    <row r="37" spans="1:16" customFormat="1" ht="20.100000000000001" hidden="1" customHeight="1">
      <c r="A37" t="s">
        <v>946</v>
      </c>
      <c r="P37" s="743"/>
    </row>
    <row r="38" spans="1:16" customFormat="1" ht="20.100000000000001" hidden="1" customHeight="1">
      <c r="A38" t="s">
        <v>947</v>
      </c>
      <c r="P38" s="743"/>
    </row>
    <row r="39" spans="1:16" customFormat="1" ht="20.100000000000001" hidden="1" customHeight="1">
      <c r="A39" t="s">
        <v>948</v>
      </c>
      <c r="P39" s="743"/>
    </row>
    <row r="40" spans="1:16" customFormat="1" ht="20.100000000000001" hidden="1" customHeight="1">
      <c r="A40" t="s">
        <v>949</v>
      </c>
      <c r="P40" s="743"/>
    </row>
    <row r="41" spans="1:16" customFormat="1" ht="20.100000000000001" hidden="1" customHeight="1">
      <c r="A41" t="s">
        <v>950</v>
      </c>
      <c r="P41" s="743"/>
    </row>
    <row r="42" spans="1:16" customFormat="1" ht="20.100000000000001" hidden="1" customHeight="1">
      <c r="A42" t="s">
        <v>951</v>
      </c>
      <c r="P42" s="743"/>
    </row>
    <row r="43" spans="1:16" customFormat="1" ht="20.100000000000001" hidden="1" customHeight="1">
      <c r="A43" t="s">
        <v>952</v>
      </c>
      <c r="P43" s="743"/>
    </row>
    <row r="44" spans="1:16" customFormat="1" ht="20.100000000000001" hidden="1" customHeight="1">
      <c r="A44" t="s">
        <v>953</v>
      </c>
      <c r="P44" s="743"/>
    </row>
    <row r="45" spans="1:16" customFormat="1" ht="20.100000000000001" hidden="1" customHeight="1">
      <c r="A45" t="s">
        <v>954</v>
      </c>
      <c r="P45" s="743"/>
    </row>
    <row r="46" spans="1:16" customFormat="1" ht="20.100000000000001" hidden="1" customHeight="1">
      <c r="A46" t="s">
        <v>955</v>
      </c>
      <c r="P46" s="743"/>
    </row>
    <row r="47" spans="1:16" customFormat="1" ht="20.100000000000001" hidden="1" customHeight="1">
      <c r="A47" t="s">
        <v>956</v>
      </c>
      <c r="P47" s="743"/>
    </row>
    <row r="48" spans="1:16" customFormat="1" ht="20.100000000000001" hidden="1" customHeight="1">
      <c r="A48" t="s">
        <v>957</v>
      </c>
      <c r="P48" s="743"/>
    </row>
    <row r="49" spans="1:16" customFormat="1" ht="20.100000000000001" hidden="1" customHeight="1">
      <c r="A49" t="s">
        <v>958</v>
      </c>
      <c r="P49" s="743"/>
    </row>
    <row r="50" spans="1:16" customFormat="1" ht="20.100000000000001" hidden="1" customHeight="1">
      <c r="P50" s="743"/>
    </row>
    <row r="51" spans="1:16" customFormat="1" ht="20.100000000000001" customHeight="1">
      <c r="A51" s="747" t="s">
        <v>923</v>
      </c>
      <c r="P51" s="743"/>
    </row>
    <row r="52" spans="1:16" customFormat="1" ht="20.100000000000001" customHeight="1">
      <c r="A52" t="s">
        <v>959</v>
      </c>
      <c r="P52" s="743"/>
    </row>
    <row r="53" spans="1:16" customFormat="1" ht="20.100000000000001" customHeight="1">
      <c r="A53" t="s">
        <v>960</v>
      </c>
      <c r="P53" s="743"/>
    </row>
    <row r="54" spans="1:16" customFormat="1" ht="20.100000000000001" customHeight="1">
      <c r="A54" t="s">
        <v>961</v>
      </c>
      <c r="P54" s="743"/>
    </row>
    <row r="55" spans="1:16" customFormat="1" ht="20.100000000000001" customHeight="1">
      <c r="A55" t="s">
        <v>962</v>
      </c>
      <c r="P55" s="743"/>
    </row>
    <row r="56" spans="1:16" customFormat="1" ht="20.100000000000001" customHeight="1">
      <c r="A56" t="s">
        <v>963</v>
      </c>
      <c r="P56" s="743"/>
    </row>
    <row r="57" spans="1:16" customFormat="1" ht="20.100000000000001" customHeight="1">
      <c r="A57" t="s">
        <v>964</v>
      </c>
      <c r="P57" s="743"/>
    </row>
    <row r="58" spans="1:16" customFormat="1" ht="20.100000000000001" customHeight="1">
      <c r="A58" t="s">
        <v>965</v>
      </c>
      <c r="P58" s="743"/>
    </row>
    <row r="59" spans="1:16" customFormat="1" ht="20.100000000000001" customHeight="1">
      <c r="A59" t="s">
        <v>966</v>
      </c>
      <c r="P59" s="743"/>
    </row>
    <row r="60" spans="1:16" customFormat="1" ht="20.100000000000001" customHeight="1">
      <c r="A60" t="s">
        <v>967</v>
      </c>
      <c r="P60" s="743"/>
    </row>
    <row r="61" spans="1:16" customFormat="1" ht="20.100000000000001" customHeight="1">
      <c r="P61" s="743"/>
    </row>
    <row r="62" spans="1:16" customFormat="1" ht="20.100000000000001" hidden="1" customHeight="1">
      <c r="A62" s="747" t="s">
        <v>968</v>
      </c>
      <c r="P62" s="743"/>
    </row>
    <row r="63" spans="1:16" customFormat="1" ht="20.100000000000001" hidden="1" customHeight="1">
      <c r="A63" t="s">
        <v>969</v>
      </c>
      <c r="P63" s="743"/>
    </row>
    <row r="64" spans="1:16" customFormat="1" ht="20.100000000000001" hidden="1" customHeight="1">
      <c r="A64" s="748" t="s">
        <v>970</v>
      </c>
      <c r="P64" s="743"/>
    </row>
    <row r="65" spans="1:16" customFormat="1" ht="20.100000000000001" hidden="1" customHeight="1">
      <c r="A65" s="748" t="s">
        <v>971</v>
      </c>
      <c r="P65" s="743"/>
    </row>
    <row r="66" spans="1:16" customFormat="1" ht="20.100000000000001" hidden="1" customHeight="1">
      <c r="A66" s="746" t="s">
        <v>972</v>
      </c>
      <c r="P66" s="743"/>
    </row>
    <row r="67" spans="1:16" customFormat="1" ht="20.100000000000001" hidden="1" customHeight="1">
      <c r="A67" s="746" t="s">
        <v>973</v>
      </c>
      <c r="P67" s="743"/>
    </row>
    <row r="68" spans="1:16" customFormat="1" ht="20.100000000000001" hidden="1" customHeight="1">
      <c r="A68" s="746" t="s">
        <v>974</v>
      </c>
      <c r="P68" s="743"/>
    </row>
    <row r="69" spans="1:16" customFormat="1" ht="20.100000000000001" hidden="1" customHeight="1">
      <c r="A69" s="746" t="s">
        <v>975</v>
      </c>
      <c r="P69" s="743"/>
    </row>
    <row r="70" spans="1:16" customFormat="1" ht="20.100000000000001" hidden="1" customHeight="1">
      <c r="A70" s="746" t="s">
        <v>976</v>
      </c>
      <c r="P70" s="743"/>
    </row>
    <row r="71" spans="1:16" customFormat="1" ht="20.100000000000001" hidden="1" customHeight="1">
      <c r="A71" s="746" t="s">
        <v>977</v>
      </c>
      <c r="P71" s="743"/>
    </row>
    <row r="72" spans="1:16" customFormat="1" ht="20.100000000000001" hidden="1" customHeight="1">
      <c r="A72" s="746" t="s">
        <v>978</v>
      </c>
      <c r="P72" s="743"/>
    </row>
    <row r="73" spans="1:16" customFormat="1" ht="20.100000000000001" hidden="1" customHeight="1">
      <c r="A73" s="746" t="s">
        <v>979</v>
      </c>
      <c r="P73" s="743"/>
    </row>
    <row r="74" spans="1:16" customFormat="1" ht="20.100000000000001" hidden="1" customHeight="1">
      <c r="A74" s="746" t="s">
        <v>980</v>
      </c>
      <c r="P74" s="743"/>
    </row>
    <row r="75" spans="1:16" customFormat="1" ht="20.100000000000001" hidden="1" customHeight="1">
      <c r="A75" s="746" t="s">
        <v>981</v>
      </c>
      <c r="P75" s="743"/>
    </row>
    <row r="76" spans="1:16" customFormat="1" ht="20.100000000000001" hidden="1" customHeight="1">
      <c r="A76" s="746" t="s">
        <v>982</v>
      </c>
      <c r="P76" s="743"/>
    </row>
    <row r="77" spans="1:16" customFormat="1" ht="20.100000000000001" hidden="1" customHeight="1">
      <c r="A77" s="746" t="s">
        <v>983</v>
      </c>
      <c r="P77" s="743"/>
    </row>
    <row r="78" spans="1:16" customFormat="1" ht="20.100000000000001" hidden="1" customHeight="1">
      <c r="A78" s="746"/>
      <c r="P78" s="743"/>
    </row>
    <row r="79" spans="1:16" customFormat="1" ht="20.100000000000001" hidden="1" customHeight="1">
      <c r="A79" s="746" t="s">
        <v>984</v>
      </c>
      <c r="P79" s="743"/>
    </row>
    <row r="80" spans="1:16" customFormat="1" ht="20.100000000000001" hidden="1" customHeight="1">
      <c r="A80" s="746"/>
      <c r="P80" s="743"/>
    </row>
    <row r="81" spans="1:16" customFormat="1" ht="20.100000000000001" hidden="1" customHeight="1">
      <c r="A81" s="746"/>
      <c r="P81" s="743"/>
    </row>
    <row r="82" spans="1:16" customFormat="1" ht="20.100000000000001" hidden="1" customHeight="1">
      <c r="A82" s="746"/>
      <c r="P82" s="743"/>
    </row>
    <row r="83" spans="1:16" customFormat="1" ht="20.100000000000001" hidden="1" customHeight="1">
      <c r="A83" s="746"/>
      <c r="P83" s="743"/>
    </row>
    <row r="84" spans="1:16" customFormat="1" ht="20.100000000000001" hidden="1" customHeight="1">
      <c r="A84" s="746"/>
      <c r="P84" s="743"/>
    </row>
    <row r="85" spans="1:16" customFormat="1" ht="20.100000000000001" hidden="1" customHeight="1">
      <c r="A85" s="746"/>
      <c r="P85" s="743"/>
    </row>
    <row r="86" spans="1:16" customFormat="1" ht="20.100000000000001" hidden="1" customHeight="1">
      <c r="A86" s="746"/>
      <c r="P86" s="743"/>
    </row>
    <row r="87" spans="1:16" customFormat="1" ht="20.100000000000001" hidden="1" customHeight="1">
      <c r="A87" s="746"/>
      <c r="P87" s="743"/>
    </row>
    <row r="88" spans="1:16" customFormat="1" ht="20.100000000000001" hidden="1" customHeight="1">
      <c r="A88" s="746"/>
      <c r="P88" s="743"/>
    </row>
    <row r="89" spans="1:16" customFormat="1" ht="20.100000000000001" hidden="1" customHeight="1">
      <c r="A89" s="746"/>
      <c r="P89" s="743"/>
    </row>
    <row r="90" spans="1:16" customFormat="1" ht="20.100000000000001" hidden="1" customHeight="1">
      <c r="A90" s="746"/>
      <c r="P90" s="743"/>
    </row>
    <row r="91" spans="1:16" customFormat="1" ht="20.100000000000001" hidden="1" customHeight="1">
      <c r="A91" s="746"/>
      <c r="P91" s="743"/>
    </row>
    <row r="92" spans="1:16" customFormat="1" ht="20.100000000000001" hidden="1" customHeight="1">
      <c r="A92" s="746"/>
      <c r="P92" s="743"/>
    </row>
    <row r="93" spans="1:16" customFormat="1" ht="20.100000000000001" hidden="1" customHeight="1">
      <c r="A93" s="746"/>
      <c r="P93" s="743"/>
    </row>
    <row r="94" spans="1:16" customFormat="1" ht="20.100000000000001" hidden="1" customHeight="1">
      <c r="A94" s="746"/>
      <c r="P94" s="743"/>
    </row>
    <row r="95" spans="1:16" customFormat="1" ht="20.100000000000001" hidden="1" customHeight="1">
      <c r="A95" s="746"/>
      <c r="P95" s="743"/>
    </row>
    <row r="96" spans="1:16" customFormat="1" ht="20.100000000000001" hidden="1" customHeight="1">
      <c r="A96" s="746"/>
      <c r="P96" s="743"/>
    </row>
    <row r="97" spans="1:16" customFormat="1" ht="20.100000000000001" hidden="1" customHeight="1">
      <c r="A97" s="746"/>
      <c r="P97" s="743"/>
    </row>
    <row r="98" spans="1:16" customFormat="1" ht="20.100000000000001" hidden="1" customHeight="1">
      <c r="A98" s="746"/>
      <c r="P98" s="743"/>
    </row>
    <row r="99" spans="1:16" customFormat="1" ht="20.100000000000001" hidden="1" customHeight="1">
      <c r="A99" s="746"/>
      <c r="P99" s="743"/>
    </row>
    <row r="100" spans="1:16" customFormat="1" ht="20.100000000000001" hidden="1" customHeight="1">
      <c r="A100" s="746"/>
      <c r="P100" s="743"/>
    </row>
    <row r="101" spans="1:16" customFormat="1" ht="20.100000000000001" hidden="1" customHeight="1">
      <c r="A101" s="746"/>
      <c r="P101" s="743"/>
    </row>
    <row r="102" spans="1:16" customFormat="1" ht="20.100000000000001" hidden="1" customHeight="1">
      <c r="A102" s="746"/>
      <c r="P102" s="743"/>
    </row>
    <row r="103" spans="1:16" customFormat="1" ht="20.100000000000001" hidden="1" customHeight="1">
      <c r="A103" s="746"/>
      <c r="P103" s="743"/>
    </row>
    <row r="104" spans="1:16" customFormat="1" ht="20.100000000000001" hidden="1" customHeight="1">
      <c r="A104" s="746"/>
      <c r="P104" s="743"/>
    </row>
    <row r="105" spans="1:16" customFormat="1" ht="20.100000000000001" hidden="1" customHeight="1">
      <c r="A105" s="746"/>
      <c r="P105" s="743"/>
    </row>
    <row r="106" spans="1:16" customFormat="1" ht="20.100000000000001" hidden="1" customHeight="1">
      <c r="A106" s="746"/>
      <c r="P106" s="743"/>
    </row>
    <row r="107" spans="1:16" customFormat="1" ht="20.100000000000001" hidden="1" customHeight="1">
      <c r="A107" s="746"/>
      <c r="P107" s="743"/>
    </row>
    <row r="108" spans="1:16" customFormat="1" ht="20.100000000000001" hidden="1" customHeight="1">
      <c r="A108" s="746"/>
      <c r="P108" s="743"/>
    </row>
    <row r="109" spans="1:16" customFormat="1" ht="20.100000000000001" hidden="1" customHeight="1">
      <c r="A109" s="746"/>
      <c r="P109" s="743"/>
    </row>
    <row r="110" spans="1:16" customFormat="1" ht="20.100000000000001" hidden="1" customHeight="1">
      <c r="A110" s="746"/>
      <c r="P110" s="743"/>
    </row>
    <row r="111" spans="1:16" customFormat="1" ht="20.100000000000001" hidden="1" customHeight="1">
      <c r="A111" s="746"/>
      <c r="P111" s="743"/>
    </row>
    <row r="112" spans="1:16" customFormat="1" ht="20.100000000000001" hidden="1" customHeight="1">
      <c r="A112" s="746"/>
      <c r="P112" s="743"/>
    </row>
    <row r="113" spans="1:16" customFormat="1" ht="20.100000000000001" hidden="1" customHeight="1">
      <c r="A113" s="746"/>
      <c r="P113" s="743"/>
    </row>
    <row r="114" spans="1:16" customFormat="1" ht="20.100000000000001" hidden="1" customHeight="1">
      <c r="A114" s="746"/>
      <c r="P114" s="743"/>
    </row>
    <row r="115" spans="1:16" customFormat="1" ht="20.100000000000001" hidden="1" customHeight="1">
      <c r="A115" s="746"/>
      <c r="P115" s="743"/>
    </row>
    <row r="116" spans="1:16" customFormat="1" ht="20.100000000000001" hidden="1" customHeight="1">
      <c r="A116" s="746"/>
      <c r="P116" s="743"/>
    </row>
    <row r="117" spans="1:16" customFormat="1" ht="20.100000000000001" hidden="1" customHeight="1">
      <c r="A117" s="746"/>
      <c r="P117" s="743"/>
    </row>
    <row r="118" spans="1:16" customFormat="1" ht="20.100000000000001" hidden="1" customHeight="1">
      <c r="A118" s="746"/>
      <c r="P118" s="743"/>
    </row>
    <row r="119" spans="1:16" customFormat="1" ht="20.100000000000001" hidden="1" customHeight="1">
      <c r="A119" s="746"/>
      <c r="P119" s="743"/>
    </row>
    <row r="120" spans="1:16" customFormat="1" ht="20.100000000000001" hidden="1" customHeight="1">
      <c r="A120" s="746"/>
      <c r="P120" s="743"/>
    </row>
    <row r="121" spans="1:16" customFormat="1" ht="20.100000000000001" hidden="1" customHeight="1">
      <c r="A121" s="746"/>
      <c r="P121" s="743"/>
    </row>
    <row r="122" spans="1:16" customFormat="1" ht="20.100000000000001" hidden="1" customHeight="1">
      <c r="A122" s="746"/>
      <c r="P122" s="743"/>
    </row>
    <row r="123" spans="1:16" customFormat="1" ht="20.100000000000001" hidden="1" customHeight="1">
      <c r="A123" s="746"/>
      <c r="P123" s="743"/>
    </row>
    <row r="124" spans="1:16" ht="20.100000000000001" hidden="1" customHeight="1">
      <c r="A124" s="746"/>
    </row>
    <row r="125" spans="1:16" customFormat="1" ht="20.100000000000001" hidden="1" customHeight="1">
      <c r="A125" s="746"/>
      <c r="P125" s="743"/>
    </row>
    <row r="126" spans="1:16" customFormat="1" ht="20.100000000000001" hidden="1" customHeight="1">
      <c r="A126" s="746"/>
      <c r="P126" s="743"/>
    </row>
    <row r="127" spans="1:16" customFormat="1" ht="20.100000000000001" hidden="1" customHeight="1">
      <c r="A127" s="746"/>
      <c r="P127" s="743"/>
    </row>
    <row r="128" spans="1:16" customFormat="1" ht="20.100000000000001" hidden="1" customHeight="1">
      <c r="A128" s="746"/>
      <c r="P128" s="743"/>
    </row>
    <row r="129" spans="1:16" customFormat="1" ht="20.100000000000001" hidden="1" customHeight="1">
      <c r="A129" s="746"/>
      <c r="P129" s="743"/>
    </row>
    <row r="130" spans="1:16" customFormat="1" ht="20.100000000000001" hidden="1" customHeight="1">
      <c r="A130" s="746"/>
      <c r="P130" s="743"/>
    </row>
    <row r="131" spans="1:16" customFormat="1" ht="20.100000000000001" hidden="1" customHeight="1">
      <c r="A131" s="746"/>
      <c r="P131" s="743"/>
    </row>
    <row r="132" spans="1:16" customFormat="1" ht="20.100000000000001" hidden="1" customHeight="1">
      <c r="A132" s="746"/>
      <c r="P132" s="743"/>
    </row>
    <row r="133" spans="1:16" customFormat="1" ht="20.100000000000001" hidden="1" customHeight="1">
      <c r="A133" s="746"/>
      <c r="P133" s="743"/>
    </row>
    <row r="134" spans="1:16" customFormat="1" ht="20.100000000000001" hidden="1" customHeight="1">
      <c r="A134" s="746"/>
      <c r="P134" s="743"/>
    </row>
    <row r="135" spans="1:16" customFormat="1" ht="17.25" customHeight="1">
      <c r="A135" s="746"/>
      <c r="P135" s="743"/>
    </row>
    <row r="136" spans="1:16" customFormat="1" ht="17.25" customHeight="1">
      <c r="A136" s="746"/>
      <c r="P136" s="743"/>
    </row>
    <row r="137" spans="1:16" customFormat="1" ht="17.25" customHeight="1">
      <c r="A137" s="746"/>
      <c r="P137" s="743"/>
    </row>
    <row r="138" spans="1:16" customFormat="1" ht="17.25" customHeight="1">
      <c r="A138" s="746"/>
      <c r="P138" s="743"/>
    </row>
    <row r="139" spans="1:16" customFormat="1" ht="20.100000000000001" hidden="1" customHeight="1">
      <c r="P139" s="743"/>
    </row>
    <row r="140" spans="1:16" customFormat="1" ht="20.100000000000001" hidden="1" customHeight="1">
      <c r="P140" s="743"/>
    </row>
    <row r="141" spans="1:16" customFormat="1" ht="20.100000000000001" hidden="1" customHeight="1">
      <c r="P141" s="743"/>
    </row>
    <row r="142" spans="1:16" customFormat="1" ht="20.100000000000001" hidden="1" customHeight="1">
      <c r="P142" s="743"/>
    </row>
    <row r="143" spans="1:16" customFormat="1" ht="20.100000000000001" hidden="1" customHeight="1">
      <c r="P143" s="743"/>
    </row>
    <row r="144" spans="1:16" ht="20.100000000000001" hidden="1" customHeight="1"/>
    <row r="145" spans="1:15" ht="20.100000000000001" hidden="1" customHeight="1"/>
    <row r="147" spans="1:15" ht="26.25" customHeight="1">
      <c r="A147" s="1000"/>
      <c r="B147" s="1000"/>
      <c r="C147" s="1000"/>
      <c r="D147" s="1000"/>
      <c r="E147" s="1000"/>
      <c r="F147" s="1000"/>
      <c r="G147" s="1000"/>
      <c r="H147" s="1000"/>
      <c r="I147" s="1000"/>
      <c r="J147" s="1000"/>
      <c r="K147" s="1000"/>
      <c r="L147" s="1000"/>
      <c r="M147" s="1000"/>
      <c r="N147" s="1000"/>
      <c r="O147" s="1000"/>
    </row>
    <row r="148" spans="1:15" ht="20.100000000000001" hidden="1" customHeight="1"/>
    <row r="149" spans="1:15" ht="17.25" customHeight="1"/>
    <row r="150" spans="1:15" ht="17.25" customHeight="1"/>
    <row r="151" spans="1:15" ht="17.25" customHeight="1"/>
    <row r="153" spans="1:15" ht="17.25" customHeight="1"/>
    <row r="154" spans="1:15" ht="17.25" customHeight="1"/>
    <row r="155" spans="1:15" ht="17.25" customHeight="1"/>
    <row r="156" spans="1:15" ht="17.25" customHeight="1"/>
    <row r="157" spans="1:15" ht="17.25" customHeight="1"/>
    <row r="158" spans="1:15" ht="17.25" customHeight="1"/>
    <row r="159" spans="1:15" ht="17.25" customHeight="1"/>
    <row r="160" spans="1:15" ht="17.25" customHeight="1"/>
    <row r="163" spans="1:16" ht="26.25" hidden="1" customHeight="1">
      <c r="A163" s="1001" t="s">
        <v>985</v>
      </c>
      <c r="B163" s="1001"/>
      <c r="C163" s="1001"/>
      <c r="D163" s="1001"/>
      <c r="E163" s="1001"/>
      <c r="F163" s="1001"/>
      <c r="G163" s="1001"/>
      <c r="H163" s="1001"/>
      <c r="I163" s="1001"/>
      <c r="J163" s="1001"/>
      <c r="K163" s="1001"/>
      <c r="L163" s="1001"/>
      <c r="M163" s="1001"/>
      <c r="N163" s="1001"/>
      <c r="O163" s="1001"/>
    </row>
    <row r="164" spans="1:16" ht="20.100000000000001" hidden="1" customHeight="1"/>
    <row r="165" spans="1:16" ht="20.100000000000001" hidden="1" customHeight="1">
      <c r="A165" t="s">
        <v>986</v>
      </c>
    </row>
    <row r="166" spans="1:16" ht="20.100000000000001" hidden="1" customHeight="1">
      <c r="A166" t="s">
        <v>987</v>
      </c>
    </row>
    <row r="167" spans="1:16" ht="20.100000000000001" hidden="1" customHeight="1"/>
    <row r="168" spans="1:16" ht="20.100000000000001" hidden="1" customHeight="1">
      <c r="A168" t="s">
        <v>988</v>
      </c>
    </row>
    <row r="169" spans="1:16" ht="20.100000000000001" hidden="1" customHeight="1">
      <c r="A169" t="s">
        <v>891</v>
      </c>
    </row>
    <row r="170" spans="1:16" ht="20.100000000000001" hidden="1" customHeight="1">
      <c r="A170" t="s">
        <v>892</v>
      </c>
    </row>
    <row r="171" spans="1:16" ht="20.100000000000001" hidden="1" customHeight="1">
      <c r="A171" t="s">
        <v>893</v>
      </c>
    </row>
    <row r="172" spans="1:16" ht="20.100000000000001" hidden="1" customHeight="1">
      <c r="A172" t="s">
        <v>894</v>
      </c>
    </row>
    <row r="173" spans="1:16" ht="20.100000000000001" hidden="1" customHeight="1">
      <c r="A173" t="s">
        <v>895</v>
      </c>
    </row>
    <row r="174" spans="1:16" ht="20.100000000000001" hidden="1" customHeight="1">
      <c r="A174" t="s">
        <v>896</v>
      </c>
    </row>
    <row r="175" spans="1:16" ht="20.100000000000001" hidden="1" customHeight="1">
      <c r="A175" t="s">
        <v>897</v>
      </c>
    </row>
    <row r="176" spans="1:16" customFormat="1" ht="20.100000000000001" hidden="1" customHeight="1">
      <c r="A176" t="s">
        <v>898</v>
      </c>
      <c r="P176" s="743"/>
    </row>
    <row r="177" spans="1:16" customFormat="1" ht="20.100000000000001" hidden="1" customHeight="1">
      <c r="A177" t="s">
        <v>899</v>
      </c>
      <c r="P177" s="743"/>
    </row>
    <row r="178" spans="1:16" customFormat="1" ht="20.100000000000001" hidden="1" customHeight="1">
      <c r="A178" t="s">
        <v>900</v>
      </c>
      <c r="P178" s="743"/>
    </row>
    <row r="179" spans="1:16" customFormat="1" ht="20.100000000000001" hidden="1" customHeight="1">
      <c r="A179" t="s">
        <v>901</v>
      </c>
      <c r="P179" s="743"/>
    </row>
    <row r="180" spans="1:16" customFormat="1" ht="20.100000000000001" hidden="1" customHeight="1">
      <c r="P180" s="743"/>
    </row>
    <row r="181" spans="1:16" customFormat="1" ht="20.100000000000001" hidden="1" customHeight="1">
      <c r="A181" t="s">
        <v>989</v>
      </c>
      <c r="P181" s="743"/>
    </row>
    <row r="182" spans="1:16" customFormat="1" ht="20.100000000000001" hidden="1" customHeight="1">
      <c r="A182" t="s">
        <v>903</v>
      </c>
      <c r="P182" s="743"/>
    </row>
    <row r="183" spans="1:16" customFormat="1" ht="20.100000000000001" hidden="1" customHeight="1">
      <c r="A183" t="s">
        <v>904</v>
      </c>
      <c r="P183" s="743"/>
    </row>
    <row r="184" spans="1:16" customFormat="1" ht="20.100000000000001" hidden="1" customHeight="1">
      <c r="A184" t="s">
        <v>905</v>
      </c>
      <c r="P184" s="743"/>
    </row>
    <row r="185" spans="1:16" customFormat="1" ht="20.100000000000001" hidden="1" customHeight="1">
      <c r="A185" t="s">
        <v>906</v>
      </c>
      <c r="P185" s="743"/>
    </row>
    <row r="186" spans="1:16" customFormat="1" ht="20.100000000000001" hidden="1" customHeight="1">
      <c r="A186" t="s">
        <v>907</v>
      </c>
      <c r="P186" s="743"/>
    </row>
    <row r="187" spans="1:16" customFormat="1" ht="20.100000000000001" hidden="1" customHeight="1">
      <c r="A187" t="s">
        <v>908</v>
      </c>
      <c r="P187" s="743"/>
    </row>
    <row r="188" spans="1:16" customFormat="1" ht="20.100000000000001" hidden="1" customHeight="1">
      <c r="A188" t="s">
        <v>909</v>
      </c>
      <c r="P188" s="743"/>
    </row>
    <row r="189" spans="1:16" customFormat="1" ht="20.100000000000001" hidden="1" customHeight="1">
      <c r="A189" t="s">
        <v>910</v>
      </c>
      <c r="P189" s="743"/>
    </row>
    <row r="190" spans="1:16" customFormat="1" ht="20.100000000000001" hidden="1" customHeight="1">
      <c r="A190" t="s">
        <v>911</v>
      </c>
      <c r="P190" s="743"/>
    </row>
    <row r="191" spans="1:16" customFormat="1" ht="20.100000000000001" hidden="1" customHeight="1">
      <c r="A191" t="s">
        <v>912</v>
      </c>
      <c r="P191" s="743"/>
    </row>
  </sheetData>
  <mergeCells count="4">
    <mergeCell ref="A1:P1"/>
    <mergeCell ref="A11:O11"/>
    <mergeCell ref="A147:O147"/>
    <mergeCell ref="A163:O163"/>
  </mergeCells>
  <phoneticPr fontId="4" type="noConversion"/>
  <pageMargins left="0.78740157480314965" right="0.39370078740157483" top="0.39370078740157483" bottom="0.47244094488188981" header="0" footer="0.27559055118110237"/>
  <pageSetup paperSize="9" scale="90" firstPageNumber="19" orientation="landscape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51FE1-4609-45B8-9F35-157EA0845AFB}">
  <sheetPr>
    <tabColor theme="6" tint="-0.249977111117893"/>
  </sheetPr>
  <dimension ref="A1:N29"/>
  <sheetViews>
    <sheetView view="pageBreakPreview" zoomScaleNormal="100" zoomScaleSheetLayoutView="100" workbookViewId="0">
      <selection activeCell="N5" sqref="N5"/>
    </sheetView>
  </sheetViews>
  <sheetFormatPr defaultColWidth="8.88671875" defaultRowHeight="13.5"/>
  <cols>
    <col min="1" max="12" width="8.88671875" style="750"/>
    <col min="13" max="13" width="15" style="750" customWidth="1"/>
    <col min="14" max="16384" width="8.88671875" style="750"/>
  </cols>
  <sheetData>
    <row r="1" spans="1:14" ht="31.5">
      <c r="A1" s="1002" t="s">
        <v>990</v>
      </c>
      <c r="B1" s="1002"/>
      <c r="C1" s="1002"/>
      <c r="D1" s="1002"/>
      <c r="E1" s="1002"/>
      <c r="F1" s="1002"/>
      <c r="G1" s="1002"/>
      <c r="H1" s="1002"/>
      <c r="I1" s="1002"/>
      <c r="J1" s="1002"/>
      <c r="K1" s="1002"/>
      <c r="L1" s="1002"/>
      <c r="M1" s="749"/>
    </row>
    <row r="3" spans="1:14" ht="16.5" customHeight="1">
      <c r="A3" s="750" t="s">
        <v>991</v>
      </c>
    </row>
    <row r="4" spans="1:14" ht="16.5" customHeight="1">
      <c r="A4" s="750" t="str">
        <f xml:space="preserve"> "  가. "&amp;N4&amp;""</f>
        <v xml:space="preserve">  가. 2026년 조림지 사후관리사업(풀베기 2차-2지구)</v>
      </c>
      <c r="N4" s="750" t="str">
        <f>설계요소!L5</f>
        <v>2026년 조림지 사후관리사업(풀베기 2차-2지구)</v>
      </c>
    </row>
    <row r="5" spans="1:14" ht="16.5" customHeight="1"/>
    <row r="6" spans="1:14" ht="16.5" customHeight="1">
      <c r="A6" s="750" t="s">
        <v>992</v>
      </c>
    </row>
    <row r="7" spans="1:14" ht="16.5" customHeight="1">
      <c r="A7" s="750" t="s">
        <v>993</v>
      </c>
    </row>
    <row r="8" spans="1:14" ht="16.5" customHeight="1">
      <c r="A8" s="750" t="s">
        <v>994</v>
      </c>
    </row>
    <row r="9" spans="1:14" ht="16.5" customHeight="1">
      <c r="A9" s="750" t="s">
        <v>995</v>
      </c>
    </row>
    <row r="10" spans="1:14" ht="16.5" customHeight="1">
      <c r="A10" s="750" t="s">
        <v>996</v>
      </c>
    </row>
    <row r="11" spans="1:14" ht="16.5" customHeight="1">
      <c r="A11" s="750" t="s">
        <v>997</v>
      </c>
    </row>
    <row r="12" spans="1:14" ht="16.5" customHeight="1"/>
    <row r="13" spans="1:14" ht="16.5" customHeight="1">
      <c r="A13" s="750" t="s">
        <v>998</v>
      </c>
    </row>
    <row r="14" spans="1:14" ht="16.5" customHeight="1">
      <c r="A14" s="750" t="s">
        <v>999</v>
      </c>
    </row>
    <row r="15" spans="1:14" ht="16.5" customHeight="1">
      <c r="A15" s="750" t="s">
        <v>1000</v>
      </c>
    </row>
    <row r="16" spans="1:14" ht="16.5" customHeight="1">
      <c r="A16" s="750" t="s">
        <v>1001</v>
      </c>
    </row>
    <row r="17" spans="1:1" ht="16.5" customHeight="1">
      <c r="A17" s="750" t="s">
        <v>1002</v>
      </c>
    </row>
    <row r="18" spans="1:1" ht="16.5" customHeight="1">
      <c r="A18" s="750" t="s">
        <v>1003</v>
      </c>
    </row>
    <row r="19" spans="1:1" ht="16.5" customHeight="1">
      <c r="A19" s="750" t="s">
        <v>1004</v>
      </c>
    </row>
    <row r="20" spans="1:1" ht="16.5" customHeight="1">
      <c r="A20" s="750" t="s">
        <v>1005</v>
      </c>
    </row>
    <row r="21" spans="1:1" ht="16.5" customHeight="1"/>
    <row r="22" spans="1:1" ht="16.5" customHeight="1">
      <c r="A22" s="750" t="s">
        <v>1006</v>
      </c>
    </row>
    <row r="23" spans="1:1" ht="16.5" customHeight="1">
      <c r="A23" s="750" t="str">
        <f>"  가. "&amp;N4&amp;" 설계서 작성용역을 수행함에 있어 종사자 등의 안전을 확보하기 위해 중대재해처벌법 및 """</f>
        <v xml:space="preserve">  가. 2026년 조림지 사후관리사업(풀베기 2차-2지구) 설계서 작성용역을 수행함에 있어 종사자 등의 안전을 확보하기 위해 중대재해처벌법 및 "</v>
      </c>
    </row>
    <row r="24" spans="1:1" ht="16.5" customHeight="1">
      <c r="A24" s="750" t="s">
        <v>1007</v>
      </c>
    </row>
    <row r="25" spans="1:1" ht="16.5" customHeight="1">
      <c r="A25" s="750" t="s">
        <v>1008</v>
      </c>
    </row>
    <row r="26" spans="1:1" ht="16.5" customHeight="1">
      <c r="A26" s="750" t="s">
        <v>1009</v>
      </c>
    </row>
    <row r="27" spans="1:1" ht="16.5" customHeight="1">
      <c r="A27" s="750" t="s">
        <v>1010</v>
      </c>
    </row>
    <row r="28" spans="1:1" ht="16.5" customHeight="1">
      <c r="A28" s="750" t="s">
        <v>1011</v>
      </c>
    </row>
    <row r="29" spans="1:1" ht="16.5" customHeight="1">
      <c r="A29" s="750" t="s">
        <v>1012</v>
      </c>
    </row>
  </sheetData>
  <mergeCells count="1">
    <mergeCell ref="A1:L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95" orientation="landscape" blackAndWhite="1" r:id="rId1"/>
  <colBreaks count="1" manualBreakCount="1">
    <brk id="13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8EFF1-604F-40C3-B361-9B315F0A7617}">
  <sheetPr>
    <tabColor theme="6" tint="-0.249977111117893"/>
  </sheetPr>
  <dimension ref="A1:J755"/>
  <sheetViews>
    <sheetView showGridLines="0" view="pageBreakPreview" topLeftCell="A486" zoomScale="90" zoomScaleSheetLayoutView="90" workbookViewId="0">
      <selection activeCell="S30" sqref="S30"/>
    </sheetView>
  </sheetViews>
  <sheetFormatPr defaultColWidth="8.88671875" defaultRowHeight="13.5"/>
  <cols>
    <col min="1" max="9" width="8.88671875" style="750"/>
    <col min="10" max="10" width="8.88671875" style="750" customWidth="1"/>
    <col min="11" max="16384" width="8.88671875" style="750"/>
  </cols>
  <sheetData>
    <row r="1" spans="1:10">
      <c r="A1" s="751"/>
      <c r="B1" s="751"/>
      <c r="C1" s="751"/>
      <c r="D1" s="751"/>
      <c r="E1" s="751"/>
      <c r="F1" s="751"/>
      <c r="G1" s="751"/>
      <c r="H1" s="751"/>
    </row>
    <row r="2" spans="1:10">
      <c r="A2" s="751"/>
      <c r="B2" s="751"/>
      <c r="C2" s="751"/>
      <c r="D2" s="751"/>
      <c r="E2" s="751"/>
      <c r="F2" s="751"/>
      <c r="G2" s="751"/>
      <c r="H2" s="751"/>
    </row>
    <row r="3" spans="1:10">
      <c r="A3" s="751"/>
      <c r="B3" s="751"/>
      <c r="C3" s="751"/>
      <c r="D3" s="751"/>
      <c r="E3" s="751"/>
      <c r="F3" s="751"/>
      <c r="G3" s="751"/>
      <c r="H3" s="751"/>
    </row>
    <row r="4" spans="1:10">
      <c r="A4" s="751"/>
      <c r="B4" s="751"/>
      <c r="C4" s="751"/>
      <c r="D4" s="751"/>
      <c r="E4" s="751"/>
      <c r="F4" s="751"/>
      <c r="G4" s="751"/>
      <c r="H4" s="751"/>
    </row>
    <row r="5" spans="1:10">
      <c r="A5" s="751"/>
      <c r="B5" s="751"/>
      <c r="C5" s="751"/>
      <c r="D5" s="751"/>
      <c r="E5" s="751"/>
      <c r="F5" s="751"/>
      <c r="G5" s="751"/>
      <c r="H5" s="751"/>
    </row>
    <row r="6" spans="1:10">
      <c r="A6" s="751"/>
      <c r="B6" s="751"/>
      <c r="C6" s="751"/>
      <c r="D6" s="751"/>
      <c r="E6" s="751"/>
      <c r="F6" s="751"/>
      <c r="G6" s="751"/>
      <c r="H6" s="751"/>
    </row>
    <row r="7" spans="1:10">
      <c r="A7" s="751"/>
      <c r="B7" s="751"/>
      <c r="C7" s="751"/>
      <c r="D7" s="751"/>
      <c r="E7" s="751"/>
      <c r="F7" s="751"/>
      <c r="G7" s="751"/>
      <c r="H7" s="751"/>
    </row>
    <row r="8" spans="1:10">
      <c r="A8" s="751"/>
      <c r="B8" s="751"/>
      <c r="C8" s="751"/>
      <c r="D8" s="751"/>
      <c r="E8" s="751"/>
      <c r="F8" s="751"/>
      <c r="G8" s="751"/>
      <c r="H8" s="751"/>
    </row>
    <row r="9" spans="1:10">
      <c r="A9" s="751"/>
      <c r="B9" s="751"/>
      <c r="C9" s="751"/>
      <c r="D9" s="751"/>
      <c r="E9" s="751"/>
      <c r="F9" s="751"/>
      <c r="G9" s="751"/>
      <c r="H9" s="751"/>
    </row>
    <row r="10" spans="1:10">
      <c r="A10" s="751"/>
      <c r="B10" s="751"/>
      <c r="C10" s="751"/>
      <c r="D10" s="751"/>
      <c r="E10" s="751"/>
      <c r="F10" s="751"/>
      <c r="G10" s="751"/>
      <c r="H10" s="751"/>
    </row>
    <row r="11" spans="1:10">
      <c r="A11" s="751"/>
      <c r="B11" s="751"/>
      <c r="C11" s="751"/>
      <c r="D11" s="751"/>
      <c r="E11" s="751"/>
      <c r="F11" s="751"/>
      <c r="G11" s="751"/>
      <c r="H11" s="751"/>
    </row>
    <row r="12" spans="1:10">
      <c r="A12" s="751"/>
      <c r="B12" s="751"/>
      <c r="C12" s="751"/>
      <c r="D12" s="751"/>
      <c r="E12" s="751"/>
      <c r="F12" s="751"/>
      <c r="G12" s="751"/>
      <c r="H12" s="751"/>
    </row>
    <row r="13" spans="1:10">
      <c r="A13" s="751"/>
      <c r="B13" s="751"/>
      <c r="C13" s="751"/>
      <c r="D13" s="751"/>
      <c r="E13" s="751"/>
      <c r="F13" s="751"/>
      <c r="G13" s="751"/>
      <c r="H13" s="751"/>
    </row>
    <row r="14" spans="1:10">
      <c r="A14" s="751"/>
      <c r="B14" s="751"/>
      <c r="C14" s="751"/>
      <c r="D14" s="751"/>
      <c r="E14" s="751"/>
      <c r="F14" s="751"/>
      <c r="G14" s="751"/>
      <c r="H14" s="751"/>
      <c r="J14" s="750" t="s">
        <v>1013</v>
      </c>
    </row>
    <row r="15" spans="1:10">
      <c r="A15" s="751"/>
      <c r="B15" s="751"/>
      <c r="C15" s="751"/>
      <c r="D15" s="751"/>
      <c r="E15" s="751"/>
      <c r="F15" s="751"/>
      <c r="G15" s="751"/>
      <c r="H15" s="751"/>
    </row>
    <row r="16" spans="1:10">
      <c r="A16" s="751"/>
      <c r="B16" s="751"/>
      <c r="C16" s="751"/>
      <c r="D16" s="751"/>
      <c r="E16" s="751"/>
      <c r="F16" s="751"/>
      <c r="G16" s="751"/>
      <c r="H16" s="751"/>
    </row>
    <row r="17" spans="1:10">
      <c r="A17" s="751"/>
      <c r="B17" s="751"/>
      <c r="C17" s="751"/>
      <c r="D17" s="751"/>
      <c r="E17" s="751"/>
      <c r="F17" s="751"/>
      <c r="G17" s="751"/>
      <c r="H17" s="751"/>
    </row>
    <row r="18" spans="1:10">
      <c r="A18" s="751"/>
      <c r="B18" s="751"/>
      <c r="C18" s="751"/>
      <c r="D18" s="751"/>
      <c r="E18" s="751"/>
      <c r="F18" s="751"/>
      <c r="G18" s="751"/>
      <c r="H18" s="751"/>
    </row>
    <row r="19" spans="1:10">
      <c r="A19" s="751"/>
      <c r="B19" s="751"/>
      <c r="C19" s="751"/>
      <c r="D19" s="751"/>
      <c r="E19" s="751"/>
      <c r="F19" s="751"/>
      <c r="G19" s="751"/>
      <c r="H19" s="751"/>
    </row>
    <row r="20" spans="1:10">
      <c r="A20" s="751"/>
      <c r="B20" s="751"/>
      <c r="C20" s="751"/>
      <c r="D20" s="751"/>
      <c r="E20" s="751"/>
      <c r="F20" s="751"/>
      <c r="G20" s="751"/>
      <c r="H20" s="751"/>
    </row>
    <row r="21" spans="1:10">
      <c r="A21" s="751"/>
      <c r="B21" s="751"/>
      <c r="C21" s="751"/>
      <c r="D21" s="751"/>
      <c r="E21" s="751"/>
      <c r="F21" s="751"/>
      <c r="G21" s="751"/>
      <c r="H21" s="751"/>
    </row>
    <row r="22" spans="1:10">
      <c r="A22" s="751"/>
      <c r="B22" s="751"/>
      <c r="C22" s="751"/>
      <c r="D22" s="751"/>
      <c r="E22" s="751"/>
      <c r="F22" s="751"/>
      <c r="G22" s="751"/>
      <c r="H22" s="751"/>
    </row>
    <row r="23" spans="1:10">
      <c r="A23" s="751"/>
      <c r="B23" s="751"/>
      <c r="C23" s="751"/>
      <c r="D23" s="751"/>
      <c r="E23" s="751"/>
      <c r="F23" s="751"/>
      <c r="G23" s="751"/>
      <c r="H23" s="751"/>
    </row>
    <row r="24" spans="1:10">
      <c r="A24" s="751"/>
      <c r="B24" s="751"/>
      <c r="C24" s="751"/>
      <c r="D24" s="751"/>
      <c r="E24" s="751"/>
      <c r="F24" s="751"/>
      <c r="G24" s="751"/>
      <c r="H24" s="751"/>
    </row>
    <row r="25" spans="1:10">
      <c r="A25" s="751"/>
      <c r="B25" s="751"/>
      <c r="C25" s="751"/>
      <c r="D25" s="751"/>
      <c r="E25" s="751"/>
      <c r="F25" s="751"/>
      <c r="G25" s="751"/>
      <c r="H25" s="751"/>
      <c r="J25" s="750" t="s">
        <v>1014</v>
      </c>
    </row>
    <row r="26" spans="1:10">
      <c r="A26" s="751"/>
      <c r="B26" s="751"/>
      <c r="C26" s="751"/>
      <c r="D26" s="751"/>
      <c r="E26" s="751"/>
      <c r="F26" s="751"/>
      <c r="G26" s="751"/>
      <c r="H26" s="751"/>
    </row>
    <row r="27" spans="1:10">
      <c r="A27" s="751"/>
      <c r="B27" s="751"/>
      <c r="C27" s="751"/>
      <c r="D27" s="751"/>
      <c r="E27" s="751"/>
      <c r="F27" s="751"/>
      <c r="G27" s="751"/>
      <c r="H27" s="751"/>
    </row>
    <row r="28" spans="1:10">
      <c r="A28" s="751"/>
      <c r="B28" s="751"/>
      <c r="C28" s="751"/>
      <c r="D28" s="751"/>
      <c r="E28" s="751"/>
      <c r="F28" s="751"/>
      <c r="G28" s="751"/>
      <c r="H28" s="751"/>
    </row>
    <row r="29" spans="1:10">
      <c r="A29" s="751"/>
      <c r="B29" s="751"/>
      <c r="C29" s="751"/>
      <c r="D29" s="751"/>
      <c r="E29" s="751"/>
      <c r="F29" s="751"/>
      <c r="G29" s="751"/>
      <c r="H29" s="751"/>
    </row>
    <row r="30" spans="1:10">
      <c r="A30" s="751"/>
      <c r="B30" s="751"/>
      <c r="C30" s="751"/>
      <c r="D30" s="751"/>
      <c r="E30" s="751"/>
      <c r="F30" s="751"/>
      <c r="G30" s="751"/>
      <c r="H30" s="751"/>
    </row>
    <row r="31" spans="1:10">
      <c r="A31" s="751"/>
      <c r="B31" s="751"/>
      <c r="C31" s="751"/>
      <c r="D31" s="751"/>
      <c r="E31" s="751"/>
      <c r="F31" s="751"/>
      <c r="G31" s="751"/>
      <c r="H31" s="751"/>
    </row>
    <row r="32" spans="1:10">
      <c r="A32" s="751"/>
      <c r="B32" s="751"/>
      <c r="C32" s="751"/>
      <c r="D32" s="751"/>
      <c r="E32" s="751"/>
      <c r="F32" s="751"/>
      <c r="G32" s="751"/>
      <c r="H32" s="751"/>
    </row>
    <row r="33" spans="1:10">
      <c r="A33" s="751"/>
      <c r="B33" s="751"/>
      <c r="C33" s="751"/>
      <c r="D33" s="751"/>
      <c r="E33" s="751"/>
      <c r="F33" s="751"/>
      <c r="G33" s="751"/>
      <c r="H33" s="751"/>
    </row>
    <row r="34" spans="1:10">
      <c r="A34" s="751"/>
      <c r="B34" s="751"/>
      <c r="C34" s="751"/>
      <c r="D34" s="751"/>
      <c r="E34" s="751"/>
      <c r="F34" s="751"/>
      <c r="G34" s="751"/>
      <c r="H34" s="751"/>
    </row>
    <row r="35" spans="1:10">
      <c r="A35" s="751"/>
      <c r="B35" s="751"/>
      <c r="C35" s="751"/>
      <c r="D35" s="751"/>
      <c r="E35" s="751"/>
      <c r="F35" s="751"/>
      <c r="G35" s="751"/>
      <c r="H35" s="751"/>
    </row>
    <row r="36" spans="1:10">
      <c r="A36" s="751"/>
      <c r="B36" s="751"/>
      <c r="C36" s="751"/>
      <c r="D36" s="751"/>
      <c r="E36" s="751"/>
      <c r="F36" s="751"/>
      <c r="G36" s="751"/>
      <c r="H36" s="751"/>
      <c r="J36" s="750" t="s">
        <v>1015</v>
      </c>
    </row>
    <row r="37" spans="1:10">
      <c r="A37" s="751"/>
      <c r="B37" s="751"/>
      <c r="C37" s="751"/>
      <c r="D37" s="751"/>
      <c r="E37" s="751"/>
      <c r="F37" s="751"/>
      <c r="G37" s="751"/>
      <c r="H37" s="751"/>
    </row>
    <row r="38" spans="1:10">
      <c r="A38" s="751"/>
      <c r="B38" s="751"/>
      <c r="C38" s="751"/>
      <c r="D38" s="751"/>
      <c r="E38" s="751"/>
      <c r="F38" s="751"/>
      <c r="G38" s="751"/>
      <c r="H38" s="751"/>
    </row>
    <row r="39" spans="1:10">
      <c r="A39" s="751"/>
      <c r="B39" s="751"/>
      <c r="C39" s="751"/>
      <c r="D39" s="751"/>
      <c r="E39" s="751"/>
      <c r="F39" s="751"/>
      <c r="G39" s="751"/>
      <c r="H39" s="751"/>
    </row>
    <row r="40" spans="1:10">
      <c r="A40" s="751"/>
      <c r="B40" s="751"/>
      <c r="C40" s="751"/>
      <c r="D40" s="751"/>
      <c r="E40" s="751"/>
      <c r="F40" s="751"/>
      <c r="G40" s="751"/>
      <c r="H40" s="751"/>
    </row>
    <row r="41" spans="1:10">
      <c r="A41" s="751"/>
      <c r="B41" s="751"/>
      <c r="C41" s="751"/>
      <c r="D41" s="751"/>
      <c r="E41" s="751"/>
      <c r="F41" s="751"/>
      <c r="G41" s="751"/>
      <c r="H41" s="751"/>
    </row>
    <row r="42" spans="1:10">
      <c r="A42" s="751"/>
      <c r="B42" s="751"/>
      <c r="C42" s="751"/>
      <c r="D42" s="751"/>
      <c r="E42" s="751"/>
      <c r="F42" s="751"/>
      <c r="G42" s="751"/>
      <c r="H42" s="751"/>
    </row>
    <row r="43" spans="1:10">
      <c r="A43" s="751"/>
      <c r="B43" s="751"/>
      <c r="C43" s="751"/>
      <c r="D43" s="751"/>
      <c r="E43" s="751"/>
      <c r="F43" s="751"/>
      <c r="G43" s="751"/>
      <c r="H43" s="751"/>
    </row>
    <row r="44" spans="1:10">
      <c r="A44" s="751"/>
      <c r="B44" s="751"/>
      <c r="C44" s="751"/>
      <c r="D44" s="751"/>
      <c r="E44" s="751"/>
      <c r="F44" s="751"/>
      <c r="G44" s="751"/>
      <c r="H44" s="751"/>
    </row>
    <row r="45" spans="1:10">
      <c r="A45" s="751"/>
      <c r="B45" s="751"/>
      <c r="C45" s="751"/>
      <c r="D45" s="751"/>
      <c r="E45" s="751"/>
      <c r="F45" s="751"/>
      <c r="G45" s="751"/>
      <c r="H45" s="751"/>
    </row>
    <row r="46" spans="1:10">
      <c r="A46" s="751"/>
      <c r="B46" s="751"/>
      <c r="C46" s="751"/>
      <c r="D46" s="751"/>
      <c r="E46" s="751"/>
      <c r="F46" s="751"/>
      <c r="G46" s="751"/>
      <c r="H46" s="751"/>
    </row>
    <row r="47" spans="1:10">
      <c r="A47" s="751"/>
      <c r="B47" s="751"/>
      <c r="C47" s="751"/>
      <c r="D47" s="751"/>
      <c r="E47" s="751"/>
      <c r="F47" s="751"/>
      <c r="G47" s="751"/>
      <c r="H47" s="751"/>
    </row>
    <row r="48" spans="1:10">
      <c r="A48" s="751"/>
      <c r="B48" s="751"/>
      <c r="C48" s="751"/>
      <c r="D48" s="751"/>
      <c r="E48" s="751"/>
      <c r="F48" s="751"/>
      <c r="G48" s="751"/>
      <c r="H48" s="751"/>
    </row>
    <row r="49" spans="1:8">
      <c r="A49" s="751"/>
      <c r="B49" s="751"/>
      <c r="C49" s="751"/>
      <c r="D49" s="751"/>
      <c r="E49" s="751"/>
      <c r="F49" s="751"/>
      <c r="G49" s="751"/>
      <c r="H49" s="751"/>
    </row>
    <row r="50" spans="1:8">
      <c r="A50" s="751"/>
      <c r="B50" s="751"/>
      <c r="C50" s="751"/>
      <c r="D50" s="751"/>
      <c r="E50" s="751"/>
      <c r="F50" s="751"/>
      <c r="G50" s="751"/>
      <c r="H50" s="751"/>
    </row>
    <row r="51" spans="1:8">
      <c r="A51" s="751"/>
      <c r="B51" s="751"/>
      <c r="C51" s="751"/>
      <c r="D51" s="751"/>
      <c r="E51" s="751"/>
      <c r="F51" s="751"/>
      <c r="G51" s="751"/>
      <c r="H51" s="751"/>
    </row>
    <row r="52" spans="1:8">
      <c r="A52" s="751"/>
      <c r="B52" s="751"/>
      <c r="C52" s="751"/>
      <c r="D52" s="751"/>
      <c r="E52" s="751"/>
      <c r="F52" s="751"/>
      <c r="G52" s="751"/>
      <c r="H52" s="751"/>
    </row>
    <row r="53" spans="1:8">
      <c r="A53" s="751"/>
      <c r="B53" s="751"/>
      <c r="C53" s="751"/>
      <c r="D53" s="751"/>
      <c r="E53" s="751"/>
      <c r="F53" s="751"/>
      <c r="G53" s="751"/>
      <c r="H53" s="751"/>
    </row>
    <row r="54" spans="1:8">
      <c r="A54" s="751"/>
      <c r="B54" s="751"/>
      <c r="C54" s="751"/>
      <c r="D54" s="751"/>
      <c r="E54" s="751"/>
      <c r="F54" s="751"/>
      <c r="G54" s="751"/>
      <c r="H54" s="751"/>
    </row>
    <row r="55" spans="1:8">
      <c r="A55" s="751"/>
      <c r="B55" s="751"/>
      <c r="C55" s="751"/>
      <c r="D55" s="751"/>
      <c r="E55" s="751"/>
      <c r="F55" s="751"/>
      <c r="G55" s="751"/>
      <c r="H55" s="751"/>
    </row>
    <row r="56" spans="1:8">
      <c r="A56" s="751"/>
      <c r="C56" s="751"/>
      <c r="D56" s="751"/>
      <c r="E56" s="751"/>
      <c r="F56" s="751"/>
      <c r="G56" s="751"/>
      <c r="H56" s="751"/>
    </row>
    <row r="57" spans="1:8">
      <c r="A57" s="751"/>
      <c r="B57" s="751"/>
      <c r="C57" s="751"/>
      <c r="D57" s="751"/>
      <c r="E57" s="751"/>
      <c r="F57" s="751"/>
      <c r="G57" s="751"/>
      <c r="H57" s="751"/>
    </row>
    <row r="58" spans="1:8">
      <c r="A58" s="751"/>
      <c r="B58" s="751"/>
      <c r="C58" s="751"/>
      <c r="D58" s="751"/>
      <c r="E58" s="751"/>
      <c r="F58" s="751"/>
      <c r="G58" s="751"/>
      <c r="H58" s="751"/>
    </row>
    <row r="59" spans="1:8">
      <c r="A59" s="751"/>
      <c r="B59" s="751"/>
      <c r="C59" s="751"/>
      <c r="D59" s="751"/>
      <c r="E59" s="751"/>
      <c r="F59" s="751"/>
      <c r="G59" s="751"/>
      <c r="H59" s="751"/>
    </row>
    <row r="60" spans="1:8">
      <c r="A60" s="751"/>
      <c r="B60" s="751"/>
      <c r="C60" s="751"/>
      <c r="D60" s="751"/>
      <c r="E60" s="751"/>
      <c r="F60" s="751"/>
      <c r="G60" s="751"/>
      <c r="H60" s="751"/>
    </row>
    <row r="61" spans="1:8">
      <c r="A61" s="751"/>
      <c r="B61" s="751"/>
      <c r="C61" s="751"/>
      <c r="D61" s="751"/>
      <c r="E61" s="751"/>
      <c r="F61" s="751"/>
      <c r="G61" s="751"/>
      <c r="H61" s="751"/>
    </row>
    <row r="62" spans="1:8">
      <c r="A62" s="751"/>
      <c r="B62" s="751"/>
      <c r="C62" s="751"/>
      <c r="D62" s="751"/>
      <c r="E62" s="751"/>
      <c r="F62" s="751"/>
      <c r="G62" s="751"/>
      <c r="H62" s="751"/>
    </row>
    <row r="63" spans="1:8">
      <c r="A63" s="751"/>
      <c r="B63" s="751"/>
      <c r="C63" s="751"/>
      <c r="D63" s="751"/>
      <c r="E63" s="751"/>
      <c r="F63" s="751"/>
      <c r="G63" s="751"/>
      <c r="H63" s="751"/>
    </row>
    <row r="64" spans="1:8">
      <c r="A64" s="751"/>
      <c r="B64" s="751"/>
      <c r="C64" s="751"/>
      <c r="D64" s="751"/>
      <c r="E64" s="751"/>
      <c r="F64" s="751"/>
      <c r="G64" s="751"/>
      <c r="H64" s="751"/>
    </row>
    <row r="65" spans="1:8">
      <c r="A65" s="751"/>
      <c r="B65" s="751"/>
      <c r="C65" s="751"/>
      <c r="D65" s="751"/>
      <c r="E65" s="751"/>
      <c r="F65" s="751"/>
      <c r="G65" s="751"/>
      <c r="H65" s="751"/>
    </row>
    <row r="66" spans="1:8">
      <c r="A66" s="751"/>
      <c r="B66" s="751"/>
      <c r="C66" s="751"/>
      <c r="D66" s="751"/>
      <c r="E66" s="751"/>
      <c r="F66" s="751"/>
      <c r="G66" s="751"/>
      <c r="H66" s="751"/>
    </row>
    <row r="67" spans="1:8">
      <c r="A67" s="751"/>
      <c r="B67" s="751"/>
      <c r="C67" s="751"/>
      <c r="D67" s="751"/>
      <c r="E67" s="751"/>
      <c r="F67" s="751"/>
      <c r="G67" s="751"/>
      <c r="H67" s="751"/>
    </row>
    <row r="68" spans="1:8">
      <c r="A68" s="751"/>
      <c r="B68" s="751"/>
      <c r="C68" s="751"/>
      <c r="D68" s="751"/>
      <c r="E68" s="751"/>
      <c r="F68" s="751"/>
      <c r="G68" s="751"/>
      <c r="H68" s="751"/>
    </row>
    <row r="69" spans="1:8">
      <c r="A69" s="751"/>
      <c r="B69" s="751"/>
      <c r="C69" s="751"/>
      <c r="D69" s="751"/>
      <c r="E69" s="751"/>
      <c r="F69" s="751"/>
      <c r="G69" s="751"/>
      <c r="H69" s="751"/>
    </row>
    <row r="70" spans="1:8">
      <c r="A70" s="751"/>
      <c r="B70" s="751"/>
      <c r="C70" s="751"/>
      <c r="D70" s="751"/>
      <c r="E70" s="751"/>
      <c r="F70" s="751"/>
      <c r="G70" s="751"/>
      <c r="H70" s="751"/>
    </row>
    <row r="71" spans="1:8">
      <c r="A71" s="751"/>
      <c r="B71" s="751"/>
      <c r="C71" s="751"/>
      <c r="D71" s="751"/>
      <c r="E71" s="751"/>
      <c r="F71" s="751"/>
      <c r="G71" s="751"/>
      <c r="H71" s="751"/>
    </row>
    <row r="72" spans="1:8">
      <c r="A72" s="751"/>
      <c r="B72" s="751"/>
      <c r="C72" s="751"/>
      <c r="D72" s="751"/>
      <c r="E72" s="751"/>
      <c r="F72" s="751"/>
      <c r="G72" s="751"/>
      <c r="H72" s="751"/>
    </row>
    <row r="73" spans="1:8">
      <c r="A73" s="751"/>
      <c r="B73" s="751"/>
      <c r="C73" s="751"/>
      <c r="D73" s="751"/>
      <c r="E73" s="751"/>
      <c r="F73" s="751"/>
      <c r="G73" s="751"/>
      <c r="H73" s="751"/>
    </row>
    <row r="74" spans="1:8">
      <c r="A74" s="751"/>
      <c r="B74" s="751"/>
      <c r="C74" s="751"/>
      <c r="D74" s="751"/>
      <c r="E74" s="751"/>
      <c r="F74" s="751"/>
      <c r="G74" s="751"/>
      <c r="H74" s="751"/>
    </row>
    <row r="75" spans="1:8">
      <c r="A75" s="751"/>
      <c r="B75" s="751"/>
      <c r="C75" s="751"/>
      <c r="D75" s="751"/>
      <c r="E75" s="751"/>
      <c r="F75" s="751"/>
      <c r="G75" s="751"/>
      <c r="H75" s="751"/>
    </row>
    <row r="76" spans="1:8">
      <c r="A76" s="751"/>
      <c r="B76" s="751"/>
      <c r="C76" s="751"/>
      <c r="D76" s="751"/>
      <c r="E76" s="751"/>
      <c r="F76" s="751"/>
      <c r="G76" s="751"/>
      <c r="H76" s="751"/>
    </row>
    <row r="77" spans="1:8">
      <c r="A77" s="751"/>
      <c r="B77" s="751"/>
      <c r="C77" s="751"/>
      <c r="D77" s="751"/>
      <c r="E77" s="751"/>
      <c r="F77" s="751"/>
      <c r="G77" s="751"/>
      <c r="H77" s="751"/>
    </row>
    <row r="78" spans="1:8">
      <c r="A78" s="751"/>
      <c r="B78" s="751"/>
      <c r="C78" s="751"/>
      <c r="D78" s="751"/>
      <c r="E78" s="751"/>
      <c r="F78" s="751"/>
      <c r="G78" s="751"/>
      <c r="H78" s="751"/>
    </row>
    <row r="79" spans="1:8">
      <c r="A79" s="751"/>
      <c r="B79" s="751"/>
      <c r="C79" s="751"/>
      <c r="D79" s="751"/>
      <c r="E79" s="751"/>
      <c r="F79" s="751"/>
      <c r="G79" s="751"/>
      <c r="H79" s="751"/>
    </row>
    <row r="80" spans="1:8">
      <c r="A80" s="751"/>
      <c r="B80" s="751"/>
      <c r="C80" s="751"/>
      <c r="D80" s="751"/>
      <c r="E80" s="751"/>
      <c r="F80" s="751"/>
      <c r="G80" s="751"/>
      <c r="H80" s="751"/>
    </row>
    <row r="81" spans="1:8">
      <c r="A81" s="751"/>
      <c r="B81" s="751"/>
      <c r="C81" s="751"/>
      <c r="D81" s="751"/>
      <c r="E81" s="751"/>
      <c r="F81" s="751"/>
      <c r="G81" s="751"/>
      <c r="H81" s="751"/>
    </row>
    <row r="82" spans="1:8">
      <c r="A82" s="751"/>
      <c r="B82" s="751"/>
      <c r="C82" s="751"/>
      <c r="D82" s="751"/>
      <c r="E82" s="751"/>
      <c r="F82" s="751"/>
      <c r="G82" s="751"/>
      <c r="H82" s="751"/>
    </row>
    <row r="83" spans="1:8">
      <c r="A83" s="751"/>
      <c r="B83" s="751"/>
      <c r="C83" s="751"/>
      <c r="D83" s="751"/>
      <c r="E83" s="751"/>
      <c r="F83" s="751"/>
      <c r="G83" s="751"/>
      <c r="H83" s="751"/>
    </row>
    <row r="84" spans="1:8">
      <c r="A84" s="751"/>
      <c r="B84" s="751"/>
      <c r="C84" s="751"/>
      <c r="D84" s="751"/>
      <c r="E84" s="751"/>
      <c r="F84" s="751"/>
      <c r="G84" s="751"/>
      <c r="H84" s="751"/>
    </row>
    <row r="85" spans="1:8">
      <c r="A85" s="751"/>
      <c r="B85" s="751"/>
      <c r="C85" s="751"/>
      <c r="D85" s="751"/>
      <c r="E85" s="751"/>
      <c r="F85" s="751"/>
      <c r="G85" s="751"/>
      <c r="H85" s="751"/>
    </row>
    <row r="86" spans="1:8">
      <c r="A86" s="751"/>
      <c r="B86" s="751"/>
      <c r="C86" s="751"/>
      <c r="D86" s="751"/>
      <c r="E86" s="751"/>
      <c r="F86" s="751"/>
      <c r="G86" s="751"/>
      <c r="H86" s="751"/>
    </row>
    <row r="87" spans="1:8">
      <c r="A87" s="751"/>
      <c r="B87" s="751"/>
      <c r="C87" s="751"/>
      <c r="D87" s="751"/>
      <c r="E87" s="751"/>
      <c r="F87" s="751"/>
      <c r="G87" s="751"/>
      <c r="H87" s="751"/>
    </row>
    <row r="88" spans="1:8">
      <c r="B88" s="751"/>
      <c r="C88" s="751"/>
      <c r="D88" s="751"/>
      <c r="E88" s="751"/>
      <c r="F88" s="751"/>
      <c r="G88" s="751"/>
      <c r="H88" s="751"/>
    </row>
    <row r="89" spans="1:8">
      <c r="A89" s="751"/>
      <c r="B89" s="751"/>
      <c r="C89" s="751"/>
      <c r="D89" s="751"/>
      <c r="E89" s="751"/>
      <c r="F89" s="751"/>
      <c r="G89" s="751"/>
      <c r="H89" s="751"/>
    </row>
    <row r="90" spans="1:8">
      <c r="A90" s="751"/>
      <c r="B90" s="751"/>
      <c r="C90" s="751"/>
      <c r="D90" s="751"/>
      <c r="E90" s="751"/>
      <c r="F90" s="751"/>
      <c r="G90" s="751"/>
      <c r="H90" s="751"/>
    </row>
    <row r="91" spans="1:8">
      <c r="A91" s="751"/>
      <c r="B91" s="751"/>
      <c r="C91" s="751"/>
      <c r="D91" s="751"/>
      <c r="E91" s="751"/>
      <c r="F91" s="751"/>
      <c r="G91" s="751"/>
      <c r="H91" s="751"/>
    </row>
    <row r="92" spans="1:8">
      <c r="A92" s="751"/>
      <c r="B92" s="751"/>
      <c r="C92" s="751"/>
      <c r="D92" s="751"/>
      <c r="E92" s="751"/>
      <c r="F92" s="751"/>
      <c r="G92" s="751"/>
      <c r="H92" s="751"/>
    </row>
    <row r="93" spans="1:8">
      <c r="A93" s="751"/>
      <c r="B93" s="751"/>
      <c r="C93" s="751"/>
      <c r="D93" s="751"/>
      <c r="E93" s="751"/>
      <c r="F93" s="751"/>
      <c r="G93" s="751"/>
      <c r="H93" s="751"/>
    </row>
    <row r="94" spans="1:8">
      <c r="A94" s="751"/>
      <c r="B94" s="751"/>
      <c r="C94" s="751"/>
      <c r="D94" s="751"/>
      <c r="E94" s="751"/>
      <c r="F94" s="751"/>
      <c r="G94" s="751"/>
      <c r="H94" s="751"/>
    </row>
    <row r="95" spans="1:8">
      <c r="A95" s="751"/>
      <c r="B95" s="751"/>
      <c r="C95" s="751"/>
      <c r="D95" s="751"/>
      <c r="E95" s="751"/>
      <c r="F95" s="751"/>
      <c r="G95" s="751"/>
      <c r="H95" s="751"/>
    </row>
    <row r="96" spans="1:8">
      <c r="A96" s="751"/>
      <c r="B96" s="751"/>
      <c r="C96" s="751"/>
      <c r="D96" s="751"/>
      <c r="E96" s="751"/>
      <c r="F96" s="751"/>
      <c r="G96" s="751"/>
      <c r="H96" s="751"/>
    </row>
    <row r="97" spans="1:8">
      <c r="A97" s="751"/>
      <c r="B97" s="751"/>
      <c r="C97" s="751"/>
      <c r="D97" s="751"/>
      <c r="E97" s="751"/>
      <c r="F97" s="751"/>
      <c r="G97" s="751"/>
      <c r="H97" s="751"/>
    </row>
    <row r="98" spans="1:8">
      <c r="A98" s="751"/>
      <c r="B98" s="751"/>
      <c r="C98" s="751"/>
      <c r="D98" s="751"/>
      <c r="E98" s="751"/>
      <c r="F98" s="751"/>
      <c r="G98" s="751"/>
      <c r="H98" s="751"/>
    </row>
    <row r="99" spans="1:8">
      <c r="A99" s="751"/>
      <c r="B99" s="751"/>
      <c r="C99" s="751"/>
      <c r="D99" s="751"/>
      <c r="E99" s="751"/>
      <c r="F99" s="751"/>
      <c r="G99" s="751"/>
      <c r="H99" s="751"/>
    </row>
    <row r="100" spans="1:8">
      <c r="A100" s="751"/>
      <c r="B100" s="751"/>
      <c r="C100" s="751"/>
      <c r="D100" s="751"/>
      <c r="E100" s="751"/>
      <c r="F100" s="751"/>
      <c r="G100" s="751"/>
      <c r="H100" s="751"/>
    </row>
    <row r="101" spans="1:8">
      <c r="A101" s="751"/>
      <c r="B101" s="751"/>
      <c r="C101" s="751"/>
      <c r="D101" s="751"/>
      <c r="E101" s="751"/>
      <c r="F101" s="751"/>
      <c r="G101" s="751"/>
      <c r="H101" s="751"/>
    </row>
    <row r="102" spans="1:8">
      <c r="A102" s="751"/>
      <c r="B102" s="751"/>
      <c r="C102" s="751"/>
      <c r="D102" s="751"/>
      <c r="E102" s="751"/>
      <c r="F102" s="751"/>
      <c r="G102" s="751"/>
      <c r="H102" s="751"/>
    </row>
    <row r="103" spans="1:8">
      <c r="A103" s="751"/>
      <c r="B103" s="751"/>
      <c r="C103" s="751"/>
      <c r="D103" s="751"/>
      <c r="E103" s="751"/>
      <c r="F103" s="751"/>
      <c r="G103" s="751"/>
      <c r="H103" s="751"/>
    </row>
    <row r="104" spans="1:8">
      <c r="A104" s="751"/>
      <c r="B104" s="751"/>
      <c r="C104" s="751"/>
      <c r="D104" s="751"/>
      <c r="E104" s="751"/>
      <c r="F104" s="751"/>
      <c r="G104" s="751"/>
      <c r="H104" s="751"/>
    </row>
    <row r="105" spans="1:8">
      <c r="A105" s="751"/>
      <c r="B105" s="751"/>
      <c r="C105" s="751"/>
      <c r="D105" s="751"/>
      <c r="E105" s="751"/>
      <c r="F105" s="751"/>
      <c r="G105" s="751"/>
      <c r="H105" s="751"/>
    </row>
    <row r="106" spans="1:8">
      <c r="A106" s="751"/>
      <c r="B106" s="751"/>
      <c r="C106" s="751"/>
      <c r="D106" s="751"/>
      <c r="E106" s="751"/>
      <c r="F106" s="751"/>
      <c r="G106" s="751"/>
      <c r="H106" s="751"/>
    </row>
    <row r="107" spans="1:8">
      <c r="A107" s="751"/>
      <c r="B107" s="751"/>
      <c r="C107" s="751"/>
      <c r="D107" s="751"/>
      <c r="E107" s="751"/>
      <c r="F107" s="751"/>
      <c r="G107" s="751"/>
      <c r="H107" s="751"/>
    </row>
    <row r="108" spans="1:8">
      <c r="A108" s="751"/>
      <c r="B108" s="751"/>
      <c r="C108" s="751"/>
      <c r="D108" s="751"/>
      <c r="E108" s="751"/>
      <c r="F108" s="751"/>
      <c r="G108" s="751"/>
      <c r="H108" s="751"/>
    </row>
    <row r="109" spans="1:8">
      <c r="A109" s="751"/>
      <c r="B109" s="751"/>
      <c r="C109" s="751"/>
      <c r="D109" s="751"/>
      <c r="E109" s="751"/>
      <c r="F109" s="751"/>
      <c r="G109" s="751"/>
      <c r="H109" s="751"/>
    </row>
    <row r="110" spans="1:8">
      <c r="A110" s="751"/>
      <c r="B110" s="751"/>
      <c r="C110" s="751"/>
      <c r="D110" s="751"/>
      <c r="E110" s="751"/>
      <c r="F110" s="751"/>
      <c r="G110" s="751"/>
      <c r="H110" s="751"/>
    </row>
    <row r="111" spans="1:8">
      <c r="A111" s="751"/>
      <c r="B111" s="751"/>
      <c r="C111" s="751"/>
      <c r="D111" s="751"/>
      <c r="E111" s="751"/>
      <c r="F111" s="751"/>
      <c r="G111" s="751"/>
      <c r="H111" s="751"/>
    </row>
    <row r="112" spans="1:8">
      <c r="A112" s="751"/>
      <c r="B112" s="751"/>
      <c r="C112" s="751"/>
      <c r="D112" s="751"/>
      <c r="E112" s="751"/>
      <c r="F112" s="751"/>
      <c r="G112" s="751"/>
      <c r="H112" s="751"/>
    </row>
    <row r="113" spans="1:8">
      <c r="A113" s="751"/>
      <c r="B113" s="751"/>
      <c r="C113" s="751"/>
      <c r="D113" s="751"/>
      <c r="E113" s="751"/>
      <c r="F113" s="751"/>
      <c r="G113" s="751"/>
      <c r="H113" s="751"/>
    </row>
    <row r="114" spans="1:8">
      <c r="A114" s="751"/>
      <c r="B114" s="751"/>
      <c r="C114" s="751"/>
      <c r="D114" s="751"/>
      <c r="E114" s="751"/>
      <c r="F114" s="751"/>
      <c r="G114" s="751"/>
      <c r="H114" s="751"/>
    </row>
    <row r="115" spans="1:8">
      <c r="A115" s="751"/>
      <c r="B115" s="751"/>
      <c r="C115" s="751"/>
      <c r="D115" s="751"/>
      <c r="E115" s="751"/>
      <c r="F115" s="751"/>
      <c r="G115" s="751"/>
      <c r="H115" s="751"/>
    </row>
    <row r="116" spans="1:8">
      <c r="A116" s="751"/>
      <c r="B116" s="751"/>
      <c r="C116" s="751"/>
      <c r="D116" s="751"/>
      <c r="E116" s="751"/>
      <c r="F116" s="751"/>
      <c r="G116" s="751"/>
      <c r="H116" s="751"/>
    </row>
    <row r="117" spans="1:8">
      <c r="A117" s="751"/>
      <c r="B117" s="751"/>
      <c r="C117" s="751"/>
      <c r="D117" s="751"/>
      <c r="E117" s="751"/>
      <c r="F117" s="751"/>
      <c r="G117" s="751"/>
      <c r="H117" s="751"/>
    </row>
    <row r="118" spans="1:8">
      <c r="A118" s="751"/>
      <c r="B118" s="751"/>
      <c r="C118" s="751"/>
      <c r="D118" s="751"/>
      <c r="E118" s="751"/>
      <c r="F118" s="751"/>
      <c r="G118" s="751"/>
      <c r="H118" s="751"/>
    </row>
    <row r="119" spans="1:8">
      <c r="A119" s="751"/>
      <c r="B119" s="751"/>
      <c r="C119" s="751"/>
      <c r="D119" s="751"/>
      <c r="E119" s="751"/>
      <c r="F119" s="751"/>
      <c r="G119" s="751"/>
      <c r="H119" s="751"/>
    </row>
    <row r="120" spans="1:8">
      <c r="A120" s="751"/>
      <c r="B120" s="751"/>
      <c r="C120" s="751"/>
      <c r="D120" s="751"/>
      <c r="E120" s="751"/>
      <c r="F120" s="751"/>
      <c r="G120" s="751"/>
      <c r="H120" s="751"/>
    </row>
    <row r="121" spans="1:8">
      <c r="A121" s="751"/>
      <c r="B121" s="751"/>
      <c r="C121" s="751"/>
      <c r="D121" s="751"/>
      <c r="E121" s="751"/>
      <c r="F121" s="751"/>
      <c r="G121" s="751"/>
      <c r="H121" s="751"/>
    </row>
    <row r="122" spans="1:8">
      <c r="A122" s="751"/>
      <c r="B122" s="751"/>
      <c r="C122" s="751"/>
      <c r="D122" s="751"/>
      <c r="E122" s="751"/>
      <c r="F122" s="751"/>
      <c r="G122" s="751"/>
      <c r="H122" s="751"/>
    </row>
    <row r="123" spans="1:8">
      <c r="A123" s="751"/>
      <c r="B123" s="751"/>
      <c r="C123" s="751"/>
      <c r="D123" s="751"/>
      <c r="E123" s="751"/>
      <c r="F123" s="751"/>
      <c r="G123" s="751"/>
      <c r="H123" s="751"/>
    </row>
    <row r="124" spans="1:8">
      <c r="A124" s="751"/>
      <c r="B124" s="751"/>
      <c r="C124" s="751"/>
      <c r="D124" s="751"/>
      <c r="E124" s="751"/>
      <c r="F124" s="751"/>
      <c r="G124" s="751"/>
      <c r="H124" s="751"/>
    </row>
    <row r="125" spans="1:8">
      <c r="A125" s="751"/>
      <c r="B125" s="751"/>
      <c r="C125" s="751"/>
      <c r="D125" s="751"/>
      <c r="E125" s="751"/>
      <c r="F125" s="751"/>
      <c r="G125" s="751"/>
      <c r="H125" s="751"/>
    </row>
    <row r="126" spans="1:8">
      <c r="A126" s="751"/>
      <c r="B126" s="751"/>
      <c r="C126" s="751"/>
      <c r="D126" s="751"/>
      <c r="E126" s="751"/>
      <c r="F126" s="751"/>
      <c r="G126" s="751"/>
      <c r="H126" s="751"/>
    </row>
    <row r="127" spans="1:8">
      <c r="A127" s="751"/>
      <c r="B127" s="751"/>
      <c r="C127" s="751"/>
      <c r="D127" s="751"/>
      <c r="E127" s="751"/>
      <c r="F127" s="751"/>
      <c r="G127" s="751"/>
      <c r="H127" s="751"/>
    </row>
    <row r="128" spans="1:8">
      <c r="A128" s="751"/>
      <c r="B128" s="751"/>
      <c r="C128" s="751"/>
      <c r="D128" s="751"/>
      <c r="E128" s="751"/>
      <c r="F128" s="751"/>
      <c r="G128" s="751"/>
      <c r="H128" s="751"/>
    </row>
    <row r="129" spans="1:8">
      <c r="A129" s="751"/>
      <c r="B129" s="751"/>
      <c r="C129" s="751"/>
      <c r="D129" s="751"/>
      <c r="E129" s="751"/>
      <c r="F129" s="751"/>
      <c r="G129" s="751"/>
      <c r="H129" s="751"/>
    </row>
    <row r="130" spans="1:8">
      <c r="A130" s="751"/>
      <c r="B130" s="751"/>
      <c r="C130" s="751"/>
      <c r="D130" s="751"/>
      <c r="E130" s="751"/>
      <c r="F130" s="751"/>
      <c r="G130" s="751"/>
      <c r="H130" s="751"/>
    </row>
    <row r="131" spans="1:8">
      <c r="A131" s="751"/>
      <c r="B131" s="751"/>
      <c r="C131" s="751"/>
      <c r="D131" s="751"/>
      <c r="F131" s="751"/>
      <c r="G131" s="751"/>
      <c r="H131" s="751"/>
    </row>
    <row r="132" spans="1:8">
      <c r="A132" s="751"/>
      <c r="B132" s="751"/>
      <c r="C132" s="751"/>
      <c r="D132" s="751"/>
      <c r="E132" s="751"/>
      <c r="F132" s="751"/>
      <c r="G132" s="751"/>
      <c r="H132" s="751"/>
    </row>
    <row r="133" spans="1:8">
      <c r="A133" s="751"/>
      <c r="B133" s="751"/>
      <c r="C133" s="751"/>
      <c r="D133" s="751"/>
      <c r="E133" s="751"/>
      <c r="F133" s="751"/>
      <c r="G133" s="751"/>
      <c r="H133" s="751"/>
    </row>
    <row r="134" spans="1:8">
      <c r="A134" s="751"/>
      <c r="B134" s="751"/>
      <c r="C134" s="751"/>
      <c r="D134" s="751"/>
      <c r="E134" s="751"/>
      <c r="F134" s="751"/>
      <c r="G134" s="751"/>
      <c r="H134" s="751"/>
    </row>
    <row r="135" spans="1:8">
      <c r="A135" s="751"/>
      <c r="B135" s="751"/>
      <c r="C135" s="751"/>
      <c r="D135" s="751"/>
      <c r="E135" s="751"/>
      <c r="F135" s="751"/>
      <c r="G135" s="751"/>
      <c r="H135" s="751"/>
    </row>
    <row r="136" spans="1:8">
      <c r="A136" s="751"/>
      <c r="B136" s="751"/>
      <c r="C136" s="751"/>
      <c r="D136" s="751"/>
      <c r="E136" s="751"/>
      <c r="F136" s="751"/>
      <c r="G136" s="751"/>
      <c r="H136" s="751"/>
    </row>
    <row r="137" spans="1:8">
      <c r="A137" s="751"/>
      <c r="B137" s="751"/>
      <c r="C137" s="751"/>
      <c r="D137" s="751"/>
      <c r="E137" s="751"/>
      <c r="F137" s="751"/>
      <c r="G137" s="751"/>
      <c r="H137" s="751"/>
    </row>
    <row r="138" spans="1:8">
      <c r="A138" s="751"/>
      <c r="B138" s="751"/>
      <c r="C138" s="751"/>
      <c r="D138" s="751"/>
      <c r="E138" s="751"/>
      <c r="F138" s="751"/>
      <c r="G138" s="751"/>
      <c r="H138" s="751"/>
    </row>
    <row r="139" spans="1:8">
      <c r="A139" s="751"/>
      <c r="B139" s="751"/>
      <c r="C139" s="751"/>
      <c r="D139" s="751"/>
      <c r="E139" s="751"/>
      <c r="F139" s="751"/>
      <c r="G139" s="751"/>
      <c r="H139" s="751"/>
    </row>
    <row r="140" spans="1:8">
      <c r="A140" s="751"/>
      <c r="B140" s="751"/>
      <c r="C140" s="751"/>
      <c r="D140" s="751"/>
      <c r="E140" s="751"/>
      <c r="F140" s="751"/>
      <c r="G140" s="751"/>
      <c r="H140" s="751"/>
    </row>
    <row r="141" spans="1:8">
      <c r="A141" s="751"/>
      <c r="B141" s="751"/>
      <c r="C141" s="751"/>
      <c r="D141" s="751"/>
      <c r="E141" s="751"/>
      <c r="F141" s="751"/>
      <c r="G141" s="751"/>
      <c r="H141" s="751"/>
    </row>
    <row r="142" spans="1:8">
      <c r="A142" s="751"/>
      <c r="B142" s="751"/>
      <c r="C142" s="751"/>
      <c r="D142" s="751"/>
      <c r="E142" s="751"/>
      <c r="F142" s="751"/>
      <c r="G142" s="751"/>
      <c r="H142" s="751"/>
    </row>
    <row r="143" spans="1:8">
      <c r="A143" s="751"/>
      <c r="B143" s="751"/>
      <c r="C143" s="751"/>
      <c r="D143" s="751"/>
      <c r="E143" s="751"/>
      <c r="F143" s="751"/>
      <c r="G143" s="751"/>
      <c r="H143" s="751"/>
    </row>
    <row r="144" spans="1:8">
      <c r="A144" s="751"/>
      <c r="B144" s="751"/>
      <c r="C144" s="751"/>
      <c r="D144" s="751"/>
      <c r="E144" s="751"/>
      <c r="F144" s="751"/>
      <c r="G144" s="751"/>
      <c r="H144" s="751"/>
    </row>
    <row r="145" spans="1:8">
      <c r="A145" s="751"/>
      <c r="B145" s="751"/>
      <c r="C145" s="751"/>
      <c r="D145" s="751"/>
      <c r="E145" s="751"/>
      <c r="F145" s="751"/>
      <c r="G145" s="751"/>
      <c r="H145" s="751"/>
    </row>
    <row r="146" spans="1:8">
      <c r="A146" s="751"/>
      <c r="B146" s="751"/>
      <c r="C146" s="751"/>
      <c r="D146" s="751"/>
      <c r="E146" s="751"/>
      <c r="F146" s="751"/>
      <c r="G146" s="751"/>
      <c r="H146" s="751"/>
    </row>
    <row r="147" spans="1:8">
      <c r="A147" s="751"/>
      <c r="B147" s="751"/>
      <c r="C147" s="751"/>
      <c r="D147" s="751"/>
      <c r="E147" s="751"/>
      <c r="F147" s="751"/>
      <c r="G147" s="751"/>
      <c r="H147" s="751"/>
    </row>
    <row r="148" spans="1:8">
      <c r="A148" s="751"/>
      <c r="B148" s="751"/>
      <c r="C148" s="751"/>
      <c r="D148" s="751"/>
      <c r="E148" s="751"/>
      <c r="F148" s="751"/>
      <c r="G148" s="751"/>
      <c r="H148" s="751"/>
    </row>
    <row r="149" spans="1:8" hidden="1">
      <c r="A149" s="751"/>
      <c r="B149" s="751"/>
      <c r="C149" s="751"/>
      <c r="D149" s="751"/>
      <c r="E149" s="751"/>
      <c r="F149" s="751"/>
      <c r="G149" s="751"/>
      <c r="H149" s="751"/>
    </row>
    <row r="150" spans="1:8" hidden="1">
      <c r="A150" s="751"/>
      <c r="B150" s="751"/>
      <c r="C150" s="751"/>
      <c r="D150" s="751"/>
      <c r="E150" s="751"/>
      <c r="F150" s="751"/>
      <c r="G150" s="751"/>
      <c r="H150" s="751"/>
    </row>
    <row r="151" spans="1:8" hidden="1">
      <c r="A151" s="751"/>
      <c r="B151" s="751"/>
      <c r="C151" s="751"/>
      <c r="D151" s="751"/>
      <c r="E151" s="751"/>
      <c r="F151" s="751"/>
      <c r="G151" s="751"/>
      <c r="H151" s="751"/>
    </row>
    <row r="152" spans="1:8" hidden="1">
      <c r="A152" s="751"/>
      <c r="B152" s="751"/>
      <c r="C152" s="751"/>
      <c r="D152" s="751"/>
      <c r="E152" s="751"/>
      <c r="F152" s="751"/>
      <c r="G152" s="751"/>
      <c r="H152" s="751"/>
    </row>
    <row r="153" spans="1:8" hidden="1">
      <c r="A153" s="751"/>
      <c r="B153" s="751"/>
      <c r="C153" s="751"/>
      <c r="D153" s="751"/>
      <c r="E153" s="751"/>
      <c r="F153" s="751"/>
      <c r="G153" s="751"/>
      <c r="H153" s="751"/>
    </row>
    <row r="154" spans="1:8" hidden="1">
      <c r="A154" s="751"/>
      <c r="B154" s="751"/>
      <c r="C154" s="751"/>
      <c r="D154" s="751"/>
      <c r="E154" s="751"/>
      <c r="F154" s="751"/>
      <c r="G154" s="751"/>
      <c r="H154" s="751"/>
    </row>
    <row r="155" spans="1:8" hidden="1">
      <c r="A155" s="751"/>
      <c r="B155" s="751"/>
      <c r="C155" s="751"/>
      <c r="D155" s="751"/>
      <c r="E155" s="751"/>
      <c r="F155" s="751"/>
      <c r="G155" s="751"/>
      <c r="H155" s="751"/>
    </row>
    <row r="156" spans="1:8" hidden="1">
      <c r="A156" s="751"/>
      <c r="B156" s="751"/>
      <c r="C156" s="751"/>
      <c r="D156" s="751"/>
      <c r="E156" s="751"/>
      <c r="F156" s="751"/>
      <c r="G156" s="751"/>
      <c r="H156" s="751"/>
    </row>
    <row r="157" spans="1:8" hidden="1">
      <c r="A157" s="751"/>
      <c r="B157" s="751"/>
      <c r="C157" s="751"/>
      <c r="D157" s="751"/>
      <c r="E157" s="751"/>
      <c r="F157" s="751"/>
      <c r="G157" s="751"/>
      <c r="H157" s="751"/>
    </row>
    <row r="158" spans="1:8" hidden="1">
      <c r="A158" s="751"/>
      <c r="B158" s="751"/>
      <c r="C158" s="751"/>
      <c r="D158" s="751"/>
      <c r="E158" s="751"/>
      <c r="F158" s="751"/>
      <c r="G158" s="751"/>
      <c r="H158" s="751"/>
    </row>
    <row r="159" spans="1:8" hidden="1">
      <c r="A159" s="751"/>
      <c r="B159" s="751"/>
      <c r="C159" s="751"/>
      <c r="D159" s="751"/>
      <c r="E159" s="751"/>
      <c r="F159" s="751"/>
      <c r="G159" s="751"/>
      <c r="H159" s="751"/>
    </row>
    <row r="160" spans="1:8" hidden="1">
      <c r="A160" s="751"/>
      <c r="B160" s="751"/>
      <c r="C160" s="751"/>
      <c r="D160" s="751"/>
      <c r="E160" s="751"/>
      <c r="F160" s="751"/>
      <c r="G160" s="751"/>
      <c r="H160" s="751"/>
    </row>
    <row r="161" spans="1:8" hidden="1">
      <c r="A161" s="751"/>
      <c r="B161" s="751"/>
      <c r="C161" s="751"/>
      <c r="D161" s="751"/>
      <c r="E161" s="751"/>
      <c r="F161" s="751"/>
      <c r="G161" s="751"/>
      <c r="H161" s="751"/>
    </row>
    <row r="162" spans="1:8" hidden="1">
      <c r="A162" s="751"/>
      <c r="B162" s="751"/>
      <c r="C162" s="751"/>
      <c r="D162" s="751"/>
      <c r="E162" s="751"/>
      <c r="F162" s="751"/>
      <c r="G162" s="751"/>
      <c r="H162" s="751"/>
    </row>
    <row r="163" spans="1:8" hidden="1">
      <c r="A163" s="751"/>
      <c r="B163" s="751"/>
      <c r="C163" s="751"/>
      <c r="D163" s="751"/>
      <c r="E163" s="751"/>
      <c r="F163" s="751"/>
      <c r="G163" s="751"/>
      <c r="H163" s="751"/>
    </row>
    <row r="164" spans="1:8" hidden="1">
      <c r="A164" s="751"/>
      <c r="B164" s="751"/>
      <c r="C164" s="751"/>
      <c r="D164" s="751"/>
      <c r="E164" s="751"/>
      <c r="F164" s="751"/>
      <c r="G164" s="751"/>
      <c r="H164" s="751"/>
    </row>
    <row r="165" spans="1:8" hidden="1">
      <c r="A165" s="751"/>
      <c r="B165" s="751"/>
      <c r="C165" s="751"/>
      <c r="D165" s="751"/>
      <c r="E165" s="751"/>
      <c r="F165" s="751"/>
      <c r="G165" s="751"/>
      <c r="H165" s="751"/>
    </row>
    <row r="166" spans="1:8" hidden="1">
      <c r="A166" s="751"/>
      <c r="B166" s="751"/>
      <c r="C166" s="751"/>
      <c r="D166" s="751"/>
      <c r="E166" s="751"/>
      <c r="F166" s="751"/>
      <c r="G166" s="751"/>
      <c r="H166" s="751"/>
    </row>
    <row r="167" spans="1:8" hidden="1">
      <c r="A167" s="751"/>
      <c r="B167" s="751"/>
      <c r="C167" s="751"/>
      <c r="D167" s="751"/>
      <c r="E167" s="751"/>
      <c r="F167" s="751"/>
      <c r="G167" s="751"/>
      <c r="H167" s="751"/>
    </row>
    <row r="168" spans="1:8" hidden="1">
      <c r="A168" s="751"/>
      <c r="B168" s="751"/>
      <c r="C168" s="751"/>
      <c r="D168" s="751"/>
      <c r="E168" s="751"/>
      <c r="F168" s="751"/>
      <c r="G168" s="751"/>
      <c r="H168" s="751"/>
    </row>
    <row r="169" spans="1:8" hidden="1">
      <c r="A169" s="751"/>
      <c r="B169" s="751"/>
      <c r="C169" s="751"/>
      <c r="D169" s="751"/>
      <c r="E169" s="751"/>
      <c r="F169" s="751"/>
      <c r="G169" s="751"/>
      <c r="H169" s="751"/>
    </row>
    <row r="170" spans="1:8" hidden="1">
      <c r="A170" s="751"/>
      <c r="B170" s="751"/>
      <c r="C170" s="751"/>
      <c r="D170" s="751"/>
      <c r="E170" s="751"/>
      <c r="F170" s="751"/>
      <c r="G170" s="751"/>
      <c r="H170" s="751"/>
    </row>
    <row r="171" spans="1:8" hidden="1">
      <c r="A171" s="751"/>
      <c r="B171" s="751"/>
      <c r="C171" s="751"/>
      <c r="D171" s="751"/>
      <c r="E171" s="751"/>
      <c r="F171" s="751"/>
      <c r="G171" s="751"/>
      <c r="H171" s="751"/>
    </row>
    <row r="172" spans="1:8" hidden="1">
      <c r="A172" s="751"/>
      <c r="B172" s="751"/>
      <c r="C172" s="751"/>
      <c r="D172" s="751"/>
      <c r="E172" s="751"/>
      <c r="F172" s="751"/>
      <c r="G172" s="751"/>
      <c r="H172" s="751"/>
    </row>
    <row r="173" spans="1:8" hidden="1">
      <c r="A173" s="751"/>
      <c r="B173" s="751"/>
      <c r="C173" s="751"/>
      <c r="D173" s="751"/>
      <c r="E173" s="751"/>
      <c r="F173" s="751"/>
      <c r="G173" s="751"/>
      <c r="H173" s="751"/>
    </row>
    <row r="174" spans="1:8" hidden="1">
      <c r="A174" s="751"/>
      <c r="B174" s="751"/>
      <c r="C174" s="751"/>
      <c r="D174" s="751"/>
      <c r="E174" s="751"/>
      <c r="F174" s="751"/>
      <c r="G174" s="751"/>
      <c r="H174" s="751"/>
    </row>
    <row r="175" spans="1:8" hidden="1">
      <c r="A175" s="751"/>
      <c r="B175" s="751"/>
      <c r="C175" s="751"/>
      <c r="D175" s="751"/>
      <c r="E175" s="751"/>
      <c r="F175" s="751"/>
      <c r="G175" s="751"/>
      <c r="H175" s="751"/>
    </row>
    <row r="176" spans="1:8" hidden="1">
      <c r="A176" s="751"/>
      <c r="B176" s="751"/>
      <c r="C176" s="751"/>
      <c r="D176" s="751"/>
      <c r="E176" s="751"/>
      <c r="F176" s="751"/>
      <c r="G176" s="751"/>
      <c r="H176" s="751"/>
    </row>
    <row r="177" spans="1:8" hidden="1">
      <c r="A177" s="751"/>
      <c r="B177" s="751"/>
      <c r="C177" s="751"/>
      <c r="D177" s="751"/>
      <c r="E177" s="751"/>
      <c r="F177" s="751"/>
      <c r="G177" s="751"/>
      <c r="H177" s="751"/>
    </row>
    <row r="178" spans="1:8" hidden="1">
      <c r="A178" s="751"/>
      <c r="B178" s="751"/>
      <c r="C178" s="751"/>
      <c r="D178" s="751"/>
      <c r="E178" s="751"/>
      <c r="F178" s="751"/>
      <c r="G178" s="751"/>
      <c r="H178" s="751"/>
    </row>
    <row r="179" spans="1:8" hidden="1">
      <c r="A179" s="751"/>
      <c r="B179" s="751"/>
      <c r="C179" s="751"/>
      <c r="D179" s="751"/>
      <c r="E179" s="751"/>
      <c r="F179" s="751"/>
      <c r="G179" s="751"/>
      <c r="H179" s="751"/>
    </row>
    <row r="180" spans="1:8" hidden="1">
      <c r="A180" s="751"/>
      <c r="B180" s="751"/>
      <c r="C180" s="751"/>
      <c r="D180" s="751"/>
      <c r="E180" s="751"/>
      <c r="F180" s="751"/>
      <c r="G180" s="751"/>
      <c r="H180" s="751"/>
    </row>
    <row r="181" spans="1:8" hidden="1">
      <c r="A181" s="751"/>
      <c r="B181" s="751"/>
      <c r="C181" s="751"/>
      <c r="D181" s="751"/>
      <c r="E181" s="751"/>
      <c r="F181" s="751"/>
      <c r="G181" s="751"/>
      <c r="H181" s="751"/>
    </row>
    <row r="182" spans="1:8" hidden="1">
      <c r="A182" s="751"/>
      <c r="B182" s="751"/>
      <c r="C182" s="751"/>
      <c r="D182" s="751"/>
      <c r="E182" s="751"/>
      <c r="F182" s="751"/>
      <c r="G182" s="751"/>
      <c r="H182" s="751"/>
    </row>
    <row r="183" spans="1:8" hidden="1">
      <c r="A183" s="751"/>
      <c r="B183" s="751"/>
      <c r="C183" s="751"/>
      <c r="D183" s="751"/>
      <c r="E183" s="751"/>
      <c r="F183" s="751"/>
      <c r="G183" s="751"/>
      <c r="H183" s="751"/>
    </row>
    <row r="184" spans="1:8" hidden="1">
      <c r="A184" s="751"/>
      <c r="B184" s="751"/>
      <c r="C184" s="751"/>
      <c r="D184" s="751"/>
      <c r="E184" s="751"/>
      <c r="F184" s="751"/>
      <c r="G184" s="751"/>
      <c r="H184" s="751"/>
    </row>
    <row r="185" spans="1:8" hidden="1">
      <c r="A185" s="751"/>
      <c r="B185" s="751"/>
      <c r="C185" s="751"/>
      <c r="D185" s="751"/>
      <c r="E185" s="751"/>
      <c r="F185" s="751"/>
      <c r="G185" s="751"/>
      <c r="H185" s="751"/>
    </row>
    <row r="186" spans="1:8" hidden="1">
      <c r="A186" s="751"/>
      <c r="B186" s="751"/>
      <c r="C186" s="751"/>
      <c r="D186" s="751"/>
      <c r="E186" s="751"/>
      <c r="F186" s="751"/>
      <c r="G186" s="751"/>
      <c r="H186" s="751"/>
    </row>
    <row r="187" spans="1:8" hidden="1">
      <c r="A187" s="751"/>
      <c r="B187" s="751"/>
      <c r="C187" s="751"/>
      <c r="D187" s="751"/>
      <c r="E187" s="751"/>
      <c r="F187" s="751"/>
      <c r="G187" s="751"/>
      <c r="H187" s="751"/>
    </row>
    <row r="188" spans="1:8" hidden="1">
      <c r="A188" s="751"/>
      <c r="B188" s="751"/>
      <c r="C188" s="751"/>
      <c r="D188" s="751"/>
      <c r="E188" s="751"/>
      <c r="F188" s="751"/>
      <c r="G188" s="751"/>
      <c r="H188" s="751"/>
    </row>
    <row r="189" spans="1:8" hidden="1">
      <c r="A189" s="751"/>
      <c r="B189" s="751"/>
      <c r="C189" s="751"/>
      <c r="D189" s="751"/>
      <c r="E189" s="751"/>
      <c r="F189" s="751"/>
      <c r="G189" s="751"/>
      <c r="H189" s="751"/>
    </row>
    <row r="190" spans="1:8" hidden="1">
      <c r="A190" s="751"/>
      <c r="B190" s="751"/>
      <c r="C190" s="751"/>
      <c r="D190" s="751"/>
      <c r="E190" s="751"/>
      <c r="F190" s="751"/>
      <c r="G190" s="751"/>
      <c r="H190" s="751"/>
    </row>
    <row r="191" spans="1:8" hidden="1">
      <c r="A191" s="751"/>
      <c r="B191" s="751"/>
      <c r="C191" s="751"/>
      <c r="D191" s="751"/>
      <c r="E191" s="751"/>
      <c r="F191" s="751"/>
      <c r="G191" s="751"/>
      <c r="H191" s="751"/>
    </row>
    <row r="192" spans="1:8" hidden="1">
      <c r="A192" s="751"/>
      <c r="B192" s="751"/>
      <c r="C192" s="751"/>
      <c r="D192" s="751"/>
      <c r="E192" s="751"/>
      <c r="F192" s="751"/>
      <c r="G192" s="751"/>
      <c r="H192" s="751"/>
    </row>
    <row r="193" spans="1:8" hidden="1">
      <c r="A193" s="751"/>
      <c r="B193" s="751"/>
      <c r="C193" s="751"/>
      <c r="D193" s="751"/>
      <c r="E193" s="751"/>
      <c r="F193" s="751"/>
      <c r="G193" s="751"/>
      <c r="H193" s="751"/>
    </row>
    <row r="194" spans="1:8" hidden="1">
      <c r="A194" s="751"/>
      <c r="B194" s="751"/>
      <c r="C194" s="751"/>
      <c r="D194" s="751"/>
      <c r="E194" s="751"/>
      <c r="F194" s="751"/>
      <c r="G194" s="751"/>
      <c r="H194" s="751"/>
    </row>
    <row r="195" spans="1:8" hidden="1">
      <c r="A195" s="751"/>
      <c r="B195" s="751"/>
      <c r="C195" s="751"/>
      <c r="D195" s="751"/>
      <c r="E195" s="751"/>
      <c r="F195" s="751"/>
      <c r="G195" s="751"/>
      <c r="H195" s="751"/>
    </row>
    <row r="196" spans="1:8" hidden="1">
      <c r="A196" s="751"/>
      <c r="B196" s="751"/>
      <c r="C196" s="751"/>
      <c r="D196" s="751"/>
      <c r="E196" s="751"/>
      <c r="F196" s="751"/>
      <c r="G196" s="751"/>
      <c r="H196" s="751"/>
    </row>
    <row r="197" spans="1:8" hidden="1">
      <c r="A197" s="751"/>
      <c r="B197" s="751"/>
      <c r="C197" s="751"/>
      <c r="D197" s="751"/>
      <c r="E197" s="751"/>
      <c r="F197" s="751"/>
      <c r="G197" s="751"/>
      <c r="H197" s="751"/>
    </row>
    <row r="198" spans="1:8" hidden="1">
      <c r="A198" s="751"/>
      <c r="B198" s="751"/>
      <c r="C198" s="751"/>
      <c r="D198" s="751"/>
      <c r="E198" s="751"/>
      <c r="F198" s="751"/>
      <c r="G198" s="751"/>
      <c r="H198" s="751"/>
    </row>
    <row r="199" spans="1:8" hidden="1">
      <c r="A199" s="751"/>
      <c r="B199" s="751"/>
      <c r="C199" s="751"/>
      <c r="D199" s="751"/>
      <c r="E199" s="751"/>
      <c r="F199" s="751"/>
      <c r="G199" s="751"/>
      <c r="H199" s="751"/>
    </row>
    <row r="200" spans="1:8" hidden="1">
      <c r="A200" s="751"/>
      <c r="B200" s="751"/>
      <c r="C200" s="751"/>
      <c r="D200" s="751"/>
      <c r="E200" s="751"/>
      <c r="F200" s="751"/>
      <c r="G200" s="751"/>
      <c r="H200" s="751"/>
    </row>
    <row r="201" spans="1:8" hidden="1">
      <c r="A201" s="751"/>
      <c r="B201" s="751"/>
      <c r="C201" s="751"/>
      <c r="D201" s="751"/>
      <c r="E201" s="751"/>
      <c r="F201" s="751"/>
      <c r="G201" s="751"/>
      <c r="H201" s="751"/>
    </row>
    <row r="202" spans="1:8" hidden="1">
      <c r="A202" s="751"/>
      <c r="B202" s="751"/>
      <c r="C202" s="751"/>
      <c r="D202" s="751"/>
      <c r="E202" s="751"/>
      <c r="F202" s="751"/>
      <c r="G202" s="751"/>
      <c r="H202" s="751"/>
    </row>
    <row r="203" spans="1:8" hidden="1">
      <c r="A203" s="751"/>
      <c r="B203" s="751"/>
      <c r="C203" s="751"/>
      <c r="D203" s="751"/>
      <c r="E203" s="751"/>
      <c r="F203" s="751"/>
      <c r="G203" s="751"/>
      <c r="H203" s="751"/>
    </row>
    <row r="204" spans="1:8" hidden="1">
      <c r="A204" s="751"/>
      <c r="B204" s="751"/>
      <c r="C204" s="751"/>
      <c r="D204" s="751"/>
      <c r="E204" s="751"/>
      <c r="F204" s="751"/>
      <c r="G204" s="751"/>
      <c r="H204" s="751"/>
    </row>
    <row r="205" spans="1:8" hidden="1">
      <c r="A205" s="751"/>
      <c r="B205" s="751"/>
      <c r="C205" s="751"/>
      <c r="D205" s="751"/>
      <c r="E205" s="751"/>
      <c r="F205" s="751"/>
      <c r="G205" s="751"/>
      <c r="H205" s="751"/>
    </row>
    <row r="206" spans="1:8" hidden="1">
      <c r="A206" s="751"/>
      <c r="B206" s="751"/>
      <c r="C206" s="751"/>
      <c r="D206" s="751"/>
      <c r="E206" s="751"/>
      <c r="F206" s="751"/>
      <c r="G206" s="751"/>
      <c r="H206" s="751"/>
    </row>
    <row r="207" spans="1:8" hidden="1">
      <c r="A207" s="751"/>
      <c r="B207" s="751"/>
      <c r="C207" s="751"/>
      <c r="D207" s="751"/>
      <c r="E207" s="751"/>
      <c r="F207" s="751"/>
      <c r="G207" s="751"/>
      <c r="H207" s="751"/>
    </row>
    <row r="208" spans="1:8" hidden="1">
      <c r="A208" s="751"/>
      <c r="B208" s="751"/>
      <c r="C208" s="751"/>
      <c r="D208" s="751"/>
      <c r="E208" s="751"/>
      <c r="F208" s="751"/>
      <c r="G208" s="751"/>
      <c r="H208" s="751"/>
    </row>
    <row r="209" spans="1:8" hidden="1">
      <c r="A209" s="751"/>
      <c r="B209" s="751"/>
      <c r="C209" s="751"/>
      <c r="D209" s="751"/>
      <c r="E209" s="751"/>
      <c r="F209" s="751"/>
      <c r="G209" s="751"/>
      <c r="H209" s="751"/>
    </row>
    <row r="210" spans="1:8" hidden="1">
      <c r="A210" s="751"/>
      <c r="B210" s="751"/>
      <c r="C210" s="751"/>
      <c r="D210" s="751"/>
      <c r="E210" s="751"/>
      <c r="F210" s="751"/>
      <c r="G210" s="751"/>
      <c r="H210" s="751"/>
    </row>
    <row r="211" spans="1:8" hidden="1">
      <c r="A211" s="751"/>
      <c r="B211" s="751"/>
      <c r="C211" s="751"/>
      <c r="D211" s="751"/>
      <c r="E211" s="751"/>
      <c r="F211" s="751"/>
      <c r="G211" s="751"/>
      <c r="H211" s="751"/>
    </row>
    <row r="212" spans="1:8" hidden="1">
      <c r="A212" s="751"/>
      <c r="B212" s="751"/>
      <c r="C212" s="751"/>
      <c r="D212" s="751"/>
      <c r="E212" s="751"/>
      <c r="F212" s="751"/>
      <c r="G212" s="751"/>
      <c r="H212" s="751"/>
    </row>
    <row r="213" spans="1:8" hidden="1">
      <c r="A213" s="751"/>
      <c r="B213" s="751"/>
      <c r="C213" s="751"/>
      <c r="D213" s="751"/>
      <c r="E213" s="751"/>
      <c r="F213" s="751"/>
      <c r="G213" s="751"/>
      <c r="H213" s="751"/>
    </row>
    <row r="214" spans="1:8" hidden="1">
      <c r="A214" s="751"/>
      <c r="B214" s="751"/>
      <c r="C214" s="751"/>
      <c r="D214" s="751"/>
      <c r="E214" s="751"/>
      <c r="F214" s="751"/>
      <c r="G214" s="751"/>
      <c r="H214" s="751"/>
    </row>
    <row r="215" spans="1:8" hidden="1">
      <c r="A215" s="751"/>
      <c r="C215" s="751"/>
      <c r="D215" s="751"/>
      <c r="E215" s="751"/>
      <c r="F215" s="751"/>
      <c r="G215" s="751"/>
      <c r="H215" s="751"/>
    </row>
    <row r="216" spans="1:8" hidden="1">
      <c r="A216" s="751"/>
      <c r="B216" s="751"/>
      <c r="C216" s="751"/>
      <c r="D216" s="751"/>
      <c r="E216" s="751"/>
      <c r="F216" s="751"/>
      <c r="G216" s="751"/>
      <c r="H216" s="751"/>
    </row>
    <row r="217" spans="1:8" hidden="1">
      <c r="A217" s="751"/>
      <c r="B217" s="751"/>
      <c r="C217" s="751"/>
      <c r="D217" s="751"/>
      <c r="E217" s="751"/>
      <c r="F217" s="751"/>
      <c r="G217" s="751"/>
      <c r="H217" s="751"/>
    </row>
    <row r="218" spans="1:8" hidden="1">
      <c r="A218" s="751"/>
      <c r="B218" s="751"/>
      <c r="C218" s="751"/>
      <c r="D218" s="751"/>
      <c r="E218" s="751"/>
      <c r="F218" s="751"/>
      <c r="G218" s="751"/>
      <c r="H218" s="751"/>
    </row>
    <row r="219" spans="1:8" hidden="1">
      <c r="A219" s="751"/>
      <c r="B219" s="751"/>
      <c r="C219" s="751"/>
      <c r="D219" s="751"/>
      <c r="E219" s="751"/>
      <c r="F219" s="751"/>
      <c r="G219" s="751"/>
      <c r="H219" s="751"/>
    </row>
    <row r="220" spans="1:8" hidden="1">
      <c r="A220" s="751"/>
      <c r="B220" s="751"/>
      <c r="C220" s="751"/>
      <c r="D220" s="751"/>
      <c r="E220" s="751"/>
      <c r="F220" s="751"/>
      <c r="G220" s="751"/>
      <c r="H220" s="751"/>
    </row>
    <row r="221" spans="1:8" hidden="1">
      <c r="A221" s="751"/>
      <c r="B221" s="751"/>
      <c r="C221" s="751"/>
      <c r="D221" s="751"/>
      <c r="E221" s="751"/>
      <c r="F221" s="751"/>
      <c r="G221" s="751"/>
      <c r="H221" s="751"/>
    </row>
    <row r="222" spans="1:8" hidden="1">
      <c r="A222" s="751"/>
      <c r="B222" s="751"/>
      <c r="C222" s="751"/>
      <c r="D222" s="751"/>
      <c r="E222" s="751"/>
      <c r="F222" s="751"/>
      <c r="G222" s="751"/>
      <c r="H222" s="751"/>
    </row>
    <row r="223" spans="1:8">
      <c r="A223" s="751"/>
      <c r="B223" s="751"/>
      <c r="C223" s="751"/>
      <c r="D223" s="751"/>
      <c r="E223" s="751"/>
      <c r="F223" s="751"/>
      <c r="G223" s="751"/>
      <c r="H223" s="751"/>
    </row>
    <row r="224" spans="1:8">
      <c r="A224" s="751"/>
      <c r="B224" s="751"/>
      <c r="C224" s="751"/>
      <c r="D224" s="751"/>
      <c r="E224" s="751"/>
      <c r="F224" s="751"/>
      <c r="G224" s="751"/>
      <c r="H224" s="751"/>
    </row>
    <row r="225" spans="1:8">
      <c r="A225" s="751"/>
      <c r="B225" s="751"/>
      <c r="C225" s="751"/>
      <c r="D225" s="751"/>
      <c r="E225" s="751"/>
      <c r="F225" s="751"/>
      <c r="G225" s="751"/>
      <c r="H225" s="751"/>
    </row>
    <row r="226" spans="1:8">
      <c r="A226" s="751"/>
      <c r="B226" s="751"/>
      <c r="C226" s="751"/>
      <c r="D226" s="751"/>
      <c r="E226" s="751"/>
      <c r="F226" s="751"/>
      <c r="G226" s="751"/>
      <c r="H226" s="751"/>
    </row>
    <row r="227" spans="1:8">
      <c r="A227" s="751"/>
      <c r="B227" s="751"/>
      <c r="C227" s="751"/>
      <c r="D227" s="751"/>
      <c r="E227" s="751"/>
      <c r="F227" s="751"/>
      <c r="G227" s="751"/>
      <c r="H227" s="751"/>
    </row>
    <row r="228" spans="1:8">
      <c r="A228" s="751"/>
      <c r="B228" s="751"/>
      <c r="C228" s="751"/>
      <c r="D228" s="751"/>
      <c r="E228" s="751"/>
      <c r="F228" s="751"/>
      <c r="G228" s="751"/>
      <c r="H228" s="751"/>
    </row>
    <row r="229" spans="1:8">
      <c r="A229" s="751"/>
      <c r="B229" s="751"/>
      <c r="C229" s="751"/>
      <c r="D229" s="751"/>
      <c r="E229" s="751"/>
      <c r="F229" s="751"/>
      <c r="G229" s="751"/>
      <c r="H229" s="751"/>
    </row>
    <row r="230" spans="1:8">
      <c r="A230" s="751"/>
      <c r="B230" s="751"/>
      <c r="C230" s="751"/>
      <c r="D230" s="751"/>
      <c r="E230" s="751"/>
      <c r="F230" s="751"/>
      <c r="G230" s="751"/>
      <c r="H230" s="751"/>
    </row>
    <row r="231" spans="1:8">
      <c r="A231" s="751"/>
      <c r="B231" s="751"/>
      <c r="C231" s="751"/>
      <c r="D231" s="751"/>
      <c r="E231" s="751"/>
      <c r="F231" s="751"/>
      <c r="G231" s="751"/>
      <c r="H231" s="751"/>
    </row>
    <row r="232" spans="1:8">
      <c r="A232" s="751"/>
      <c r="B232" s="751"/>
      <c r="C232" s="751"/>
      <c r="D232" s="751"/>
      <c r="E232" s="751"/>
      <c r="F232" s="751"/>
      <c r="G232" s="751"/>
      <c r="H232" s="751"/>
    </row>
    <row r="233" spans="1:8">
      <c r="A233" s="751"/>
      <c r="B233" s="751"/>
      <c r="C233" s="751"/>
      <c r="D233" s="751"/>
      <c r="E233" s="751"/>
      <c r="F233" s="751"/>
      <c r="G233" s="751"/>
      <c r="H233" s="751"/>
    </row>
    <row r="234" spans="1:8">
      <c r="A234" s="751"/>
      <c r="B234" s="751"/>
      <c r="C234" s="751"/>
      <c r="D234" s="751"/>
      <c r="E234" s="751"/>
      <c r="F234" s="751"/>
      <c r="G234" s="751"/>
      <c r="H234" s="751"/>
    </row>
    <row r="235" spans="1:8">
      <c r="A235" s="751"/>
      <c r="B235" s="751"/>
      <c r="C235" s="751"/>
      <c r="D235" s="751"/>
      <c r="E235" s="751"/>
      <c r="F235" s="751"/>
      <c r="G235" s="751"/>
      <c r="H235" s="751"/>
    </row>
    <row r="236" spans="1:8">
      <c r="A236" s="751"/>
      <c r="B236" s="751"/>
      <c r="C236" s="751"/>
      <c r="D236" s="751"/>
      <c r="E236" s="751"/>
      <c r="F236" s="751"/>
      <c r="G236" s="751"/>
      <c r="H236" s="751"/>
    </row>
    <row r="237" spans="1:8">
      <c r="A237" s="751"/>
      <c r="B237" s="751"/>
      <c r="C237" s="751"/>
      <c r="D237" s="751"/>
      <c r="E237" s="751"/>
      <c r="F237" s="751"/>
      <c r="G237" s="751"/>
      <c r="H237" s="751"/>
    </row>
    <row r="238" spans="1:8">
      <c r="A238" s="751"/>
      <c r="B238" s="751"/>
      <c r="C238" s="751"/>
      <c r="D238" s="751"/>
      <c r="E238" s="751"/>
      <c r="F238" s="751"/>
      <c r="G238" s="751"/>
      <c r="H238" s="751"/>
    </row>
    <row r="239" spans="1:8">
      <c r="A239" s="751"/>
      <c r="B239" s="751"/>
      <c r="C239" s="751"/>
      <c r="D239" s="751"/>
      <c r="E239" s="751"/>
      <c r="F239" s="751"/>
      <c r="G239" s="751"/>
      <c r="H239" s="751"/>
    </row>
    <row r="240" spans="1:8">
      <c r="A240" s="751"/>
      <c r="B240" s="751"/>
      <c r="C240" s="751"/>
      <c r="D240" s="751"/>
      <c r="E240" s="751"/>
      <c r="F240" s="751"/>
      <c r="G240" s="751"/>
      <c r="H240" s="751"/>
    </row>
    <row r="241" spans="1:8">
      <c r="A241" s="751"/>
      <c r="B241" s="751"/>
      <c r="C241" s="751"/>
      <c r="D241" s="751"/>
      <c r="E241" s="751"/>
      <c r="F241" s="751"/>
      <c r="G241" s="751"/>
      <c r="H241" s="751"/>
    </row>
    <row r="242" spans="1:8">
      <c r="A242" s="751"/>
      <c r="B242" s="751"/>
      <c r="C242" s="751"/>
      <c r="D242" s="751"/>
      <c r="E242" s="751"/>
      <c r="F242" s="751"/>
      <c r="G242" s="751"/>
      <c r="H242" s="751"/>
    </row>
    <row r="243" spans="1:8">
      <c r="A243" s="751"/>
      <c r="B243" s="751"/>
      <c r="C243" s="751"/>
      <c r="D243" s="751"/>
      <c r="E243" s="751"/>
      <c r="F243" s="751"/>
      <c r="G243" s="751"/>
      <c r="H243" s="751"/>
    </row>
    <row r="244" spans="1:8">
      <c r="A244" s="751"/>
      <c r="B244" s="751"/>
      <c r="C244" s="751"/>
      <c r="D244" s="751"/>
      <c r="E244" s="751"/>
      <c r="F244" s="751"/>
      <c r="G244" s="751"/>
      <c r="H244" s="751"/>
    </row>
    <row r="245" spans="1:8">
      <c r="A245" s="751"/>
      <c r="B245" s="751"/>
      <c r="C245" s="751"/>
      <c r="D245" s="751"/>
      <c r="E245" s="751"/>
      <c r="F245" s="751"/>
      <c r="G245" s="751"/>
      <c r="H245" s="751"/>
    </row>
    <row r="246" spans="1:8">
      <c r="A246" s="751"/>
      <c r="B246" s="751"/>
      <c r="C246" s="751"/>
      <c r="D246" s="751"/>
      <c r="E246" s="751"/>
      <c r="F246" s="751"/>
      <c r="G246" s="751"/>
      <c r="H246" s="751"/>
    </row>
    <row r="247" spans="1:8">
      <c r="A247" s="751"/>
      <c r="B247" s="751"/>
      <c r="C247" s="751"/>
      <c r="D247" s="751"/>
      <c r="E247" s="751"/>
      <c r="F247" s="751"/>
      <c r="G247" s="751"/>
      <c r="H247" s="751"/>
    </row>
    <row r="248" spans="1:8">
      <c r="A248" s="751"/>
      <c r="B248" s="751"/>
      <c r="C248" s="751"/>
      <c r="D248" s="751"/>
      <c r="E248" s="751"/>
      <c r="F248" s="751"/>
      <c r="G248" s="751"/>
      <c r="H248" s="751"/>
    </row>
    <row r="249" spans="1:8">
      <c r="A249" s="751"/>
      <c r="B249" s="751"/>
      <c r="C249" s="751"/>
      <c r="D249" s="751"/>
      <c r="E249" s="751"/>
      <c r="F249" s="751"/>
      <c r="G249" s="751"/>
      <c r="H249" s="751"/>
    </row>
    <row r="250" spans="1:8">
      <c r="A250" s="751"/>
      <c r="B250" s="751"/>
      <c r="C250" s="751"/>
      <c r="D250" s="751"/>
      <c r="E250" s="751"/>
      <c r="F250" s="751"/>
      <c r="G250" s="751"/>
      <c r="H250" s="751"/>
    </row>
    <row r="251" spans="1:8">
      <c r="A251" s="751"/>
      <c r="B251" s="751"/>
      <c r="C251" s="751"/>
      <c r="D251" s="751"/>
      <c r="E251" s="751"/>
      <c r="F251" s="751"/>
      <c r="G251" s="751"/>
      <c r="H251" s="751"/>
    </row>
    <row r="252" spans="1:8">
      <c r="A252" s="751"/>
      <c r="B252" s="751"/>
      <c r="C252" s="751"/>
      <c r="D252" s="751"/>
      <c r="E252" s="751"/>
      <c r="F252" s="751"/>
      <c r="G252" s="751"/>
      <c r="H252" s="751"/>
    </row>
    <row r="253" spans="1:8">
      <c r="A253" s="751"/>
      <c r="B253" s="751"/>
      <c r="C253" s="751"/>
      <c r="D253" s="751"/>
      <c r="E253" s="751"/>
      <c r="F253" s="751"/>
      <c r="G253" s="751"/>
      <c r="H253" s="751"/>
    </row>
    <row r="254" spans="1:8">
      <c r="A254" s="751"/>
      <c r="B254" s="751"/>
      <c r="C254" s="751"/>
      <c r="E254" s="751"/>
      <c r="F254" s="751"/>
      <c r="G254" s="751"/>
      <c r="H254" s="751"/>
    </row>
    <row r="255" spans="1:8">
      <c r="A255" s="751"/>
      <c r="B255" s="751"/>
      <c r="C255" s="751"/>
      <c r="D255" s="751"/>
      <c r="E255" s="751"/>
      <c r="F255" s="751"/>
      <c r="G255" s="751"/>
      <c r="H255" s="751"/>
    </row>
    <row r="256" spans="1:8">
      <c r="A256" s="751"/>
      <c r="B256" s="751"/>
      <c r="C256" s="751"/>
      <c r="D256" s="751"/>
      <c r="E256" s="751"/>
      <c r="F256" s="751"/>
      <c r="G256" s="751"/>
      <c r="H256" s="751"/>
    </row>
    <row r="257" spans="1:8">
      <c r="A257" s="751"/>
      <c r="B257" s="751"/>
      <c r="C257" s="751"/>
      <c r="D257" s="751"/>
      <c r="E257" s="751"/>
      <c r="F257" s="751"/>
      <c r="G257" s="751"/>
      <c r="H257" s="751"/>
    </row>
    <row r="258" spans="1:8">
      <c r="A258" s="751"/>
      <c r="B258" s="751"/>
      <c r="C258" s="751"/>
      <c r="D258" s="751"/>
      <c r="E258" s="751"/>
      <c r="F258" s="751"/>
      <c r="G258" s="751"/>
      <c r="H258" s="751"/>
    </row>
    <row r="259" spans="1:8">
      <c r="A259" s="751"/>
      <c r="B259" s="751"/>
      <c r="C259" s="751"/>
      <c r="D259" s="751"/>
      <c r="E259" s="751"/>
      <c r="F259" s="751"/>
      <c r="G259" s="751"/>
      <c r="H259" s="751"/>
    </row>
    <row r="260" spans="1:8">
      <c r="A260" s="751"/>
      <c r="B260" s="751"/>
      <c r="C260" s="751"/>
      <c r="D260" s="751"/>
      <c r="E260" s="751"/>
      <c r="F260" s="751"/>
      <c r="G260" s="751"/>
      <c r="H260" s="751"/>
    </row>
    <row r="261" spans="1:8">
      <c r="A261" s="751"/>
      <c r="B261" s="751"/>
      <c r="C261" s="751"/>
      <c r="D261" s="751"/>
      <c r="E261" s="751"/>
      <c r="F261" s="751"/>
      <c r="G261" s="751"/>
      <c r="H261" s="751"/>
    </row>
    <row r="262" spans="1:8">
      <c r="A262" s="751"/>
      <c r="B262" s="751"/>
      <c r="C262" s="751"/>
      <c r="D262" s="751"/>
      <c r="E262" s="751"/>
      <c r="F262" s="751"/>
      <c r="G262" s="751"/>
      <c r="H262" s="751"/>
    </row>
    <row r="263" spans="1:8">
      <c r="A263" s="751"/>
      <c r="B263" s="751"/>
      <c r="C263" s="751"/>
      <c r="D263" s="751"/>
      <c r="E263" s="751"/>
      <c r="F263" s="751"/>
      <c r="G263" s="751"/>
      <c r="H263" s="751"/>
    </row>
    <row r="264" spans="1:8">
      <c r="A264" s="751"/>
      <c r="B264" s="751"/>
      <c r="C264" s="751"/>
      <c r="D264" s="751"/>
      <c r="E264" s="751"/>
      <c r="F264" s="751"/>
      <c r="G264" s="751"/>
      <c r="H264" s="751"/>
    </row>
    <row r="265" spans="1:8">
      <c r="A265" s="751"/>
      <c r="B265" s="751"/>
      <c r="C265" s="751"/>
      <c r="D265" s="751"/>
      <c r="E265" s="751"/>
      <c r="F265" s="751"/>
      <c r="G265" s="751"/>
      <c r="H265" s="751"/>
    </row>
    <row r="266" spans="1:8">
      <c r="A266" s="751"/>
      <c r="B266" s="751"/>
      <c r="C266" s="751"/>
      <c r="D266" s="751"/>
      <c r="E266" s="751"/>
      <c r="F266" s="751"/>
      <c r="G266" s="751"/>
      <c r="H266" s="751"/>
    </row>
    <row r="267" spans="1:8">
      <c r="A267" s="751"/>
      <c r="B267" s="751"/>
      <c r="C267" s="751"/>
      <c r="D267" s="751"/>
      <c r="E267" s="751"/>
      <c r="F267" s="751"/>
      <c r="G267" s="751"/>
      <c r="H267" s="751"/>
    </row>
    <row r="268" spans="1:8">
      <c r="A268" s="751"/>
      <c r="B268" s="751"/>
      <c r="C268" s="751"/>
      <c r="D268" s="751"/>
      <c r="E268" s="751"/>
      <c r="F268" s="751"/>
      <c r="G268" s="751"/>
      <c r="H268" s="751"/>
    </row>
    <row r="269" spans="1:8">
      <c r="A269" s="751"/>
      <c r="B269" s="751"/>
      <c r="C269" s="751"/>
      <c r="D269" s="751"/>
      <c r="E269" s="751"/>
      <c r="F269" s="751"/>
      <c r="G269" s="751"/>
      <c r="H269" s="751"/>
    </row>
    <row r="270" spans="1:8">
      <c r="A270" s="751"/>
      <c r="B270" s="751"/>
      <c r="C270" s="751"/>
      <c r="D270" s="751"/>
      <c r="E270" s="751"/>
      <c r="F270" s="751"/>
      <c r="G270" s="751"/>
      <c r="H270" s="751"/>
    </row>
    <row r="271" spans="1:8">
      <c r="A271" s="751"/>
      <c r="B271" s="751"/>
      <c r="C271" s="751"/>
      <c r="D271" s="751"/>
      <c r="E271" s="751"/>
      <c r="F271" s="751"/>
      <c r="G271" s="751"/>
      <c r="H271" s="751"/>
    </row>
    <row r="272" spans="1:8">
      <c r="A272" s="751"/>
      <c r="B272" s="751"/>
      <c r="C272" s="751"/>
      <c r="D272" s="751"/>
      <c r="E272" s="751"/>
      <c r="F272" s="751"/>
      <c r="G272" s="751"/>
      <c r="H272" s="751"/>
    </row>
    <row r="273" spans="1:8">
      <c r="A273" s="751"/>
      <c r="B273" s="751"/>
      <c r="C273" s="751"/>
      <c r="D273" s="751"/>
      <c r="E273" s="751"/>
      <c r="F273" s="751"/>
      <c r="G273" s="751"/>
      <c r="H273" s="751"/>
    </row>
    <row r="274" spans="1:8">
      <c r="A274" s="751"/>
      <c r="B274" s="751"/>
      <c r="C274" s="751"/>
      <c r="D274" s="751"/>
      <c r="E274" s="751"/>
      <c r="F274" s="751"/>
      <c r="G274" s="751"/>
      <c r="H274" s="751"/>
    </row>
    <row r="275" spans="1:8">
      <c r="A275" s="751"/>
      <c r="B275" s="751"/>
      <c r="C275" s="751"/>
      <c r="D275" s="751"/>
      <c r="E275" s="751"/>
      <c r="F275" s="751"/>
      <c r="G275" s="751"/>
      <c r="H275" s="751"/>
    </row>
    <row r="276" spans="1:8">
      <c r="A276" s="751"/>
      <c r="B276" s="751"/>
      <c r="C276" s="751"/>
      <c r="D276" s="751"/>
      <c r="E276" s="751"/>
      <c r="F276" s="751"/>
      <c r="G276" s="751"/>
      <c r="H276" s="751"/>
    </row>
    <row r="277" spans="1:8">
      <c r="A277" s="751"/>
      <c r="B277" s="751"/>
      <c r="C277" s="751"/>
      <c r="D277" s="751"/>
      <c r="E277" s="751"/>
      <c r="F277" s="751"/>
      <c r="G277" s="751"/>
      <c r="H277" s="751"/>
    </row>
    <row r="278" spans="1:8">
      <c r="A278" s="751"/>
      <c r="B278" s="751"/>
      <c r="C278" s="751"/>
      <c r="D278" s="751"/>
      <c r="E278" s="751"/>
      <c r="F278" s="751"/>
      <c r="G278" s="751"/>
      <c r="H278" s="751"/>
    </row>
    <row r="279" spans="1:8">
      <c r="A279" s="751"/>
      <c r="B279" s="751"/>
      <c r="C279" s="751"/>
      <c r="D279" s="751"/>
      <c r="E279" s="751"/>
      <c r="F279" s="751"/>
      <c r="G279" s="751"/>
      <c r="H279" s="751"/>
    </row>
    <row r="280" spans="1:8">
      <c r="A280" s="751"/>
      <c r="B280" s="751"/>
      <c r="C280" s="751"/>
      <c r="D280" s="751"/>
      <c r="E280" s="751"/>
      <c r="F280" s="751"/>
      <c r="G280" s="751"/>
      <c r="H280" s="751"/>
    </row>
    <row r="281" spans="1:8">
      <c r="A281" s="751"/>
      <c r="B281" s="751"/>
      <c r="C281" s="751"/>
      <c r="D281" s="751"/>
      <c r="E281" s="751"/>
      <c r="F281" s="751"/>
      <c r="G281" s="751"/>
      <c r="H281" s="751"/>
    </row>
    <row r="282" spans="1:8">
      <c r="A282" s="751"/>
      <c r="B282" s="751"/>
      <c r="C282" s="751"/>
      <c r="D282" s="751"/>
      <c r="E282" s="751"/>
      <c r="F282" s="751"/>
      <c r="G282" s="751"/>
      <c r="H282" s="751"/>
    </row>
    <row r="283" spans="1:8">
      <c r="A283" s="751"/>
      <c r="B283" s="751"/>
      <c r="C283" s="751"/>
      <c r="D283" s="751"/>
      <c r="E283" s="751"/>
      <c r="F283" s="751"/>
      <c r="G283" s="751"/>
      <c r="H283" s="751"/>
    </row>
    <row r="284" spans="1:8">
      <c r="A284" s="751"/>
      <c r="B284" s="751"/>
      <c r="C284" s="751"/>
      <c r="D284" s="751"/>
      <c r="E284" s="751"/>
      <c r="F284" s="751"/>
      <c r="G284" s="751"/>
      <c r="H284" s="751"/>
    </row>
    <row r="285" spans="1:8">
      <c r="A285" s="751"/>
      <c r="B285" s="751"/>
      <c r="C285" s="751"/>
      <c r="D285" s="751"/>
      <c r="E285" s="751"/>
      <c r="F285" s="751"/>
      <c r="G285" s="751"/>
      <c r="H285" s="751"/>
    </row>
    <row r="286" spans="1:8">
      <c r="A286" s="751"/>
      <c r="B286" s="751"/>
      <c r="C286" s="751"/>
      <c r="D286" s="751"/>
      <c r="E286" s="751"/>
      <c r="F286" s="751"/>
      <c r="G286" s="751"/>
      <c r="H286" s="751"/>
    </row>
    <row r="287" spans="1:8">
      <c r="A287" s="751"/>
      <c r="B287" s="751"/>
      <c r="C287" s="751"/>
      <c r="D287" s="751"/>
      <c r="E287" s="751"/>
      <c r="F287" s="751"/>
      <c r="G287" s="751"/>
      <c r="H287" s="751"/>
    </row>
    <row r="288" spans="1:8">
      <c r="A288" s="751"/>
      <c r="B288" s="751"/>
      <c r="C288" s="751"/>
      <c r="D288" s="751"/>
      <c r="E288" s="751"/>
      <c r="F288" s="751"/>
      <c r="G288" s="751"/>
      <c r="H288" s="751"/>
    </row>
    <row r="289" spans="1:8">
      <c r="A289" s="751"/>
      <c r="B289" s="751"/>
      <c r="C289" s="751"/>
      <c r="D289" s="751"/>
      <c r="E289" s="751"/>
      <c r="F289" s="751"/>
      <c r="G289" s="751"/>
      <c r="H289" s="751"/>
    </row>
    <row r="290" spans="1:8">
      <c r="A290" s="751"/>
      <c r="B290" s="751"/>
      <c r="C290" s="751"/>
      <c r="D290" s="751"/>
      <c r="E290" s="751"/>
      <c r="F290" s="751"/>
      <c r="G290" s="751"/>
      <c r="H290" s="751"/>
    </row>
    <row r="291" spans="1:8">
      <c r="A291" s="751"/>
      <c r="B291" s="751"/>
      <c r="C291" s="751"/>
      <c r="D291" s="751"/>
      <c r="E291" s="751"/>
      <c r="F291" s="751"/>
      <c r="G291" s="751"/>
      <c r="H291" s="751"/>
    </row>
    <row r="292" spans="1:8">
      <c r="A292" s="751"/>
      <c r="B292" s="751"/>
      <c r="C292" s="751"/>
      <c r="D292" s="751"/>
      <c r="E292" s="751"/>
      <c r="F292" s="751"/>
      <c r="G292" s="751"/>
      <c r="H292" s="751"/>
    </row>
    <row r="293" spans="1:8">
      <c r="A293" s="751"/>
      <c r="B293" s="751"/>
      <c r="C293" s="751"/>
      <c r="D293" s="751"/>
      <c r="E293" s="751"/>
      <c r="F293" s="751"/>
      <c r="G293" s="751"/>
      <c r="H293" s="751"/>
    </row>
    <row r="294" spans="1:8">
      <c r="A294" s="751"/>
      <c r="B294" s="751"/>
      <c r="C294" s="751"/>
      <c r="D294" s="751"/>
      <c r="E294" s="751"/>
      <c r="F294" s="751"/>
      <c r="G294" s="751"/>
      <c r="H294" s="751"/>
    </row>
    <row r="295" spans="1:8">
      <c r="A295" s="751"/>
      <c r="B295" s="751"/>
      <c r="C295" s="751"/>
      <c r="D295" s="751"/>
      <c r="E295" s="751"/>
      <c r="F295" s="751"/>
      <c r="G295" s="751"/>
      <c r="H295" s="751"/>
    </row>
    <row r="296" spans="1:8">
      <c r="A296" s="751"/>
      <c r="B296" s="751"/>
      <c r="C296" s="751"/>
      <c r="D296" s="751"/>
      <c r="E296" s="751"/>
      <c r="F296" s="751"/>
      <c r="G296" s="751"/>
      <c r="H296" s="751"/>
    </row>
    <row r="297" spans="1:8">
      <c r="A297" s="751"/>
      <c r="B297" s="751"/>
      <c r="C297" s="751"/>
      <c r="D297" s="751"/>
      <c r="E297" s="751"/>
      <c r="F297" s="751"/>
      <c r="G297" s="751"/>
      <c r="H297" s="751"/>
    </row>
    <row r="298" spans="1:8">
      <c r="A298" s="751"/>
      <c r="B298" s="751"/>
      <c r="C298" s="751"/>
      <c r="D298" s="751"/>
      <c r="E298" s="751"/>
      <c r="F298" s="751"/>
      <c r="G298" s="751"/>
      <c r="H298" s="751"/>
    </row>
    <row r="299" spans="1:8">
      <c r="A299" s="751"/>
      <c r="B299" s="751"/>
      <c r="C299" s="751"/>
      <c r="D299" s="751"/>
      <c r="E299" s="751"/>
      <c r="F299" s="751"/>
      <c r="G299" s="751"/>
      <c r="H299" s="751"/>
    </row>
    <row r="300" spans="1:8" hidden="1">
      <c r="A300" s="751"/>
      <c r="B300" s="751"/>
      <c r="C300" s="751"/>
      <c r="D300" s="751"/>
      <c r="E300" s="751"/>
      <c r="F300" s="751"/>
      <c r="G300" s="751"/>
      <c r="H300" s="751"/>
    </row>
    <row r="301" spans="1:8" hidden="1">
      <c r="A301" s="751"/>
      <c r="B301" s="751"/>
      <c r="C301" s="751"/>
      <c r="D301" s="751"/>
      <c r="E301" s="751"/>
      <c r="F301" s="751"/>
      <c r="G301" s="751"/>
      <c r="H301" s="751"/>
    </row>
    <row r="302" spans="1:8" hidden="1">
      <c r="A302" s="751"/>
      <c r="B302" s="751"/>
      <c r="C302" s="751"/>
      <c r="D302" s="751"/>
      <c r="E302" s="751"/>
      <c r="F302" s="751"/>
      <c r="G302" s="751"/>
      <c r="H302" s="751"/>
    </row>
    <row r="303" spans="1:8" hidden="1">
      <c r="A303" s="751"/>
      <c r="B303" s="751"/>
      <c r="C303" s="751"/>
      <c r="D303" s="751"/>
      <c r="E303" s="751"/>
      <c r="F303" s="751"/>
      <c r="G303" s="751"/>
      <c r="H303" s="751"/>
    </row>
    <row r="304" spans="1:8" hidden="1">
      <c r="A304" s="751"/>
      <c r="B304" s="751"/>
      <c r="C304" s="751"/>
      <c r="D304" s="751"/>
      <c r="E304" s="751"/>
      <c r="F304" s="751"/>
      <c r="G304" s="751"/>
      <c r="H304" s="751"/>
    </row>
    <row r="305" spans="1:8" hidden="1">
      <c r="A305" s="751"/>
      <c r="B305" s="751"/>
      <c r="C305" s="751"/>
      <c r="D305" s="751"/>
      <c r="E305" s="751"/>
      <c r="F305" s="751"/>
      <c r="G305" s="751"/>
      <c r="H305" s="751"/>
    </row>
    <row r="306" spans="1:8" hidden="1">
      <c r="A306" s="751"/>
      <c r="B306" s="751"/>
      <c r="C306" s="751"/>
      <c r="D306" s="751"/>
      <c r="E306" s="751"/>
      <c r="F306" s="751"/>
      <c r="G306" s="751"/>
      <c r="H306" s="751"/>
    </row>
    <row r="307" spans="1:8" hidden="1">
      <c r="A307" s="751"/>
      <c r="B307" s="751"/>
      <c r="C307" s="751"/>
      <c r="D307" s="751"/>
      <c r="E307" s="751"/>
      <c r="F307" s="751"/>
      <c r="G307" s="751"/>
      <c r="H307" s="751"/>
    </row>
    <row r="308" spans="1:8" hidden="1">
      <c r="A308" s="751"/>
      <c r="B308" s="751"/>
      <c r="C308" s="751"/>
      <c r="D308" s="751"/>
      <c r="E308" s="751"/>
      <c r="F308" s="751"/>
      <c r="G308" s="751"/>
      <c r="H308" s="751"/>
    </row>
    <row r="309" spans="1:8" hidden="1">
      <c r="A309" s="751"/>
      <c r="B309" s="751"/>
      <c r="C309" s="751"/>
      <c r="D309" s="751"/>
      <c r="E309" s="751"/>
      <c r="F309" s="751"/>
      <c r="G309" s="751"/>
      <c r="H309" s="751"/>
    </row>
    <row r="310" spans="1:8" hidden="1">
      <c r="A310" s="751"/>
      <c r="B310" s="751"/>
      <c r="C310" s="751"/>
      <c r="D310" s="751"/>
      <c r="E310" s="751"/>
      <c r="F310" s="751"/>
      <c r="G310" s="751"/>
      <c r="H310" s="751"/>
    </row>
    <row r="311" spans="1:8" hidden="1">
      <c r="A311" s="751"/>
      <c r="B311" s="751"/>
      <c r="C311" s="751"/>
      <c r="D311" s="751"/>
      <c r="E311" s="751"/>
      <c r="F311" s="751"/>
      <c r="G311" s="751"/>
      <c r="H311" s="751"/>
    </row>
    <row r="312" spans="1:8" hidden="1">
      <c r="A312" s="751"/>
      <c r="B312" s="751"/>
      <c r="C312" s="751"/>
      <c r="D312" s="751"/>
      <c r="E312" s="751"/>
      <c r="F312" s="751"/>
      <c r="G312" s="751"/>
      <c r="H312" s="751"/>
    </row>
    <row r="313" spans="1:8" hidden="1">
      <c r="A313" s="751"/>
      <c r="B313" s="751"/>
      <c r="C313" s="751"/>
      <c r="D313" s="751"/>
      <c r="E313" s="751"/>
      <c r="F313" s="751"/>
      <c r="G313" s="751"/>
      <c r="H313" s="751"/>
    </row>
    <row r="314" spans="1:8" hidden="1">
      <c r="A314" s="751"/>
      <c r="B314" s="751"/>
      <c r="C314" s="751"/>
      <c r="D314" s="751"/>
      <c r="E314" s="751"/>
      <c r="F314" s="751"/>
      <c r="G314" s="751"/>
      <c r="H314" s="751"/>
    </row>
    <row r="315" spans="1:8" hidden="1">
      <c r="A315" s="751"/>
      <c r="B315" s="751"/>
      <c r="C315" s="751"/>
      <c r="D315" s="751"/>
      <c r="E315" s="751"/>
      <c r="F315" s="751"/>
      <c r="G315" s="751"/>
      <c r="H315" s="751"/>
    </row>
    <row r="316" spans="1:8" hidden="1">
      <c r="A316" s="751"/>
      <c r="B316" s="751"/>
      <c r="C316" s="751"/>
      <c r="D316" s="751"/>
      <c r="E316" s="751"/>
      <c r="F316" s="751"/>
      <c r="G316" s="751"/>
      <c r="H316" s="751"/>
    </row>
    <row r="317" spans="1:8" hidden="1">
      <c r="A317" s="751"/>
      <c r="B317" s="751"/>
      <c r="C317" s="751"/>
      <c r="D317" s="751"/>
      <c r="E317" s="751"/>
      <c r="F317" s="751"/>
      <c r="G317" s="751"/>
      <c r="H317" s="751"/>
    </row>
    <row r="318" spans="1:8" hidden="1">
      <c r="A318" s="751"/>
      <c r="B318" s="751"/>
      <c r="C318" s="751"/>
      <c r="D318" s="751"/>
      <c r="E318" s="751"/>
      <c r="F318" s="751"/>
      <c r="G318" s="751"/>
      <c r="H318" s="751"/>
    </row>
    <row r="319" spans="1:8" hidden="1">
      <c r="A319" s="751"/>
      <c r="B319" s="751"/>
      <c r="C319" s="751"/>
      <c r="D319" s="751"/>
      <c r="E319" s="751"/>
      <c r="F319" s="751"/>
      <c r="G319" s="751"/>
      <c r="H319" s="751"/>
    </row>
    <row r="320" spans="1:8" hidden="1">
      <c r="A320" s="751"/>
      <c r="B320" s="751"/>
      <c r="C320" s="751"/>
      <c r="D320" s="751"/>
      <c r="E320" s="751"/>
      <c r="F320" s="751"/>
      <c r="G320" s="751"/>
      <c r="H320" s="751"/>
    </row>
    <row r="321" spans="1:8" hidden="1">
      <c r="A321" s="751"/>
      <c r="B321" s="751"/>
      <c r="C321" s="751"/>
      <c r="D321" s="751"/>
      <c r="E321" s="751"/>
      <c r="F321" s="751"/>
      <c r="G321" s="751"/>
      <c r="H321" s="751"/>
    </row>
    <row r="322" spans="1:8" hidden="1">
      <c r="A322" s="751"/>
      <c r="B322" s="751"/>
      <c r="C322" s="751"/>
      <c r="D322" s="751"/>
      <c r="E322" s="751"/>
      <c r="F322" s="751"/>
      <c r="G322" s="751"/>
      <c r="H322" s="751"/>
    </row>
    <row r="323" spans="1:8" hidden="1">
      <c r="A323" s="751"/>
      <c r="B323" s="751"/>
      <c r="C323" s="751"/>
      <c r="D323" s="751"/>
      <c r="E323" s="751"/>
      <c r="F323" s="751"/>
      <c r="G323" s="751"/>
      <c r="H323" s="751"/>
    </row>
    <row r="324" spans="1:8" hidden="1">
      <c r="A324" s="751"/>
      <c r="B324" s="751"/>
      <c r="C324" s="751"/>
      <c r="D324" s="751"/>
      <c r="E324" s="751"/>
      <c r="F324" s="751"/>
      <c r="G324" s="751"/>
      <c r="H324" s="751"/>
    </row>
    <row r="325" spans="1:8" hidden="1">
      <c r="A325" s="751"/>
      <c r="B325" s="751"/>
      <c r="C325" s="751"/>
      <c r="D325" s="751"/>
      <c r="E325" s="751"/>
      <c r="F325" s="751"/>
      <c r="G325" s="751"/>
      <c r="H325" s="751"/>
    </row>
    <row r="326" spans="1:8" hidden="1">
      <c r="A326" s="751"/>
      <c r="B326" s="751"/>
      <c r="C326" s="751"/>
      <c r="D326" s="751"/>
      <c r="E326" s="751"/>
      <c r="F326" s="751"/>
      <c r="G326" s="751"/>
      <c r="H326" s="751"/>
    </row>
    <row r="327" spans="1:8" hidden="1">
      <c r="A327" s="751"/>
      <c r="B327" s="751"/>
      <c r="C327" s="751"/>
      <c r="D327" s="751"/>
      <c r="E327" s="751"/>
      <c r="F327" s="751"/>
      <c r="G327" s="751"/>
      <c r="H327" s="751"/>
    </row>
    <row r="328" spans="1:8" hidden="1">
      <c r="A328" s="751"/>
      <c r="B328" s="751"/>
      <c r="C328" s="751"/>
      <c r="D328" s="751"/>
      <c r="E328" s="751"/>
      <c r="F328" s="751"/>
      <c r="G328" s="751"/>
      <c r="H328" s="751"/>
    </row>
    <row r="329" spans="1:8" hidden="1">
      <c r="A329" s="751"/>
      <c r="B329" s="751"/>
      <c r="C329" s="751"/>
      <c r="D329" s="751"/>
      <c r="E329" s="751"/>
      <c r="F329" s="751"/>
      <c r="G329" s="751"/>
      <c r="H329" s="751"/>
    </row>
    <row r="330" spans="1:8" hidden="1">
      <c r="A330" s="751"/>
      <c r="B330" s="751"/>
      <c r="C330" s="751"/>
      <c r="D330" s="751"/>
      <c r="E330" s="751"/>
      <c r="F330" s="751"/>
      <c r="G330" s="751"/>
      <c r="H330" s="751"/>
    </row>
    <row r="331" spans="1:8" hidden="1">
      <c r="A331" s="751"/>
      <c r="B331" s="751"/>
      <c r="C331" s="751"/>
      <c r="D331" s="751"/>
      <c r="E331" s="751"/>
      <c r="F331" s="751"/>
      <c r="G331" s="751"/>
      <c r="H331" s="751"/>
    </row>
    <row r="332" spans="1:8" hidden="1">
      <c r="A332" s="751"/>
      <c r="B332" s="751"/>
      <c r="C332" s="751"/>
      <c r="D332" s="751"/>
      <c r="E332" s="751"/>
      <c r="F332" s="751"/>
      <c r="G332" s="751"/>
      <c r="H332" s="751"/>
    </row>
    <row r="333" spans="1:8" hidden="1">
      <c r="A333" s="751"/>
      <c r="B333" s="751"/>
      <c r="C333" s="751"/>
      <c r="D333" s="751"/>
      <c r="E333" s="751"/>
      <c r="F333" s="751"/>
      <c r="G333" s="751"/>
      <c r="H333" s="751"/>
    </row>
    <row r="334" spans="1:8" hidden="1">
      <c r="A334" s="751"/>
      <c r="B334" s="751"/>
      <c r="C334" s="751"/>
      <c r="D334" s="751"/>
      <c r="E334" s="751"/>
      <c r="F334" s="751"/>
      <c r="G334" s="751"/>
      <c r="H334" s="751"/>
    </row>
    <row r="335" spans="1:8" hidden="1">
      <c r="A335" s="751"/>
      <c r="B335" s="751"/>
      <c r="C335" s="751"/>
      <c r="D335" s="751"/>
      <c r="E335" s="751"/>
      <c r="F335" s="751"/>
      <c r="G335" s="751"/>
      <c r="H335" s="751"/>
    </row>
    <row r="336" spans="1:8" hidden="1">
      <c r="A336" s="751"/>
      <c r="B336" s="751"/>
      <c r="C336" s="751"/>
      <c r="D336" s="751"/>
      <c r="E336" s="751"/>
      <c r="F336" s="751"/>
      <c r="G336" s="751"/>
      <c r="H336" s="751"/>
    </row>
    <row r="337" spans="1:8" hidden="1">
      <c r="A337" s="751"/>
      <c r="B337" s="751"/>
      <c r="C337" s="751"/>
      <c r="D337" s="751"/>
      <c r="E337" s="751"/>
      <c r="F337" s="751"/>
      <c r="G337" s="751"/>
      <c r="H337" s="751"/>
    </row>
    <row r="338" spans="1:8" hidden="1">
      <c r="A338" s="751"/>
      <c r="B338" s="751"/>
      <c r="C338" s="751"/>
      <c r="D338" s="751"/>
      <c r="E338" s="751"/>
      <c r="F338" s="751"/>
      <c r="G338" s="751"/>
      <c r="H338" s="751"/>
    </row>
    <row r="339" spans="1:8" hidden="1">
      <c r="A339" s="751"/>
      <c r="B339" s="751"/>
      <c r="C339" s="751"/>
      <c r="D339" s="751"/>
      <c r="E339" s="751"/>
      <c r="F339" s="751"/>
      <c r="G339" s="751"/>
      <c r="H339" s="751"/>
    </row>
    <row r="340" spans="1:8" hidden="1">
      <c r="A340" s="751"/>
      <c r="B340" s="751"/>
      <c r="C340" s="751"/>
      <c r="D340" s="751"/>
      <c r="E340" s="751"/>
      <c r="F340" s="751"/>
      <c r="G340" s="751"/>
      <c r="H340" s="751"/>
    </row>
    <row r="341" spans="1:8" hidden="1">
      <c r="A341" s="751"/>
      <c r="B341" s="751"/>
      <c r="C341" s="751"/>
      <c r="D341" s="751"/>
      <c r="E341" s="751"/>
      <c r="F341" s="751"/>
      <c r="G341" s="751"/>
      <c r="H341" s="751"/>
    </row>
    <row r="342" spans="1:8" hidden="1">
      <c r="A342" s="751"/>
      <c r="B342" s="751"/>
      <c r="C342" s="751"/>
      <c r="D342" s="751"/>
      <c r="E342" s="751"/>
      <c r="F342" s="751"/>
      <c r="G342" s="751"/>
      <c r="H342" s="751"/>
    </row>
    <row r="343" spans="1:8" hidden="1">
      <c r="A343" s="751"/>
      <c r="B343" s="751"/>
      <c r="C343" s="751"/>
      <c r="D343" s="751"/>
      <c r="E343" s="751"/>
      <c r="F343" s="751"/>
      <c r="G343" s="751"/>
      <c r="H343" s="751"/>
    </row>
    <row r="344" spans="1:8" hidden="1">
      <c r="A344" s="751"/>
      <c r="B344" s="751"/>
      <c r="C344" s="751"/>
      <c r="D344" s="751"/>
      <c r="E344" s="751"/>
      <c r="F344" s="751"/>
      <c r="G344" s="751"/>
      <c r="H344" s="751"/>
    </row>
    <row r="345" spans="1:8" hidden="1">
      <c r="A345" s="751"/>
      <c r="B345" s="751"/>
      <c r="C345" s="751"/>
      <c r="D345" s="751"/>
      <c r="E345" s="751"/>
      <c r="F345" s="751"/>
      <c r="G345" s="751"/>
      <c r="H345" s="751"/>
    </row>
    <row r="346" spans="1:8" hidden="1">
      <c r="A346" s="751"/>
      <c r="B346" s="751"/>
      <c r="C346" s="751"/>
      <c r="D346" s="751"/>
      <c r="E346" s="751"/>
      <c r="F346" s="751"/>
      <c r="G346" s="751"/>
      <c r="H346" s="751"/>
    </row>
    <row r="347" spans="1:8" hidden="1">
      <c r="A347" s="751"/>
      <c r="B347" s="751"/>
      <c r="C347" s="751"/>
      <c r="D347" s="751"/>
      <c r="E347" s="751"/>
      <c r="F347" s="751"/>
      <c r="G347" s="751"/>
      <c r="H347" s="751"/>
    </row>
    <row r="348" spans="1:8" hidden="1">
      <c r="A348" s="751"/>
      <c r="B348" s="751"/>
      <c r="C348" s="751"/>
      <c r="D348" s="751"/>
      <c r="E348" s="751"/>
      <c r="F348" s="751"/>
      <c r="G348" s="751"/>
      <c r="H348" s="751"/>
    </row>
    <row r="349" spans="1:8" hidden="1">
      <c r="A349" s="751"/>
      <c r="B349" s="751"/>
      <c r="C349" s="751"/>
      <c r="D349" s="751"/>
      <c r="E349" s="751"/>
      <c r="F349" s="751"/>
      <c r="G349" s="751"/>
      <c r="H349" s="751"/>
    </row>
    <row r="350" spans="1:8" hidden="1">
      <c r="A350" s="751"/>
      <c r="B350" s="751"/>
      <c r="C350" s="751"/>
      <c r="D350" s="751"/>
      <c r="E350" s="751"/>
      <c r="F350" s="751"/>
      <c r="G350" s="751"/>
      <c r="H350" s="751"/>
    </row>
    <row r="351" spans="1:8" hidden="1">
      <c r="A351" s="751"/>
      <c r="B351" s="751"/>
      <c r="C351" s="751"/>
      <c r="D351" s="751"/>
      <c r="E351" s="751"/>
      <c r="F351" s="751"/>
      <c r="G351" s="751"/>
      <c r="H351" s="751"/>
    </row>
    <row r="352" spans="1:8" hidden="1">
      <c r="A352" s="751"/>
      <c r="B352" s="751"/>
      <c r="C352" s="751"/>
      <c r="D352" s="751"/>
      <c r="E352" s="751"/>
      <c r="F352" s="751"/>
      <c r="G352" s="751"/>
      <c r="H352" s="751"/>
    </row>
    <row r="353" spans="1:8" hidden="1">
      <c r="A353" s="751"/>
      <c r="B353" s="751"/>
      <c r="C353" s="751"/>
      <c r="D353" s="751"/>
      <c r="E353" s="751"/>
      <c r="F353" s="751"/>
      <c r="G353" s="751"/>
      <c r="H353" s="751"/>
    </row>
    <row r="354" spans="1:8" hidden="1">
      <c r="A354" s="751"/>
      <c r="B354" s="751"/>
      <c r="C354" s="751"/>
      <c r="D354" s="751"/>
      <c r="E354" s="751"/>
      <c r="F354" s="751"/>
      <c r="G354" s="751"/>
      <c r="H354" s="751"/>
    </row>
    <row r="355" spans="1:8" hidden="1">
      <c r="A355" s="751"/>
      <c r="B355" s="751"/>
      <c r="C355" s="751"/>
      <c r="D355" s="751"/>
      <c r="E355" s="751"/>
      <c r="F355" s="751"/>
      <c r="G355" s="751"/>
      <c r="H355" s="751"/>
    </row>
    <row r="356" spans="1:8" hidden="1">
      <c r="A356" s="751"/>
      <c r="B356" s="751"/>
      <c r="C356" s="751"/>
      <c r="D356" s="751"/>
      <c r="E356" s="751"/>
      <c r="F356" s="751"/>
      <c r="G356" s="751"/>
      <c r="H356" s="751"/>
    </row>
    <row r="357" spans="1:8" hidden="1">
      <c r="A357" s="751"/>
      <c r="B357" s="751"/>
      <c r="C357" s="751"/>
      <c r="D357" s="751"/>
      <c r="E357" s="751"/>
      <c r="F357" s="751"/>
      <c r="G357" s="751"/>
      <c r="H357" s="751"/>
    </row>
    <row r="358" spans="1:8" hidden="1">
      <c r="A358" s="751"/>
      <c r="B358" s="751"/>
      <c r="C358" s="751"/>
      <c r="D358" s="751"/>
      <c r="E358" s="751"/>
      <c r="F358" s="751"/>
      <c r="G358" s="751"/>
      <c r="H358" s="751"/>
    </row>
    <row r="359" spans="1:8" hidden="1">
      <c r="A359" s="751"/>
      <c r="B359" s="751"/>
      <c r="C359" s="751"/>
      <c r="D359" s="751"/>
      <c r="E359" s="751"/>
      <c r="F359" s="751"/>
      <c r="G359" s="751"/>
      <c r="H359" s="751"/>
    </row>
    <row r="360" spans="1:8" hidden="1">
      <c r="A360" s="751"/>
      <c r="B360" s="751"/>
      <c r="C360" s="751"/>
      <c r="D360" s="751"/>
      <c r="E360" s="751"/>
      <c r="F360" s="751"/>
      <c r="G360" s="751"/>
      <c r="H360" s="751"/>
    </row>
    <row r="361" spans="1:8" hidden="1">
      <c r="A361" s="751"/>
      <c r="B361" s="751"/>
      <c r="C361" s="751"/>
      <c r="D361" s="751"/>
      <c r="E361" s="751"/>
      <c r="F361" s="751"/>
      <c r="G361" s="751"/>
      <c r="H361" s="751"/>
    </row>
    <row r="362" spans="1:8" hidden="1">
      <c r="A362" s="751"/>
      <c r="B362" s="751"/>
      <c r="C362" s="751"/>
      <c r="D362" s="751"/>
      <c r="E362" s="751"/>
      <c r="F362" s="751"/>
      <c r="G362" s="751"/>
      <c r="H362" s="751"/>
    </row>
    <row r="363" spans="1:8" hidden="1">
      <c r="A363" s="751"/>
      <c r="B363" s="751"/>
      <c r="C363" s="751"/>
      <c r="D363" s="751"/>
      <c r="E363" s="751"/>
      <c r="F363" s="751"/>
      <c r="G363" s="751"/>
      <c r="H363" s="751"/>
    </row>
    <row r="364" spans="1:8" hidden="1">
      <c r="A364" s="751"/>
      <c r="B364" s="751"/>
      <c r="C364" s="751"/>
      <c r="D364" s="751"/>
      <c r="E364" s="751"/>
      <c r="F364" s="751"/>
      <c r="G364" s="751"/>
      <c r="H364" s="751"/>
    </row>
    <row r="365" spans="1:8" hidden="1">
      <c r="A365" s="751"/>
      <c r="B365" s="751"/>
      <c r="C365" s="751"/>
      <c r="D365" s="751"/>
      <c r="E365" s="751"/>
      <c r="F365" s="751"/>
      <c r="G365" s="751"/>
      <c r="H365" s="751"/>
    </row>
    <row r="366" spans="1:8" hidden="1">
      <c r="A366" s="751"/>
      <c r="B366" s="751"/>
      <c r="C366" s="751"/>
      <c r="D366" s="751"/>
      <c r="E366" s="751"/>
      <c r="F366" s="751"/>
      <c r="G366" s="751"/>
      <c r="H366" s="751"/>
    </row>
    <row r="367" spans="1:8" hidden="1">
      <c r="A367" s="751"/>
      <c r="B367" s="751"/>
      <c r="C367" s="751"/>
      <c r="D367" s="751"/>
      <c r="E367" s="751"/>
      <c r="F367" s="751"/>
      <c r="G367" s="751"/>
      <c r="H367" s="751"/>
    </row>
    <row r="368" spans="1:8" hidden="1">
      <c r="A368" s="751"/>
      <c r="B368" s="751"/>
      <c r="C368" s="751"/>
      <c r="D368" s="751"/>
      <c r="E368" s="751"/>
      <c r="F368" s="751"/>
      <c r="G368" s="751"/>
      <c r="H368" s="751"/>
    </row>
    <row r="369" spans="1:8" hidden="1">
      <c r="A369" s="751"/>
      <c r="B369" s="751"/>
      <c r="C369" s="751"/>
      <c r="D369" s="751"/>
      <c r="E369" s="751"/>
      <c r="F369" s="751"/>
      <c r="G369" s="751"/>
      <c r="H369" s="751"/>
    </row>
    <row r="370" spans="1:8" hidden="1">
      <c r="A370" s="751"/>
      <c r="B370" s="751"/>
      <c r="C370" s="751"/>
      <c r="D370" s="751"/>
      <c r="E370" s="751"/>
      <c r="F370" s="751"/>
      <c r="G370" s="751"/>
      <c r="H370" s="751"/>
    </row>
    <row r="371" spans="1:8">
      <c r="A371" s="751"/>
      <c r="B371" s="751"/>
      <c r="C371" s="751"/>
      <c r="D371" s="751"/>
      <c r="E371" s="751"/>
      <c r="F371" s="751"/>
      <c r="G371" s="751"/>
      <c r="H371" s="751"/>
    </row>
    <row r="372" spans="1:8">
      <c r="A372" s="751"/>
      <c r="B372" s="751"/>
      <c r="C372" s="751"/>
      <c r="D372" s="751"/>
      <c r="E372" s="751"/>
      <c r="F372" s="751"/>
      <c r="G372" s="751"/>
      <c r="H372" s="751"/>
    </row>
    <row r="373" spans="1:8">
      <c r="A373" s="751"/>
      <c r="B373" s="751"/>
      <c r="C373" s="751"/>
      <c r="D373" s="751"/>
      <c r="E373" s="751"/>
      <c r="F373" s="751"/>
      <c r="G373" s="751"/>
      <c r="H373" s="751"/>
    </row>
    <row r="374" spans="1:8">
      <c r="A374" s="751"/>
      <c r="B374" s="751"/>
      <c r="C374" s="751"/>
      <c r="D374" s="751"/>
      <c r="E374" s="751"/>
      <c r="F374" s="751"/>
      <c r="G374" s="751"/>
    </row>
    <row r="375" spans="1:8">
      <c r="A375" s="751"/>
      <c r="B375" s="751"/>
      <c r="C375" s="751"/>
      <c r="D375" s="751"/>
      <c r="E375" s="751"/>
      <c r="F375" s="751"/>
      <c r="G375" s="751"/>
      <c r="H375" s="751"/>
    </row>
    <row r="376" spans="1:8">
      <c r="A376" s="751"/>
      <c r="B376" s="751"/>
      <c r="C376" s="751"/>
      <c r="D376" s="751"/>
      <c r="E376" s="751"/>
      <c r="F376" s="751"/>
      <c r="G376" s="751"/>
      <c r="H376" s="751"/>
    </row>
    <row r="377" spans="1:8">
      <c r="A377" s="751"/>
      <c r="B377" s="751"/>
      <c r="C377" s="751"/>
      <c r="D377" s="751"/>
      <c r="E377" s="751"/>
      <c r="F377" s="751"/>
      <c r="G377" s="751"/>
      <c r="H377" s="751"/>
    </row>
    <row r="378" spans="1:8">
      <c r="A378" s="751"/>
      <c r="B378" s="751"/>
      <c r="C378" s="751"/>
      <c r="D378" s="751"/>
      <c r="E378" s="751"/>
      <c r="F378" s="751"/>
      <c r="G378" s="751"/>
      <c r="H378" s="751"/>
    </row>
    <row r="379" spans="1:8">
      <c r="A379" s="751"/>
      <c r="B379" s="751"/>
      <c r="C379" s="751"/>
      <c r="D379" s="751"/>
      <c r="E379" s="751"/>
      <c r="F379" s="751"/>
      <c r="G379" s="751"/>
      <c r="H379" s="751"/>
    </row>
    <row r="380" spans="1:8">
      <c r="A380" s="751"/>
      <c r="B380" s="751"/>
      <c r="C380" s="751"/>
      <c r="D380" s="751"/>
      <c r="E380" s="751"/>
      <c r="F380" s="751"/>
      <c r="G380" s="751"/>
      <c r="H380" s="751"/>
    </row>
    <row r="381" spans="1:8">
      <c r="A381" s="751"/>
      <c r="B381" s="751"/>
      <c r="C381" s="751"/>
      <c r="D381" s="751"/>
      <c r="E381" s="751"/>
      <c r="F381" s="751"/>
      <c r="G381" s="751"/>
      <c r="H381" s="751"/>
    </row>
    <row r="382" spans="1:8">
      <c r="A382" s="751"/>
      <c r="B382" s="751"/>
      <c r="C382" s="751"/>
      <c r="D382" s="751"/>
      <c r="E382" s="751"/>
      <c r="F382" s="751"/>
      <c r="G382" s="751"/>
      <c r="H382" s="751"/>
    </row>
    <row r="383" spans="1:8">
      <c r="A383" s="751"/>
      <c r="B383" s="751"/>
      <c r="C383" s="751"/>
      <c r="D383" s="751"/>
      <c r="E383" s="751"/>
      <c r="F383" s="751"/>
      <c r="G383" s="751"/>
      <c r="H383" s="751"/>
    </row>
    <row r="384" spans="1:8">
      <c r="A384" s="751"/>
      <c r="B384" s="751"/>
      <c r="C384" s="751"/>
      <c r="D384" s="751"/>
      <c r="E384" s="751"/>
      <c r="F384" s="751"/>
      <c r="G384" s="751"/>
      <c r="H384" s="751"/>
    </row>
    <row r="385" spans="1:8">
      <c r="A385" s="751"/>
      <c r="B385" s="751"/>
      <c r="C385" s="751"/>
      <c r="D385" s="751"/>
      <c r="E385" s="751"/>
      <c r="F385" s="751"/>
      <c r="G385" s="751"/>
      <c r="H385" s="751"/>
    </row>
    <row r="386" spans="1:8">
      <c r="A386" s="751"/>
      <c r="B386" s="751"/>
      <c r="C386" s="751"/>
      <c r="D386" s="751"/>
      <c r="E386" s="751"/>
      <c r="F386" s="751"/>
      <c r="G386" s="751"/>
      <c r="H386" s="751"/>
    </row>
    <row r="387" spans="1:8">
      <c r="A387" s="751"/>
      <c r="B387" s="751"/>
      <c r="C387" s="751"/>
      <c r="D387" s="751"/>
      <c r="E387" s="751"/>
      <c r="F387" s="751"/>
      <c r="G387" s="751"/>
      <c r="H387" s="751"/>
    </row>
    <row r="388" spans="1:8">
      <c r="A388" s="751"/>
      <c r="B388" s="751"/>
      <c r="C388" s="751"/>
      <c r="D388" s="751"/>
      <c r="E388" s="751"/>
      <c r="F388" s="751"/>
      <c r="G388" s="751"/>
      <c r="H388" s="751"/>
    </row>
    <row r="389" spans="1:8">
      <c r="A389" s="751"/>
      <c r="B389" s="751"/>
      <c r="C389" s="751"/>
      <c r="D389" s="751"/>
      <c r="E389" s="751"/>
      <c r="F389" s="751"/>
      <c r="G389" s="751"/>
      <c r="H389" s="751"/>
    </row>
    <row r="390" spans="1:8">
      <c r="A390" s="751"/>
      <c r="B390" s="751"/>
      <c r="C390" s="751"/>
      <c r="D390" s="751"/>
      <c r="E390" s="751"/>
      <c r="F390" s="751"/>
      <c r="G390" s="751"/>
      <c r="H390" s="751"/>
    </row>
    <row r="391" spans="1:8">
      <c r="A391" s="751"/>
      <c r="B391" s="751"/>
      <c r="C391" s="751"/>
      <c r="D391" s="751"/>
      <c r="E391" s="751"/>
      <c r="F391" s="751"/>
      <c r="G391" s="751"/>
      <c r="H391" s="751"/>
    </row>
    <row r="392" spans="1:8">
      <c r="A392" s="751"/>
      <c r="B392" s="751"/>
      <c r="C392" s="751"/>
      <c r="D392" s="751"/>
      <c r="E392" s="751"/>
      <c r="F392" s="751"/>
      <c r="G392" s="751"/>
      <c r="H392" s="751"/>
    </row>
    <row r="393" spans="1:8">
      <c r="A393" s="751"/>
      <c r="B393" s="751"/>
      <c r="C393" s="751"/>
      <c r="D393" s="751"/>
      <c r="E393" s="751"/>
      <c r="F393" s="751"/>
      <c r="G393" s="751"/>
      <c r="H393" s="751"/>
    </row>
    <row r="394" spans="1:8">
      <c r="A394" s="751"/>
      <c r="B394" s="751"/>
      <c r="C394" s="751"/>
      <c r="D394" s="751"/>
      <c r="E394" s="751"/>
      <c r="F394" s="751"/>
      <c r="G394" s="751"/>
      <c r="H394" s="751"/>
    </row>
    <row r="395" spans="1:8">
      <c r="A395" s="751"/>
      <c r="B395" s="751"/>
      <c r="C395" s="751"/>
      <c r="D395" s="751"/>
      <c r="E395" s="751"/>
      <c r="F395" s="751"/>
      <c r="G395" s="751"/>
      <c r="H395" s="751"/>
    </row>
    <row r="396" spans="1:8">
      <c r="A396" s="751"/>
      <c r="B396" s="751"/>
      <c r="C396" s="751"/>
      <c r="D396" s="751"/>
      <c r="E396" s="751"/>
      <c r="F396" s="751"/>
      <c r="G396" s="751"/>
      <c r="H396" s="751"/>
    </row>
    <row r="397" spans="1:8">
      <c r="A397" s="751"/>
      <c r="B397" s="751"/>
      <c r="C397" s="751"/>
      <c r="D397" s="751"/>
      <c r="E397" s="751"/>
      <c r="F397" s="751"/>
      <c r="G397" s="751"/>
      <c r="H397" s="751"/>
    </row>
    <row r="398" spans="1:8">
      <c r="A398" s="751"/>
      <c r="B398" s="751"/>
      <c r="C398" s="751"/>
      <c r="D398" s="751"/>
      <c r="E398" s="751"/>
      <c r="F398" s="751"/>
      <c r="G398" s="751"/>
      <c r="H398" s="751"/>
    </row>
    <row r="399" spans="1:8">
      <c r="A399" s="751"/>
      <c r="B399" s="751"/>
      <c r="C399" s="751"/>
      <c r="D399" s="751"/>
      <c r="E399" s="751"/>
      <c r="F399" s="751"/>
      <c r="G399" s="751"/>
      <c r="H399" s="751"/>
    </row>
    <row r="400" spans="1:8">
      <c r="A400" s="751"/>
      <c r="B400" s="751"/>
      <c r="C400" s="751"/>
      <c r="D400" s="751"/>
      <c r="E400" s="751"/>
      <c r="F400" s="751"/>
      <c r="G400" s="751"/>
      <c r="H400" s="751"/>
    </row>
    <row r="401" spans="1:8">
      <c r="A401" s="751"/>
      <c r="B401" s="751"/>
      <c r="C401" s="751"/>
      <c r="D401" s="751"/>
      <c r="E401" s="751"/>
      <c r="F401" s="751"/>
      <c r="G401" s="751"/>
      <c r="H401" s="751"/>
    </row>
    <row r="402" spans="1:8">
      <c r="A402" s="751"/>
      <c r="B402" s="751"/>
      <c r="C402" s="751"/>
      <c r="D402" s="751"/>
      <c r="E402" s="751"/>
      <c r="F402" s="751"/>
      <c r="G402" s="751"/>
      <c r="H402" s="751"/>
    </row>
    <row r="403" spans="1:8">
      <c r="A403" s="751"/>
      <c r="B403" s="751"/>
      <c r="C403" s="751"/>
      <c r="D403" s="751"/>
      <c r="E403" s="751"/>
      <c r="F403" s="751"/>
      <c r="G403" s="751"/>
      <c r="H403" s="751"/>
    </row>
    <row r="404" spans="1:8">
      <c r="A404" s="751"/>
      <c r="B404" s="751"/>
      <c r="C404" s="751"/>
      <c r="D404" s="751"/>
      <c r="E404" s="751"/>
      <c r="F404" s="751"/>
      <c r="G404" s="751"/>
      <c r="H404" s="751"/>
    </row>
    <row r="405" spans="1:8">
      <c r="A405" s="751"/>
      <c r="B405" s="751"/>
      <c r="C405" s="751"/>
      <c r="D405" s="751"/>
      <c r="E405" s="751"/>
      <c r="F405" s="751"/>
      <c r="G405" s="751"/>
      <c r="H405" s="751"/>
    </row>
    <row r="406" spans="1:8">
      <c r="A406" s="751"/>
      <c r="B406" s="751"/>
      <c r="C406" s="751"/>
      <c r="D406" s="751"/>
      <c r="E406" s="751"/>
      <c r="F406" s="751"/>
      <c r="G406" s="751"/>
      <c r="H406" s="751"/>
    </row>
    <row r="407" spans="1:8">
      <c r="A407" s="751"/>
      <c r="B407" s="751"/>
      <c r="C407" s="751"/>
      <c r="D407" s="751"/>
      <c r="E407" s="751"/>
      <c r="F407" s="751"/>
      <c r="G407" s="751"/>
      <c r="H407" s="751"/>
    </row>
    <row r="408" spans="1:8" hidden="1">
      <c r="A408" s="751"/>
      <c r="B408" s="751"/>
      <c r="C408" s="751"/>
      <c r="D408" s="751"/>
      <c r="E408" s="751"/>
      <c r="F408" s="751"/>
      <c r="G408" s="751"/>
      <c r="H408" s="751"/>
    </row>
    <row r="409" spans="1:8" hidden="1">
      <c r="A409" s="751"/>
      <c r="B409" s="751"/>
      <c r="C409" s="751"/>
      <c r="D409" s="751"/>
      <c r="E409" s="751"/>
      <c r="F409" s="751"/>
      <c r="G409" s="751"/>
      <c r="H409" s="751"/>
    </row>
    <row r="410" spans="1:8" hidden="1">
      <c r="A410" s="751"/>
      <c r="B410" s="751"/>
      <c r="C410" s="751"/>
      <c r="D410" s="751"/>
      <c r="E410" s="751"/>
      <c r="F410" s="751"/>
      <c r="G410" s="751"/>
      <c r="H410" s="751"/>
    </row>
    <row r="411" spans="1:8" hidden="1">
      <c r="A411" s="751"/>
      <c r="B411" s="751"/>
      <c r="C411" s="751"/>
      <c r="D411" s="751"/>
      <c r="E411" s="751"/>
      <c r="F411" s="751"/>
      <c r="G411" s="751"/>
      <c r="H411" s="751"/>
    </row>
    <row r="412" spans="1:8" hidden="1">
      <c r="A412" s="751"/>
      <c r="B412" s="751"/>
      <c r="C412" s="751"/>
      <c r="D412" s="751"/>
      <c r="E412" s="751"/>
      <c r="F412" s="751"/>
      <c r="G412" s="751"/>
      <c r="H412" s="751"/>
    </row>
    <row r="413" spans="1:8" hidden="1">
      <c r="A413" s="751"/>
      <c r="B413" s="751"/>
      <c r="C413" s="751"/>
      <c r="D413" s="751"/>
      <c r="E413" s="751"/>
      <c r="F413" s="751"/>
      <c r="G413" s="751"/>
      <c r="H413" s="751"/>
    </row>
    <row r="414" spans="1:8" hidden="1">
      <c r="A414" s="751"/>
      <c r="B414" s="751"/>
      <c r="C414" s="751"/>
      <c r="D414" s="751"/>
      <c r="E414" s="751"/>
      <c r="F414" s="751"/>
      <c r="G414" s="751"/>
      <c r="H414" s="751"/>
    </row>
    <row r="415" spans="1:8" hidden="1">
      <c r="A415" s="751"/>
      <c r="B415" s="751"/>
      <c r="C415" s="751"/>
      <c r="D415" s="751"/>
      <c r="E415" s="751"/>
      <c r="F415" s="751"/>
      <c r="G415" s="751"/>
      <c r="H415" s="751"/>
    </row>
    <row r="416" spans="1:8" hidden="1">
      <c r="A416" s="751"/>
      <c r="B416" s="751"/>
      <c r="C416" s="751"/>
      <c r="D416" s="751"/>
      <c r="E416" s="751"/>
      <c r="F416" s="751"/>
      <c r="G416" s="751"/>
      <c r="H416" s="751"/>
    </row>
    <row r="417" spans="1:8" hidden="1">
      <c r="A417" s="751"/>
      <c r="B417" s="751"/>
      <c r="C417" s="751"/>
      <c r="D417" s="751"/>
      <c r="E417" s="751"/>
      <c r="F417" s="751"/>
      <c r="G417" s="751"/>
      <c r="H417" s="751"/>
    </row>
    <row r="418" spans="1:8" hidden="1">
      <c r="A418" s="751"/>
      <c r="B418" s="751"/>
      <c r="C418" s="751"/>
      <c r="D418" s="751"/>
      <c r="E418" s="751"/>
      <c r="F418" s="751"/>
      <c r="G418" s="751"/>
      <c r="H418" s="751"/>
    </row>
    <row r="419" spans="1:8" hidden="1">
      <c r="A419" s="751"/>
      <c r="B419" s="751"/>
      <c r="C419" s="751"/>
      <c r="D419" s="751"/>
      <c r="E419" s="751"/>
      <c r="F419" s="751"/>
      <c r="G419" s="751"/>
      <c r="H419" s="751"/>
    </row>
    <row r="420" spans="1:8" hidden="1">
      <c r="A420" s="751"/>
      <c r="B420" s="751"/>
      <c r="C420" s="751"/>
      <c r="D420" s="751"/>
      <c r="E420" s="751"/>
      <c r="F420" s="751"/>
      <c r="G420" s="751"/>
      <c r="H420" s="751"/>
    </row>
    <row r="421" spans="1:8" hidden="1">
      <c r="A421" s="751"/>
      <c r="B421" s="751"/>
      <c r="C421" s="751"/>
      <c r="D421" s="751"/>
      <c r="E421" s="751"/>
      <c r="F421" s="751"/>
      <c r="G421" s="751"/>
      <c r="H421" s="751"/>
    </row>
    <row r="422" spans="1:8" hidden="1">
      <c r="A422" s="751"/>
      <c r="B422" s="751"/>
      <c r="C422" s="751"/>
      <c r="D422" s="751"/>
      <c r="E422" s="751"/>
      <c r="F422" s="751"/>
      <c r="G422" s="751"/>
      <c r="H422" s="751"/>
    </row>
    <row r="423" spans="1:8" hidden="1">
      <c r="A423" s="751"/>
      <c r="B423" s="751"/>
      <c r="C423" s="751"/>
      <c r="D423" s="751"/>
      <c r="E423" s="751"/>
      <c r="F423" s="751"/>
      <c r="G423" s="751"/>
      <c r="H423" s="751"/>
    </row>
    <row r="424" spans="1:8" hidden="1">
      <c r="A424" s="751"/>
      <c r="B424" s="751"/>
      <c r="C424" s="751"/>
      <c r="D424" s="751"/>
      <c r="E424" s="751"/>
      <c r="F424" s="751"/>
      <c r="G424" s="751"/>
      <c r="H424" s="751"/>
    </row>
    <row r="425" spans="1:8" hidden="1">
      <c r="A425" s="751"/>
      <c r="B425" s="751"/>
      <c r="C425" s="751"/>
      <c r="D425" s="751"/>
      <c r="E425" s="751"/>
      <c r="F425" s="751"/>
      <c r="G425" s="751"/>
      <c r="H425" s="751"/>
    </row>
    <row r="426" spans="1:8" hidden="1">
      <c r="A426" s="751"/>
      <c r="B426" s="751"/>
      <c r="C426" s="751"/>
      <c r="D426" s="751"/>
      <c r="E426" s="751"/>
      <c r="F426" s="751"/>
      <c r="G426" s="751"/>
      <c r="H426" s="751"/>
    </row>
    <row r="427" spans="1:8" hidden="1">
      <c r="A427" s="751"/>
      <c r="B427" s="751"/>
      <c r="C427" s="751"/>
      <c r="D427" s="751"/>
      <c r="E427" s="751"/>
      <c r="F427" s="751"/>
      <c r="G427" s="751"/>
      <c r="H427" s="751"/>
    </row>
    <row r="428" spans="1:8" hidden="1">
      <c r="A428" s="751"/>
      <c r="B428" s="751"/>
      <c r="C428" s="751"/>
      <c r="D428" s="751"/>
      <c r="E428" s="751"/>
      <c r="F428" s="751"/>
      <c r="G428" s="751"/>
      <c r="H428" s="751"/>
    </row>
    <row r="429" spans="1:8" hidden="1">
      <c r="A429" s="751"/>
      <c r="B429" s="751"/>
      <c r="C429" s="751"/>
      <c r="D429" s="751"/>
      <c r="E429" s="751"/>
      <c r="F429" s="751"/>
      <c r="G429" s="751"/>
      <c r="H429" s="751"/>
    </row>
    <row r="430" spans="1:8" hidden="1">
      <c r="A430" s="751"/>
      <c r="B430" s="751"/>
      <c r="C430" s="751"/>
      <c r="D430" s="751"/>
      <c r="E430" s="751"/>
      <c r="F430" s="751"/>
      <c r="G430" s="751"/>
      <c r="H430" s="751"/>
    </row>
    <row r="431" spans="1:8" hidden="1">
      <c r="A431" s="751"/>
      <c r="B431" s="751"/>
      <c r="C431" s="751"/>
      <c r="D431" s="751"/>
      <c r="E431" s="751"/>
      <c r="F431" s="751"/>
      <c r="G431" s="751"/>
      <c r="H431" s="751"/>
    </row>
    <row r="432" spans="1:8" hidden="1">
      <c r="A432" s="751"/>
      <c r="B432" s="751"/>
      <c r="C432" s="751"/>
      <c r="D432" s="751"/>
      <c r="E432" s="751"/>
      <c r="F432" s="751"/>
      <c r="G432" s="751"/>
      <c r="H432" s="751"/>
    </row>
    <row r="433" spans="1:8" hidden="1">
      <c r="A433" s="751"/>
      <c r="B433" s="751"/>
      <c r="C433" s="751"/>
      <c r="D433" s="751"/>
      <c r="E433" s="751"/>
      <c r="F433" s="751"/>
      <c r="G433" s="751"/>
      <c r="H433" s="751"/>
    </row>
    <row r="434" spans="1:8" hidden="1">
      <c r="A434" s="751"/>
      <c r="B434" s="751"/>
      <c r="C434" s="751"/>
      <c r="D434" s="751"/>
      <c r="E434" s="751"/>
      <c r="F434" s="751"/>
      <c r="G434" s="751"/>
      <c r="H434" s="751"/>
    </row>
    <row r="435" spans="1:8" hidden="1">
      <c r="A435" s="751"/>
      <c r="B435" s="751"/>
      <c r="C435" s="751"/>
      <c r="D435" s="751"/>
      <c r="E435" s="751"/>
      <c r="F435" s="751"/>
      <c r="G435" s="751"/>
      <c r="H435" s="751"/>
    </row>
    <row r="436" spans="1:8" hidden="1">
      <c r="A436" s="751"/>
      <c r="B436" s="751"/>
      <c r="C436" s="751"/>
      <c r="D436" s="751"/>
      <c r="E436" s="751"/>
      <c r="F436" s="751"/>
      <c r="G436" s="751"/>
      <c r="H436" s="751"/>
    </row>
    <row r="437" spans="1:8" hidden="1">
      <c r="A437" s="751"/>
      <c r="B437" s="751"/>
      <c r="C437" s="751"/>
      <c r="D437" s="751"/>
      <c r="E437" s="751"/>
      <c r="F437" s="751"/>
      <c r="G437" s="751"/>
      <c r="H437" s="751"/>
    </row>
    <row r="438" spans="1:8" hidden="1">
      <c r="A438" s="751"/>
      <c r="B438" s="751"/>
      <c r="C438" s="751"/>
      <c r="D438" s="751"/>
      <c r="E438" s="751"/>
      <c r="F438" s="751"/>
      <c r="G438" s="751"/>
      <c r="H438" s="751"/>
    </row>
    <row r="439" spans="1:8" hidden="1">
      <c r="A439" s="751"/>
      <c r="B439" s="751"/>
      <c r="C439" s="751"/>
      <c r="D439" s="751"/>
      <c r="E439" s="751"/>
      <c r="F439" s="751"/>
      <c r="G439" s="751"/>
      <c r="H439" s="751"/>
    </row>
    <row r="440" spans="1:8" hidden="1">
      <c r="A440" s="751"/>
      <c r="B440" s="751"/>
      <c r="C440" s="751"/>
      <c r="D440" s="751"/>
      <c r="E440" s="751"/>
      <c r="F440" s="751"/>
      <c r="G440" s="751"/>
      <c r="H440" s="751"/>
    </row>
    <row r="441" spans="1:8" hidden="1">
      <c r="A441" s="751"/>
      <c r="B441" s="751"/>
      <c r="C441" s="751"/>
      <c r="D441" s="751"/>
      <c r="E441" s="751"/>
      <c r="F441" s="751"/>
      <c r="G441" s="751"/>
      <c r="H441" s="751"/>
    </row>
    <row r="442" spans="1:8">
      <c r="A442" s="751"/>
      <c r="B442" s="751"/>
      <c r="C442" s="751"/>
      <c r="D442" s="751"/>
      <c r="E442" s="751"/>
      <c r="F442" s="751"/>
      <c r="G442" s="751"/>
      <c r="H442" s="751"/>
    </row>
    <row r="443" spans="1:8">
      <c r="A443" s="751"/>
      <c r="B443" s="751"/>
      <c r="C443" s="751"/>
      <c r="D443" s="751"/>
      <c r="E443" s="751"/>
      <c r="F443" s="751"/>
      <c r="G443" s="751"/>
      <c r="H443" s="751"/>
    </row>
    <row r="444" spans="1:8">
      <c r="A444" s="751"/>
      <c r="B444" s="751"/>
      <c r="C444" s="751"/>
      <c r="D444" s="751"/>
      <c r="E444" s="751"/>
      <c r="F444" s="751"/>
      <c r="G444" s="751"/>
      <c r="H444" s="751"/>
    </row>
    <row r="445" spans="1:8">
      <c r="A445" s="751"/>
      <c r="B445" s="751"/>
      <c r="C445" s="751"/>
      <c r="D445" s="751"/>
      <c r="E445" s="751"/>
      <c r="F445" s="751"/>
      <c r="G445" s="751"/>
      <c r="H445" s="751"/>
    </row>
    <row r="446" spans="1:8">
      <c r="A446" s="751"/>
      <c r="B446" s="751"/>
      <c r="C446" s="751"/>
      <c r="D446" s="751"/>
      <c r="E446" s="751"/>
      <c r="F446" s="751"/>
      <c r="G446" s="751"/>
      <c r="H446" s="751"/>
    </row>
    <row r="447" spans="1:8">
      <c r="A447" s="751"/>
      <c r="B447" s="751"/>
      <c r="C447" s="751"/>
      <c r="D447" s="751"/>
      <c r="E447" s="751"/>
      <c r="F447" s="751"/>
      <c r="G447" s="751"/>
      <c r="H447" s="751"/>
    </row>
    <row r="448" spans="1:8">
      <c r="A448" s="751"/>
      <c r="B448" s="751"/>
      <c r="C448" s="751"/>
      <c r="D448" s="751"/>
      <c r="E448" s="751"/>
      <c r="F448" s="751"/>
      <c r="G448" s="751"/>
      <c r="H448" s="751"/>
    </row>
    <row r="449" spans="1:8">
      <c r="A449" s="751"/>
      <c r="B449" s="751"/>
      <c r="C449" s="751"/>
      <c r="D449" s="751"/>
      <c r="E449" s="751"/>
      <c r="F449" s="751"/>
      <c r="G449" s="751"/>
      <c r="H449" s="751"/>
    </row>
    <row r="450" spans="1:8">
      <c r="A450" s="751"/>
      <c r="B450" s="751"/>
      <c r="C450" s="751"/>
      <c r="D450" s="751"/>
      <c r="E450" s="751"/>
      <c r="F450" s="751"/>
      <c r="G450" s="751"/>
      <c r="H450" s="751"/>
    </row>
    <row r="451" spans="1:8">
      <c r="A451" s="751"/>
      <c r="B451" s="751"/>
      <c r="C451" s="751"/>
      <c r="D451" s="751"/>
      <c r="E451" s="751"/>
      <c r="F451" s="751"/>
      <c r="G451" s="751"/>
      <c r="H451" s="751"/>
    </row>
    <row r="452" spans="1:8">
      <c r="A452" s="751"/>
      <c r="B452" s="751"/>
      <c r="C452" s="751"/>
      <c r="D452" s="751"/>
      <c r="E452" s="751"/>
      <c r="F452" s="751"/>
      <c r="G452" s="751"/>
      <c r="H452" s="751"/>
    </row>
    <row r="453" spans="1:8">
      <c r="A453" s="751"/>
      <c r="B453" s="751"/>
      <c r="C453" s="751"/>
      <c r="D453" s="751"/>
      <c r="E453" s="751"/>
      <c r="F453" s="751"/>
      <c r="G453" s="751"/>
      <c r="H453" s="751"/>
    </row>
    <row r="454" spans="1:8">
      <c r="A454" s="751"/>
      <c r="B454" s="751"/>
      <c r="C454" s="751"/>
      <c r="D454" s="751"/>
      <c r="E454" s="751"/>
      <c r="F454" s="751"/>
      <c r="G454" s="751"/>
      <c r="H454" s="751"/>
    </row>
    <row r="455" spans="1:8">
      <c r="A455" s="751"/>
      <c r="B455" s="751"/>
      <c r="C455" s="751"/>
      <c r="D455" s="751"/>
      <c r="E455" s="751"/>
      <c r="F455" s="751"/>
      <c r="G455" s="751"/>
      <c r="H455" s="751"/>
    </row>
    <row r="456" spans="1:8">
      <c r="A456" s="751"/>
      <c r="B456" s="751"/>
      <c r="C456" s="751"/>
      <c r="D456" s="751"/>
      <c r="E456" s="751"/>
      <c r="F456" s="751"/>
      <c r="G456" s="751"/>
      <c r="H456" s="751"/>
    </row>
    <row r="457" spans="1:8">
      <c r="A457" s="751"/>
      <c r="B457" s="751"/>
      <c r="C457" s="751"/>
      <c r="D457" s="751"/>
      <c r="E457" s="751"/>
      <c r="F457" s="751"/>
      <c r="G457" s="751"/>
      <c r="H457" s="751"/>
    </row>
    <row r="458" spans="1:8">
      <c r="A458" s="751"/>
      <c r="B458" s="751"/>
      <c r="C458" s="751"/>
      <c r="D458" s="751"/>
      <c r="E458" s="751"/>
      <c r="F458" s="751"/>
      <c r="G458" s="751"/>
      <c r="H458" s="751"/>
    </row>
    <row r="459" spans="1:8">
      <c r="A459" s="751"/>
      <c r="B459" s="751"/>
      <c r="C459" s="751"/>
      <c r="D459" s="751"/>
      <c r="E459" s="751"/>
      <c r="F459" s="751"/>
      <c r="G459" s="751"/>
      <c r="H459" s="751"/>
    </row>
    <row r="460" spans="1:8">
      <c r="A460" s="751"/>
      <c r="B460" s="751"/>
      <c r="C460" s="751"/>
      <c r="D460" s="751"/>
      <c r="E460" s="751"/>
      <c r="F460" s="751"/>
      <c r="G460" s="751"/>
      <c r="H460" s="751"/>
    </row>
    <row r="461" spans="1:8">
      <c r="A461" s="751"/>
      <c r="B461" s="751"/>
      <c r="C461" s="751"/>
      <c r="D461" s="751"/>
      <c r="E461" s="751"/>
      <c r="F461" s="751"/>
      <c r="G461" s="751"/>
      <c r="H461" s="751"/>
    </row>
    <row r="462" spans="1:8">
      <c r="A462" s="751"/>
      <c r="B462" s="751"/>
      <c r="C462" s="751"/>
      <c r="D462" s="751"/>
      <c r="E462" s="751"/>
      <c r="F462" s="751"/>
      <c r="G462" s="751"/>
      <c r="H462" s="751"/>
    </row>
    <row r="463" spans="1:8">
      <c r="A463" s="751"/>
      <c r="B463" s="751"/>
      <c r="C463" s="751"/>
      <c r="D463" s="751"/>
      <c r="E463" s="751"/>
      <c r="F463" s="751"/>
      <c r="G463" s="751"/>
      <c r="H463" s="751"/>
    </row>
    <row r="464" spans="1:8">
      <c r="A464" s="751"/>
      <c r="B464" s="751"/>
      <c r="C464" s="751"/>
      <c r="D464" s="751"/>
      <c r="E464" s="751"/>
      <c r="F464" s="751"/>
      <c r="G464" s="751"/>
      <c r="H464" s="751"/>
    </row>
    <row r="465" spans="1:8">
      <c r="A465" s="751"/>
      <c r="B465" s="751"/>
      <c r="C465" s="751"/>
      <c r="D465" s="751"/>
      <c r="E465" s="751"/>
      <c r="F465" s="751"/>
      <c r="G465" s="751"/>
      <c r="H465" s="751"/>
    </row>
    <row r="466" spans="1:8">
      <c r="A466" s="751"/>
      <c r="B466" s="751"/>
      <c r="C466" s="751"/>
      <c r="D466" s="751"/>
      <c r="E466" s="751"/>
      <c r="F466" s="751"/>
      <c r="G466" s="751"/>
      <c r="H466" s="751"/>
    </row>
    <row r="467" spans="1:8">
      <c r="A467" s="751"/>
      <c r="B467" s="751"/>
      <c r="C467" s="751"/>
      <c r="D467" s="751"/>
      <c r="E467" s="751"/>
      <c r="F467" s="751"/>
      <c r="G467" s="751"/>
      <c r="H467" s="751"/>
    </row>
    <row r="468" spans="1:8">
      <c r="A468" s="751"/>
      <c r="B468" s="751"/>
      <c r="C468" s="751"/>
      <c r="D468" s="751"/>
      <c r="E468" s="751"/>
      <c r="F468" s="751"/>
      <c r="G468" s="751"/>
      <c r="H468" s="751"/>
    </row>
    <row r="469" spans="1:8">
      <c r="A469" s="751"/>
      <c r="B469" s="751"/>
      <c r="C469" s="751"/>
      <c r="D469" s="751"/>
      <c r="E469" s="751"/>
      <c r="F469" s="751"/>
      <c r="G469" s="751"/>
      <c r="H469" s="751"/>
    </row>
    <row r="470" spans="1:8">
      <c r="A470" s="751"/>
      <c r="B470" s="751"/>
      <c r="C470" s="751"/>
      <c r="D470" s="751"/>
      <c r="E470" s="751"/>
      <c r="F470" s="751"/>
      <c r="G470" s="751"/>
      <c r="H470" s="751"/>
    </row>
    <row r="471" spans="1:8">
      <c r="A471" s="751"/>
      <c r="B471" s="751"/>
      <c r="C471" s="751"/>
      <c r="D471" s="751"/>
      <c r="E471" s="751"/>
      <c r="F471" s="751"/>
      <c r="G471" s="751"/>
      <c r="H471" s="751"/>
    </row>
    <row r="472" spans="1:8">
      <c r="A472" s="751"/>
      <c r="B472" s="751"/>
      <c r="C472" s="751"/>
      <c r="D472" s="751"/>
      <c r="E472" s="751"/>
      <c r="F472" s="751"/>
      <c r="G472" s="751"/>
      <c r="H472" s="751"/>
    </row>
    <row r="473" spans="1:8">
      <c r="A473" s="751"/>
      <c r="B473" s="751"/>
      <c r="C473" s="751"/>
      <c r="D473" s="751"/>
      <c r="E473" s="751"/>
      <c r="F473" s="751"/>
      <c r="G473" s="751"/>
      <c r="H473" s="751"/>
    </row>
    <row r="474" spans="1:8">
      <c r="A474" s="751"/>
      <c r="B474" s="751"/>
      <c r="C474" s="751"/>
      <c r="D474" s="751"/>
      <c r="E474" s="751"/>
      <c r="F474" s="751"/>
      <c r="G474" s="751"/>
      <c r="H474" s="751"/>
    </row>
    <row r="475" spans="1:8">
      <c r="A475" s="751"/>
      <c r="B475" s="751"/>
      <c r="C475" s="751"/>
      <c r="D475" s="751"/>
      <c r="E475" s="751"/>
      <c r="F475" s="751"/>
      <c r="G475" s="751"/>
      <c r="H475" s="751"/>
    </row>
    <row r="476" spans="1:8">
      <c r="A476" s="751"/>
      <c r="B476" s="751"/>
      <c r="C476" s="751"/>
      <c r="D476" s="751"/>
      <c r="E476" s="751"/>
      <c r="F476" s="751"/>
      <c r="G476" s="751"/>
      <c r="H476" s="751"/>
    </row>
    <row r="477" spans="1:8">
      <c r="A477" s="751"/>
      <c r="B477" s="751"/>
      <c r="C477" s="751"/>
      <c r="D477" s="751"/>
      <c r="E477" s="751"/>
      <c r="F477" s="751"/>
      <c r="G477" s="751"/>
      <c r="H477" s="751"/>
    </row>
    <row r="478" spans="1:8">
      <c r="A478" s="751"/>
      <c r="B478" s="751"/>
      <c r="C478" s="751"/>
      <c r="D478" s="751"/>
      <c r="E478" s="751"/>
      <c r="F478" s="751"/>
      <c r="G478" s="751"/>
      <c r="H478" s="751"/>
    </row>
    <row r="479" spans="1:8">
      <c r="A479" s="751"/>
      <c r="B479" s="751"/>
      <c r="C479" s="751"/>
      <c r="D479" s="751"/>
      <c r="E479" s="751"/>
      <c r="F479" s="751"/>
      <c r="G479" s="751"/>
      <c r="H479" s="751"/>
    </row>
    <row r="480" spans="1:8">
      <c r="A480" s="751"/>
      <c r="B480" s="751"/>
      <c r="C480" s="751"/>
      <c r="D480" s="751"/>
      <c r="E480" s="751"/>
      <c r="F480" s="751"/>
      <c r="G480" s="751"/>
      <c r="H480" s="751"/>
    </row>
    <row r="481" spans="1:8">
      <c r="A481" s="751"/>
      <c r="B481" s="751"/>
      <c r="C481" s="751"/>
      <c r="D481" s="751"/>
      <c r="E481" s="751"/>
      <c r="F481" s="751"/>
      <c r="G481" s="751"/>
      <c r="H481" s="751"/>
    </row>
    <row r="482" spans="1:8">
      <c r="A482" s="751"/>
      <c r="B482" s="751"/>
      <c r="C482" s="751"/>
      <c r="D482" s="751"/>
      <c r="E482" s="751"/>
      <c r="F482" s="751"/>
      <c r="G482" s="751"/>
      <c r="H482" s="751"/>
    </row>
    <row r="483" spans="1:8">
      <c r="A483" s="751"/>
      <c r="B483" s="751"/>
      <c r="C483" s="751"/>
      <c r="D483" s="751"/>
      <c r="E483" s="751"/>
      <c r="F483" s="751"/>
      <c r="G483" s="751"/>
      <c r="H483" s="751"/>
    </row>
    <row r="484" spans="1:8">
      <c r="A484" s="751"/>
      <c r="B484" s="751"/>
      <c r="C484" s="751"/>
      <c r="D484" s="751"/>
      <c r="E484" s="751"/>
      <c r="F484" s="751"/>
      <c r="G484" s="751"/>
      <c r="H484" s="751"/>
    </row>
    <row r="485" spans="1:8">
      <c r="A485" s="751"/>
      <c r="B485" s="751"/>
      <c r="C485" s="751"/>
      <c r="D485" s="751"/>
      <c r="E485" s="751"/>
      <c r="F485" s="751"/>
      <c r="G485" s="751"/>
      <c r="H485" s="751"/>
    </row>
    <row r="486" spans="1:8">
      <c r="A486" s="751"/>
      <c r="B486" s="751"/>
      <c r="C486" s="751"/>
      <c r="D486" s="751"/>
      <c r="E486" s="751"/>
      <c r="F486" s="751"/>
      <c r="G486" s="751"/>
      <c r="H486" s="751"/>
    </row>
    <row r="487" spans="1:8">
      <c r="A487" s="751"/>
      <c r="B487" s="751"/>
      <c r="C487" s="751"/>
      <c r="D487" s="751"/>
      <c r="E487" s="751"/>
      <c r="F487" s="751"/>
      <c r="G487" s="751"/>
      <c r="H487" s="751"/>
    </row>
    <row r="488" spans="1:8">
      <c r="A488" s="751"/>
      <c r="B488" s="751"/>
      <c r="C488" s="751"/>
      <c r="D488" s="751"/>
      <c r="E488" s="751"/>
      <c r="F488" s="751"/>
      <c r="G488" s="751"/>
      <c r="H488" s="751"/>
    </row>
    <row r="489" spans="1:8">
      <c r="A489" s="751"/>
      <c r="B489" s="751"/>
      <c r="C489" s="751"/>
      <c r="D489" s="751"/>
      <c r="E489" s="751"/>
      <c r="F489" s="751"/>
      <c r="G489" s="751"/>
      <c r="H489" s="751"/>
    </row>
    <row r="490" spans="1:8">
      <c r="A490" s="751"/>
      <c r="B490" s="751"/>
      <c r="C490" s="751"/>
      <c r="D490" s="751"/>
      <c r="E490" s="751"/>
      <c r="F490" s="751"/>
      <c r="G490" s="751"/>
      <c r="H490" s="751"/>
    </row>
    <row r="491" spans="1:8">
      <c r="A491" s="751"/>
      <c r="B491" s="751"/>
      <c r="C491" s="751"/>
      <c r="D491" s="751"/>
      <c r="E491" s="751"/>
      <c r="F491" s="751"/>
      <c r="G491" s="751"/>
      <c r="H491" s="751"/>
    </row>
    <row r="492" spans="1:8">
      <c r="A492" s="751"/>
      <c r="B492" s="751"/>
      <c r="C492" s="751"/>
      <c r="D492" s="751"/>
      <c r="E492" s="751"/>
      <c r="F492" s="751"/>
      <c r="G492" s="751"/>
      <c r="H492" s="751"/>
    </row>
    <row r="493" spans="1:8">
      <c r="A493" s="751"/>
      <c r="B493" s="751"/>
      <c r="C493" s="751"/>
      <c r="D493" s="751"/>
      <c r="E493" s="751"/>
      <c r="F493" s="751"/>
      <c r="G493" s="751"/>
      <c r="H493" s="751"/>
    </row>
    <row r="494" spans="1:8">
      <c r="A494" s="751"/>
      <c r="B494" s="751"/>
      <c r="C494" s="751"/>
      <c r="D494" s="751"/>
      <c r="E494" s="751"/>
      <c r="F494" s="751"/>
      <c r="G494" s="751"/>
      <c r="H494" s="751"/>
    </row>
    <row r="495" spans="1:8">
      <c r="A495" s="751"/>
      <c r="B495" s="751"/>
      <c r="C495" s="751"/>
      <c r="D495" s="751"/>
      <c r="E495" s="751"/>
      <c r="F495" s="751"/>
      <c r="G495" s="751"/>
      <c r="H495" s="751"/>
    </row>
    <row r="496" spans="1:8">
      <c r="A496" s="751"/>
      <c r="B496" s="751"/>
      <c r="C496" s="751"/>
      <c r="D496" s="751"/>
      <c r="E496" s="751"/>
      <c r="F496" s="751"/>
      <c r="G496" s="751"/>
      <c r="H496" s="751"/>
    </row>
    <row r="497" spans="1:8">
      <c r="A497" s="751"/>
      <c r="B497" s="751"/>
      <c r="C497" s="751"/>
      <c r="D497" s="751"/>
      <c r="E497" s="751"/>
      <c r="F497" s="751"/>
      <c r="G497" s="751"/>
      <c r="H497" s="751"/>
    </row>
    <row r="498" spans="1:8">
      <c r="A498" s="751"/>
      <c r="B498" s="751"/>
      <c r="C498" s="751"/>
      <c r="D498" s="751"/>
      <c r="E498" s="751"/>
      <c r="F498" s="751"/>
      <c r="G498" s="751"/>
      <c r="H498" s="751"/>
    </row>
    <row r="499" spans="1:8">
      <c r="A499" s="751"/>
      <c r="B499" s="751"/>
      <c r="C499" s="751"/>
      <c r="D499" s="751"/>
      <c r="E499" s="751"/>
      <c r="F499" s="751"/>
      <c r="G499" s="751"/>
      <c r="H499" s="751"/>
    </row>
    <row r="500" spans="1:8">
      <c r="A500" s="751"/>
      <c r="B500" s="751"/>
      <c r="C500" s="751"/>
      <c r="D500" s="751"/>
      <c r="E500" s="751"/>
      <c r="F500" s="751"/>
      <c r="G500" s="751"/>
      <c r="H500" s="751"/>
    </row>
    <row r="501" spans="1:8">
      <c r="A501" s="751"/>
      <c r="B501" s="751"/>
      <c r="C501" s="751"/>
      <c r="D501" s="751"/>
      <c r="E501" s="751"/>
      <c r="F501" s="751"/>
      <c r="G501" s="751"/>
      <c r="H501" s="751"/>
    </row>
    <row r="502" spans="1:8">
      <c r="A502" s="751"/>
      <c r="B502" s="751"/>
      <c r="C502" s="751"/>
      <c r="D502" s="751"/>
      <c r="E502" s="751"/>
      <c r="F502" s="751"/>
      <c r="G502" s="751"/>
      <c r="H502" s="751"/>
    </row>
    <row r="503" spans="1:8">
      <c r="A503" s="751"/>
      <c r="B503" s="751"/>
      <c r="C503" s="751"/>
      <c r="D503" s="751"/>
      <c r="E503" s="751"/>
      <c r="F503" s="751"/>
      <c r="G503" s="751"/>
      <c r="H503" s="751"/>
    </row>
    <row r="504" spans="1:8">
      <c r="A504" s="751"/>
      <c r="B504" s="751"/>
      <c r="C504" s="751"/>
      <c r="D504" s="751"/>
      <c r="E504" s="751"/>
      <c r="F504" s="751"/>
      <c r="G504" s="751"/>
      <c r="H504" s="751"/>
    </row>
    <row r="505" spans="1:8">
      <c r="A505" s="751"/>
      <c r="B505" s="751"/>
      <c r="C505" s="751"/>
      <c r="D505" s="751"/>
      <c r="E505" s="751"/>
      <c r="F505" s="751"/>
      <c r="G505" s="751"/>
      <c r="H505" s="751"/>
    </row>
    <row r="506" spans="1:8">
      <c r="A506" s="751"/>
      <c r="B506" s="751"/>
      <c r="C506" s="751"/>
      <c r="D506" s="751"/>
      <c r="E506" s="751"/>
      <c r="F506" s="751"/>
      <c r="G506" s="751"/>
      <c r="H506" s="751"/>
    </row>
    <row r="507" spans="1:8">
      <c r="A507" s="751"/>
      <c r="B507" s="751"/>
      <c r="C507" s="751"/>
      <c r="D507" s="751"/>
      <c r="E507" s="751"/>
      <c r="F507" s="751"/>
      <c r="G507" s="751"/>
      <c r="H507" s="751"/>
    </row>
    <row r="508" spans="1:8">
      <c r="A508" s="751"/>
      <c r="B508" s="751"/>
      <c r="C508" s="751"/>
      <c r="D508" s="751"/>
      <c r="E508" s="751"/>
      <c r="F508" s="751"/>
      <c r="G508" s="751"/>
      <c r="H508" s="751"/>
    </row>
    <row r="509" spans="1:8">
      <c r="A509" s="751"/>
      <c r="B509" s="751"/>
      <c r="C509" s="751"/>
      <c r="D509" s="751"/>
      <c r="E509" s="751"/>
      <c r="F509" s="751"/>
      <c r="G509" s="751"/>
      <c r="H509" s="751"/>
    </row>
    <row r="510" spans="1:8">
      <c r="A510" s="751"/>
      <c r="B510" s="751"/>
      <c r="C510" s="751"/>
      <c r="D510" s="751"/>
      <c r="E510" s="751"/>
      <c r="F510" s="751"/>
      <c r="G510" s="751"/>
      <c r="H510" s="751"/>
    </row>
    <row r="511" spans="1:8">
      <c r="A511" s="751"/>
      <c r="B511" s="751"/>
      <c r="C511" s="751"/>
      <c r="D511" s="751"/>
      <c r="E511" s="751"/>
      <c r="F511" s="751"/>
      <c r="G511" s="751"/>
      <c r="H511" s="751"/>
    </row>
    <row r="512" spans="1:8">
      <c r="A512" s="751"/>
      <c r="B512" s="751"/>
      <c r="C512" s="751"/>
      <c r="D512" s="751"/>
      <c r="E512" s="751"/>
      <c r="F512" s="751"/>
      <c r="G512" s="751"/>
      <c r="H512" s="751"/>
    </row>
    <row r="513" spans="1:8">
      <c r="A513" s="751"/>
      <c r="B513" s="751"/>
      <c r="C513" s="751"/>
      <c r="D513" s="751"/>
      <c r="E513" s="751"/>
      <c r="F513" s="751"/>
      <c r="G513" s="751"/>
      <c r="H513" s="751"/>
    </row>
    <row r="514" spans="1:8">
      <c r="A514" s="751"/>
      <c r="B514" s="751"/>
      <c r="C514" s="751"/>
      <c r="D514" s="751"/>
      <c r="E514" s="751"/>
      <c r="F514" s="751"/>
      <c r="G514" s="751"/>
      <c r="H514" s="751"/>
    </row>
    <row r="515" spans="1:8">
      <c r="A515" s="751"/>
      <c r="B515" s="751"/>
      <c r="C515" s="751"/>
      <c r="D515" s="751"/>
      <c r="E515" s="751"/>
      <c r="F515" s="751"/>
      <c r="G515" s="751"/>
      <c r="H515" s="751"/>
    </row>
    <row r="516" spans="1:8">
      <c r="A516" s="751"/>
      <c r="B516" s="751"/>
      <c r="C516" s="751"/>
      <c r="D516" s="751"/>
      <c r="E516" s="751"/>
      <c r="F516" s="751"/>
      <c r="G516" s="751"/>
      <c r="H516" s="751"/>
    </row>
    <row r="517" spans="1:8">
      <c r="A517" s="751"/>
      <c r="B517" s="751"/>
      <c r="C517" s="751"/>
      <c r="D517" s="751"/>
      <c r="E517" s="751"/>
      <c r="F517" s="751"/>
      <c r="G517" s="751"/>
      <c r="H517" s="751"/>
    </row>
    <row r="518" spans="1:8">
      <c r="A518" s="751"/>
      <c r="B518" s="751"/>
      <c r="C518" s="751"/>
      <c r="D518" s="751"/>
      <c r="E518" s="751"/>
      <c r="F518" s="751"/>
      <c r="G518" s="751"/>
      <c r="H518" s="751"/>
    </row>
    <row r="519" spans="1:8">
      <c r="A519" s="751"/>
      <c r="B519" s="751"/>
      <c r="C519" s="751"/>
      <c r="D519" s="751"/>
      <c r="E519" s="751"/>
      <c r="F519" s="751"/>
      <c r="G519" s="751"/>
      <c r="H519" s="751"/>
    </row>
    <row r="520" spans="1:8">
      <c r="A520" s="751"/>
      <c r="B520" s="751"/>
      <c r="C520" s="751"/>
      <c r="D520" s="751"/>
      <c r="E520" s="751"/>
      <c r="F520" s="751"/>
      <c r="G520" s="751"/>
      <c r="H520" s="751"/>
    </row>
    <row r="521" spans="1:8">
      <c r="A521" s="751"/>
      <c r="B521" s="751"/>
      <c r="C521" s="751"/>
      <c r="D521" s="751"/>
      <c r="E521" s="751"/>
      <c r="F521" s="751"/>
      <c r="G521" s="751"/>
      <c r="H521" s="751"/>
    </row>
    <row r="522" spans="1:8">
      <c r="A522" s="751"/>
      <c r="B522" s="751"/>
      <c r="C522" s="751"/>
      <c r="D522" s="751"/>
      <c r="E522" s="751"/>
      <c r="F522" s="751"/>
      <c r="G522" s="751"/>
      <c r="H522" s="751"/>
    </row>
    <row r="523" spans="1:8">
      <c r="A523" s="751"/>
      <c r="B523" s="751"/>
      <c r="C523" s="751"/>
      <c r="D523" s="751"/>
      <c r="E523" s="751"/>
      <c r="F523" s="751"/>
      <c r="G523" s="751"/>
      <c r="H523" s="751"/>
    </row>
    <row r="524" spans="1:8">
      <c r="A524" s="751"/>
      <c r="B524" s="751"/>
      <c r="C524" s="751"/>
      <c r="D524" s="751"/>
      <c r="E524" s="751"/>
      <c r="F524" s="751"/>
      <c r="G524" s="751"/>
      <c r="H524" s="751"/>
    </row>
    <row r="525" spans="1:8">
      <c r="A525" s="751"/>
      <c r="B525" s="751"/>
      <c r="C525" s="751"/>
      <c r="D525" s="751"/>
      <c r="E525" s="751"/>
      <c r="F525" s="751"/>
      <c r="G525" s="751"/>
      <c r="H525" s="751"/>
    </row>
    <row r="526" spans="1:8">
      <c r="A526" s="751"/>
      <c r="B526" s="751"/>
      <c r="C526" s="751"/>
      <c r="D526" s="751"/>
      <c r="E526" s="751"/>
      <c r="F526" s="751"/>
      <c r="G526" s="751"/>
      <c r="H526" s="751"/>
    </row>
    <row r="527" spans="1:8">
      <c r="A527" s="751"/>
      <c r="B527" s="751"/>
      <c r="C527" s="751"/>
      <c r="D527" s="751"/>
      <c r="E527" s="751"/>
      <c r="F527" s="751"/>
      <c r="G527" s="751"/>
      <c r="H527" s="751"/>
    </row>
    <row r="528" spans="1:8">
      <c r="A528" s="751"/>
      <c r="B528" s="751"/>
      <c r="C528" s="751"/>
      <c r="D528" s="751"/>
      <c r="E528" s="751"/>
      <c r="F528" s="751"/>
      <c r="G528" s="751"/>
      <c r="H528" s="751"/>
    </row>
    <row r="529" spans="1:8">
      <c r="A529" s="751"/>
      <c r="B529" s="751"/>
      <c r="C529" s="751"/>
      <c r="D529" s="751"/>
      <c r="E529" s="751"/>
      <c r="F529" s="751"/>
      <c r="G529" s="751"/>
      <c r="H529" s="751"/>
    </row>
    <row r="530" spans="1:8">
      <c r="A530" s="751"/>
      <c r="B530" s="751"/>
      <c r="C530" s="751"/>
      <c r="D530" s="751"/>
      <c r="E530" s="751"/>
      <c r="F530" s="751"/>
      <c r="G530" s="751"/>
      <c r="H530" s="751"/>
    </row>
    <row r="531" spans="1:8">
      <c r="A531" s="751"/>
      <c r="B531" s="751"/>
      <c r="C531" s="751"/>
      <c r="D531" s="751"/>
      <c r="E531" s="751"/>
      <c r="F531" s="751"/>
      <c r="G531" s="751"/>
      <c r="H531" s="751"/>
    </row>
    <row r="532" spans="1:8">
      <c r="A532" s="751"/>
      <c r="B532" s="751"/>
      <c r="C532" s="751"/>
      <c r="D532" s="751"/>
      <c r="E532" s="751"/>
      <c r="F532" s="751"/>
      <c r="G532" s="751"/>
      <c r="H532" s="751"/>
    </row>
    <row r="533" spans="1:8">
      <c r="A533" s="751"/>
      <c r="B533" s="751"/>
      <c r="C533" s="751"/>
      <c r="D533" s="751"/>
      <c r="E533" s="751"/>
      <c r="F533" s="751"/>
      <c r="G533" s="751"/>
      <c r="H533" s="751"/>
    </row>
    <row r="534" spans="1:8">
      <c r="A534" s="751"/>
      <c r="B534" s="751"/>
      <c r="C534" s="751"/>
      <c r="D534" s="751"/>
      <c r="E534" s="751"/>
      <c r="F534" s="751"/>
      <c r="G534" s="751"/>
      <c r="H534" s="751"/>
    </row>
    <row r="535" spans="1:8">
      <c r="A535" s="751"/>
      <c r="B535" s="751"/>
      <c r="C535" s="751"/>
      <c r="D535" s="751"/>
      <c r="E535" s="751"/>
      <c r="F535" s="751"/>
      <c r="G535" s="751"/>
      <c r="H535" s="751"/>
    </row>
    <row r="536" spans="1:8">
      <c r="A536" s="751"/>
      <c r="B536" s="751"/>
      <c r="C536" s="751"/>
      <c r="D536" s="751"/>
      <c r="E536" s="751"/>
      <c r="F536" s="751"/>
      <c r="G536" s="751"/>
      <c r="H536" s="751"/>
    </row>
    <row r="537" spans="1:8">
      <c r="A537" s="751"/>
      <c r="B537" s="751"/>
      <c r="C537" s="751"/>
      <c r="D537" s="751"/>
      <c r="E537" s="751"/>
      <c r="F537" s="751"/>
      <c r="G537" s="751"/>
      <c r="H537" s="751"/>
    </row>
    <row r="538" spans="1:8">
      <c r="A538" s="751"/>
      <c r="B538" s="751"/>
      <c r="C538" s="751"/>
      <c r="D538" s="751"/>
      <c r="E538" s="751"/>
      <c r="F538" s="751"/>
      <c r="G538" s="751"/>
      <c r="H538" s="751"/>
    </row>
    <row r="539" spans="1:8">
      <c r="A539" s="751"/>
      <c r="B539" s="751"/>
      <c r="C539" s="751"/>
      <c r="D539" s="751"/>
      <c r="E539" s="751"/>
      <c r="F539" s="751"/>
      <c r="G539" s="751"/>
      <c r="H539" s="751"/>
    </row>
    <row r="540" spans="1:8">
      <c r="A540" s="751"/>
      <c r="B540" s="751"/>
      <c r="C540" s="751"/>
      <c r="D540" s="751"/>
      <c r="E540" s="751"/>
      <c r="F540" s="751"/>
      <c r="G540" s="751"/>
      <c r="H540" s="751"/>
    </row>
    <row r="541" spans="1:8">
      <c r="A541" s="751"/>
      <c r="B541" s="751"/>
      <c r="C541" s="751"/>
      <c r="D541" s="751"/>
      <c r="E541" s="751"/>
      <c r="F541" s="751"/>
      <c r="G541" s="751"/>
      <c r="H541" s="751"/>
    </row>
    <row r="542" spans="1:8">
      <c r="A542" s="751"/>
      <c r="B542" s="751"/>
      <c r="C542" s="751"/>
      <c r="D542" s="751"/>
      <c r="E542" s="751"/>
      <c r="F542" s="751"/>
      <c r="G542" s="751"/>
      <c r="H542" s="751"/>
    </row>
    <row r="543" spans="1:8">
      <c r="A543" s="751"/>
      <c r="B543" s="751"/>
      <c r="C543" s="751"/>
      <c r="D543" s="751"/>
      <c r="E543" s="751"/>
      <c r="F543" s="751"/>
      <c r="G543" s="751"/>
      <c r="H543" s="751"/>
    </row>
    <row r="544" spans="1:8">
      <c r="A544" s="751"/>
      <c r="B544" s="751"/>
      <c r="C544" s="751"/>
      <c r="D544" s="751"/>
      <c r="E544" s="751"/>
      <c r="F544" s="751"/>
      <c r="G544" s="751"/>
      <c r="H544" s="751"/>
    </row>
    <row r="545" spans="1:8">
      <c r="A545" s="751"/>
      <c r="B545" s="751"/>
      <c r="C545" s="751"/>
      <c r="D545" s="751"/>
      <c r="E545" s="751"/>
      <c r="F545" s="751"/>
      <c r="G545" s="751"/>
      <c r="H545" s="751"/>
    </row>
    <row r="546" spans="1:8">
      <c r="A546" s="751"/>
      <c r="B546" s="751"/>
      <c r="C546" s="751"/>
      <c r="D546" s="751"/>
      <c r="E546" s="751"/>
      <c r="F546" s="751"/>
      <c r="G546" s="751"/>
      <c r="H546" s="751"/>
    </row>
    <row r="547" spans="1:8">
      <c r="A547" s="751"/>
      <c r="B547" s="751"/>
      <c r="C547" s="751"/>
      <c r="D547" s="751"/>
      <c r="E547" s="751"/>
      <c r="F547" s="751"/>
      <c r="G547" s="751"/>
      <c r="H547" s="751"/>
    </row>
    <row r="548" spans="1:8">
      <c r="A548" s="751"/>
      <c r="B548" s="751"/>
      <c r="C548" s="751"/>
      <c r="D548" s="751"/>
      <c r="E548" s="751"/>
      <c r="F548" s="751"/>
      <c r="G548" s="751"/>
      <c r="H548" s="751"/>
    </row>
    <row r="549" spans="1:8">
      <c r="A549" s="751"/>
      <c r="B549" s="751"/>
      <c r="C549" s="751"/>
      <c r="D549" s="751"/>
      <c r="E549" s="751"/>
      <c r="F549" s="751"/>
      <c r="G549" s="751"/>
      <c r="H549" s="751"/>
    </row>
    <row r="550" spans="1:8">
      <c r="A550" s="751"/>
      <c r="B550" s="751"/>
      <c r="C550" s="751"/>
      <c r="D550" s="751"/>
      <c r="E550" s="751"/>
      <c r="F550" s="751"/>
      <c r="G550" s="751"/>
      <c r="H550" s="751"/>
    </row>
    <row r="551" spans="1:8">
      <c r="A551" s="751"/>
      <c r="B551" s="751"/>
      <c r="C551" s="751"/>
      <c r="D551" s="751"/>
      <c r="E551" s="751"/>
      <c r="F551" s="751"/>
      <c r="G551" s="751"/>
      <c r="H551" s="751"/>
    </row>
    <row r="552" spans="1:8">
      <c r="A552" s="751"/>
      <c r="B552" s="751"/>
      <c r="C552" s="751"/>
      <c r="D552" s="751"/>
      <c r="E552" s="751"/>
      <c r="F552" s="751"/>
      <c r="G552" s="751"/>
      <c r="H552" s="751"/>
    </row>
    <row r="553" spans="1:8">
      <c r="A553" s="751"/>
      <c r="B553" s="751"/>
      <c r="C553" s="751"/>
      <c r="D553" s="751"/>
      <c r="E553" s="751"/>
      <c r="F553" s="751"/>
      <c r="G553" s="751"/>
      <c r="H553" s="751"/>
    </row>
    <row r="554" spans="1:8">
      <c r="A554" s="751"/>
      <c r="B554" s="751"/>
      <c r="C554" s="751"/>
      <c r="D554" s="751"/>
      <c r="E554" s="751"/>
      <c r="F554" s="751"/>
      <c r="G554" s="751"/>
      <c r="H554" s="751"/>
    </row>
    <row r="555" spans="1:8">
      <c r="A555" s="751"/>
      <c r="B555" s="751"/>
      <c r="C555" s="751"/>
      <c r="D555" s="751"/>
      <c r="E555" s="751"/>
      <c r="F555" s="751"/>
      <c r="G555" s="751"/>
      <c r="H555" s="751"/>
    </row>
    <row r="556" spans="1:8">
      <c r="A556" s="751"/>
      <c r="B556" s="751"/>
      <c r="C556" s="751"/>
      <c r="D556" s="751"/>
      <c r="E556" s="751"/>
      <c r="F556" s="751"/>
      <c r="G556" s="751"/>
      <c r="H556" s="751"/>
    </row>
    <row r="557" spans="1:8">
      <c r="A557" s="751"/>
      <c r="B557" s="751"/>
      <c r="C557" s="751"/>
      <c r="D557" s="751"/>
      <c r="E557" s="751"/>
      <c r="F557" s="751"/>
      <c r="G557" s="751"/>
      <c r="H557" s="751"/>
    </row>
    <row r="558" spans="1:8">
      <c r="A558" s="751"/>
      <c r="B558" s="751"/>
      <c r="C558" s="751"/>
      <c r="D558" s="751"/>
      <c r="E558" s="751"/>
      <c r="F558" s="751"/>
      <c r="G558" s="751"/>
      <c r="H558" s="751"/>
    </row>
    <row r="559" spans="1:8">
      <c r="A559" s="751"/>
      <c r="B559" s="751"/>
      <c r="C559" s="751"/>
      <c r="D559" s="751"/>
      <c r="E559" s="751"/>
      <c r="F559" s="751"/>
      <c r="G559" s="751"/>
      <c r="H559" s="751"/>
    </row>
    <row r="560" spans="1:8">
      <c r="A560" s="751"/>
      <c r="B560" s="751"/>
      <c r="C560" s="751"/>
      <c r="D560" s="751"/>
      <c r="E560" s="751"/>
      <c r="F560" s="751"/>
      <c r="G560" s="751"/>
      <c r="H560" s="751"/>
    </row>
    <row r="561" spans="1:8">
      <c r="A561" s="751"/>
      <c r="B561" s="751"/>
      <c r="C561" s="751"/>
      <c r="D561" s="751"/>
      <c r="E561" s="751"/>
      <c r="F561" s="751"/>
      <c r="G561" s="751"/>
      <c r="H561" s="751"/>
    </row>
    <row r="562" spans="1:8">
      <c r="A562" s="751"/>
      <c r="B562" s="751"/>
      <c r="C562" s="751"/>
      <c r="D562" s="751"/>
      <c r="E562" s="751"/>
      <c r="F562" s="751"/>
      <c r="G562" s="751"/>
      <c r="H562" s="751"/>
    </row>
    <row r="563" spans="1:8">
      <c r="A563" s="751"/>
      <c r="B563" s="751"/>
      <c r="C563" s="751"/>
      <c r="D563" s="751"/>
      <c r="E563" s="751"/>
      <c r="F563" s="751"/>
      <c r="G563" s="751"/>
      <c r="H563" s="751"/>
    </row>
    <row r="564" spans="1:8">
      <c r="A564" s="751"/>
      <c r="B564" s="751"/>
      <c r="C564" s="751"/>
      <c r="D564" s="751"/>
      <c r="E564" s="751"/>
      <c r="F564" s="751"/>
      <c r="G564" s="751"/>
      <c r="H564" s="751"/>
    </row>
    <row r="565" spans="1:8">
      <c r="A565" s="751"/>
      <c r="B565" s="751"/>
      <c r="C565" s="751"/>
      <c r="D565" s="751"/>
      <c r="E565" s="751"/>
      <c r="F565" s="751"/>
      <c r="G565" s="751"/>
      <c r="H565" s="751"/>
    </row>
    <row r="566" spans="1:8">
      <c r="A566" s="751"/>
      <c r="B566" s="751"/>
      <c r="C566" s="751"/>
      <c r="D566" s="751"/>
      <c r="E566" s="751"/>
      <c r="F566" s="751"/>
      <c r="G566" s="751"/>
      <c r="H566" s="751"/>
    </row>
    <row r="567" spans="1:8">
      <c r="A567" s="751"/>
      <c r="B567" s="751"/>
      <c r="C567" s="751"/>
      <c r="D567" s="751"/>
      <c r="E567" s="751"/>
      <c r="F567" s="751"/>
      <c r="G567" s="751"/>
      <c r="H567" s="751"/>
    </row>
    <row r="568" spans="1:8">
      <c r="A568" s="751"/>
      <c r="B568" s="751"/>
      <c r="C568" s="751"/>
      <c r="D568" s="751"/>
      <c r="E568" s="751"/>
      <c r="F568" s="751"/>
      <c r="G568" s="751"/>
      <c r="H568" s="751"/>
    </row>
    <row r="569" spans="1:8">
      <c r="A569" s="751"/>
      <c r="B569" s="751"/>
      <c r="C569" s="751"/>
      <c r="D569" s="751"/>
      <c r="E569" s="751"/>
      <c r="F569" s="751"/>
      <c r="G569" s="751"/>
      <c r="H569" s="751"/>
    </row>
    <row r="570" spans="1:8">
      <c r="A570" s="751"/>
      <c r="B570" s="751"/>
      <c r="C570" s="751"/>
      <c r="D570" s="751"/>
      <c r="E570" s="751"/>
      <c r="F570" s="751"/>
      <c r="G570" s="751"/>
      <c r="H570" s="751"/>
    </row>
    <row r="571" spans="1:8">
      <c r="A571" s="751"/>
      <c r="B571" s="751"/>
      <c r="C571" s="751"/>
      <c r="D571" s="751"/>
      <c r="E571" s="751"/>
      <c r="F571" s="751"/>
      <c r="G571" s="751"/>
      <c r="H571" s="751"/>
    </row>
    <row r="572" spans="1:8">
      <c r="A572" s="751"/>
      <c r="B572" s="751"/>
      <c r="C572" s="751"/>
      <c r="D572" s="751"/>
      <c r="E572" s="751"/>
      <c r="F572" s="751"/>
      <c r="G572" s="751"/>
      <c r="H572" s="751"/>
    </row>
    <row r="573" spans="1:8">
      <c r="A573" s="751"/>
      <c r="B573" s="751"/>
      <c r="C573" s="751"/>
      <c r="D573" s="751"/>
      <c r="E573" s="751"/>
      <c r="F573" s="751"/>
      <c r="G573" s="751"/>
      <c r="H573" s="751"/>
    </row>
    <row r="574" spans="1:8">
      <c r="A574" s="751"/>
      <c r="B574" s="751"/>
      <c r="C574" s="751"/>
      <c r="D574" s="751"/>
      <c r="E574" s="751"/>
      <c r="F574" s="751"/>
      <c r="G574" s="751"/>
      <c r="H574" s="751"/>
    </row>
    <row r="575" spans="1:8">
      <c r="A575" s="751"/>
      <c r="B575" s="751"/>
      <c r="C575" s="751"/>
      <c r="D575" s="751"/>
      <c r="E575" s="751"/>
      <c r="F575" s="751"/>
      <c r="G575" s="751"/>
      <c r="H575" s="751"/>
    </row>
    <row r="576" spans="1:8">
      <c r="A576" s="751"/>
      <c r="B576" s="751"/>
      <c r="C576" s="751"/>
      <c r="D576" s="751"/>
      <c r="E576" s="751"/>
      <c r="F576" s="751"/>
      <c r="G576" s="751"/>
      <c r="H576" s="751"/>
    </row>
    <row r="577" spans="1:8">
      <c r="A577" s="751"/>
      <c r="B577" s="751"/>
      <c r="C577" s="751"/>
      <c r="D577" s="751"/>
      <c r="E577" s="751"/>
      <c r="F577" s="751"/>
      <c r="G577" s="751"/>
      <c r="H577" s="751"/>
    </row>
    <row r="578" spans="1:8">
      <c r="A578" s="751"/>
      <c r="B578" s="751"/>
      <c r="C578" s="751"/>
      <c r="D578" s="751"/>
      <c r="E578" s="751"/>
      <c r="F578" s="751"/>
      <c r="G578" s="751"/>
      <c r="H578" s="751"/>
    </row>
    <row r="579" spans="1:8">
      <c r="A579" s="751"/>
      <c r="B579" s="751"/>
      <c r="C579" s="751"/>
      <c r="D579" s="751"/>
      <c r="E579" s="751"/>
      <c r="F579" s="751"/>
      <c r="G579" s="751"/>
      <c r="H579" s="751"/>
    </row>
    <row r="580" spans="1:8">
      <c r="A580" s="751"/>
      <c r="B580" s="751"/>
      <c r="C580" s="751"/>
      <c r="D580" s="751"/>
      <c r="E580" s="751"/>
      <c r="F580" s="751"/>
      <c r="G580" s="751"/>
      <c r="H580" s="751"/>
    </row>
    <row r="581" spans="1:8">
      <c r="A581" s="751"/>
      <c r="B581" s="751"/>
      <c r="C581" s="751"/>
      <c r="D581" s="751"/>
      <c r="E581" s="751"/>
      <c r="F581" s="751"/>
      <c r="G581" s="751"/>
      <c r="H581" s="751"/>
    </row>
    <row r="582" spans="1:8">
      <c r="A582" s="751"/>
      <c r="B582" s="751"/>
      <c r="C582" s="751"/>
      <c r="D582" s="751"/>
      <c r="E582" s="751"/>
      <c r="F582" s="751"/>
      <c r="G582" s="751"/>
      <c r="H582" s="751"/>
    </row>
    <row r="583" spans="1:8">
      <c r="A583" s="751"/>
      <c r="B583" s="751"/>
      <c r="C583" s="751"/>
      <c r="D583" s="751"/>
      <c r="E583" s="751"/>
      <c r="F583" s="751"/>
      <c r="G583" s="751"/>
      <c r="H583" s="751"/>
    </row>
    <row r="584" spans="1:8">
      <c r="A584" s="751"/>
      <c r="B584" s="751"/>
      <c r="C584" s="751"/>
      <c r="D584" s="751"/>
      <c r="E584" s="751"/>
      <c r="F584" s="751"/>
      <c r="G584" s="751"/>
      <c r="H584" s="751"/>
    </row>
    <row r="585" spans="1:8">
      <c r="A585" s="751"/>
      <c r="B585" s="751"/>
      <c r="C585" s="751"/>
      <c r="D585" s="751"/>
      <c r="E585" s="751"/>
      <c r="F585" s="751"/>
      <c r="G585" s="751"/>
      <c r="H585" s="751"/>
    </row>
    <row r="586" spans="1:8">
      <c r="A586" s="751"/>
      <c r="B586" s="751"/>
      <c r="C586" s="751"/>
      <c r="D586" s="751"/>
      <c r="E586" s="751"/>
      <c r="F586" s="751"/>
      <c r="G586" s="751"/>
      <c r="H586" s="751"/>
    </row>
    <row r="587" spans="1:8">
      <c r="A587" s="751"/>
      <c r="B587" s="751"/>
      <c r="C587" s="751"/>
      <c r="D587" s="751"/>
      <c r="E587" s="751"/>
      <c r="F587" s="751"/>
      <c r="G587" s="751"/>
      <c r="H587" s="751"/>
    </row>
    <row r="588" spans="1:8">
      <c r="A588" s="751"/>
      <c r="B588" s="751"/>
      <c r="C588" s="751"/>
      <c r="D588" s="751"/>
      <c r="E588" s="751"/>
      <c r="F588" s="751"/>
      <c r="G588" s="751"/>
      <c r="H588" s="751"/>
    </row>
    <row r="589" spans="1:8">
      <c r="A589" s="751"/>
      <c r="B589" s="751"/>
      <c r="C589" s="751"/>
      <c r="D589" s="751"/>
      <c r="E589" s="751"/>
      <c r="F589" s="751"/>
      <c r="G589" s="751"/>
      <c r="H589" s="751"/>
    </row>
    <row r="590" spans="1:8">
      <c r="A590" s="751"/>
      <c r="B590" s="751"/>
      <c r="C590" s="751"/>
      <c r="D590" s="751"/>
      <c r="E590" s="751"/>
      <c r="F590" s="751"/>
      <c r="G590" s="751"/>
      <c r="H590" s="751"/>
    </row>
    <row r="591" spans="1:8">
      <c r="A591" s="751"/>
      <c r="B591" s="751"/>
      <c r="C591" s="751"/>
      <c r="D591" s="751"/>
      <c r="E591" s="751"/>
      <c r="F591" s="751"/>
      <c r="G591" s="751"/>
      <c r="H591" s="751"/>
    </row>
    <row r="592" spans="1:8">
      <c r="A592" s="751"/>
      <c r="B592" s="751"/>
      <c r="C592" s="751"/>
      <c r="D592" s="751"/>
      <c r="E592" s="751"/>
      <c r="F592" s="751"/>
      <c r="G592" s="751"/>
      <c r="H592" s="751"/>
    </row>
    <row r="593" spans="1:8">
      <c r="A593" s="751"/>
      <c r="B593" s="751"/>
      <c r="C593" s="751"/>
      <c r="D593" s="751"/>
      <c r="E593" s="751"/>
      <c r="F593" s="751"/>
      <c r="G593" s="751"/>
      <c r="H593" s="751"/>
    </row>
    <row r="594" spans="1:8">
      <c r="A594" s="751"/>
      <c r="B594" s="751"/>
      <c r="C594" s="751"/>
      <c r="D594" s="751"/>
      <c r="E594" s="751"/>
      <c r="F594" s="751"/>
      <c r="G594" s="751"/>
      <c r="H594" s="751"/>
    </row>
    <row r="595" spans="1:8">
      <c r="A595" s="751"/>
      <c r="B595" s="751"/>
      <c r="C595" s="751"/>
      <c r="D595" s="751"/>
      <c r="E595" s="751"/>
      <c r="F595" s="751"/>
      <c r="G595" s="751"/>
      <c r="H595" s="751"/>
    </row>
    <row r="596" spans="1:8">
      <c r="A596" s="751"/>
      <c r="B596" s="751"/>
      <c r="C596" s="751"/>
      <c r="D596" s="751"/>
      <c r="E596" s="751"/>
      <c r="F596" s="751"/>
      <c r="G596" s="751"/>
      <c r="H596" s="751"/>
    </row>
    <row r="597" spans="1:8">
      <c r="A597" s="751"/>
      <c r="B597" s="751"/>
      <c r="C597" s="751"/>
      <c r="D597" s="751"/>
      <c r="E597" s="751"/>
      <c r="F597" s="751"/>
      <c r="G597" s="751"/>
      <c r="H597" s="751"/>
    </row>
    <row r="598" spans="1:8">
      <c r="A598" s="751"/>
      <c r="B598" s="751"/>
      <c r="C598" s="751"/>
      <c r="D598" s="751"/>
      <c r="E598" s="751"/>
      <c r="F598" s="751"/>
      <c r="G598" s="751"/>
      <c r="H598" s="751"/>
    </row>
    <row r="599" spans="1:8">
      <c r="A599" s="751"/>
      <c r="B599" s="751"/>
      <c r="C599" s="751"/>
      <c r="D599" s="751"/>
      <c r="E599" s="751"/>
      <c r="F599" s="751"/>
      <c r="G599" s="751"/>
      <c r="H599" s="751"/>
    </row>
    <row r="600" spans="1:8">
      <c r="A600" s="751"/>
      <c r="B600" s="751"/>
      <c r="C600" s="751"/>
      <c r="D600" s="751"/>
      <c r="E600" s="751"/>
      <c r="F600" s="751"/>
      <c r="G600" s="751"/>
      <c r="H600" s="751"/>
    </row>
    <row r="601" spans="1:8">
      <c r="A601" s="751"/>
      <c r="B601" s="751"/>
      <c r="C601" s="751"/>
      <c r="D601" s="751"/>
      <c r="E601" s="751"/>
      <c r="F601" s="751"/>
      <c r="G601" s="751"/>
      <c r="H601" s="751"/>
    </row>
    <row r="602" spans="1:8">
      <c r="A602" s="751"/>
      <c r="B602" s="751"/>
      <c r="C602" s="751"/>
      <c r="D602" s="751"/>
      <c r="E602" s="751"/>
      <c r="F602" s="751"/>
      <c r="G602" s="751"/>
      <c r="H602" s="751"/>
    </row>
    <row r="603" spans="1:8">
      <c r="A603" s="751"/>
      <c r="B603" s="751"/>
      <c r="C603" s="751"/>
      <c r="D603" s="751"/>
      <c r="E603" s="751"/>
      <c r="F603" s="751"/>
      <c r="G603" s="751"/>
      <c r="H603" s="751"/>
    </row>
    <row r="604" spans="1:8">
      <c r="A604" s="751"/>
      <c r="B604" s="751"/>
      <c r="C604" s="751"/>
      <c r="D604" s="751"/>
      <c r="E604" s="751"/>
      <c r="F604" s="751"/>
      <c r="G604" s="751"/>
      <c r="H604" s="751"/>
    </row>
    <row r="605" spans="1:8">
      <c r="A605" s="751"/>
      <c r="B605" s="751"/>
      <c r="C605" s="751"/>
      <c r="D605" s="751"/>
      <c r="E605" s="751"/>
      <c r="F605" s="751"/>
      <c r="G605" s="751"/>
      <c r="H605" s="751"/>
    </row>
    <row r="606" spans="1:8">
      <c r="A606" s="751"/>
      <c r="B606" s="751"/>
      <c r="C606" s="751"/>
      <c r="D606" s="751"/>
      <c r="E606" s="751"/>
      <c r="F606" s="751"/>
      <c r="G606" s="751"/>
      <c r="H606" s="751"/>
    </row>
    <row r="607" spans="1:8">
      <c r="A607" s="751"/>
      <c r="B607" s="751"/>
      <c r="C607" s="751"/>
      <c r="D607" s="751"/>
      <c r="E607" s="751"/>
      <c r="F607" s="751"/>
      <c r="G607" s="751"/>
      <c r="H607" s="751"/>
    </row>
    <row r="608" spans="1:8">
      <c r="A608" s="751"/>
      <c r="B608" s="751"/>
      <c r="C608" s="751"/>
      <c r="D608" s="751"/>
      <c r="E608" s="751"/>
      <c r="F608" s="751"/>
      <c r="G608" s="751"/>
      <c r="H608" s="751"/>
    </row>
    <row r="609" spans="1:8">
      <c r="A609" s="751"/>
      <c r="B609" s="751"/>
      <c r="C609" s="751"/>
      <c r="D609" s="751"/>
      <c r="E609" s="751"/>
      <c r="F609" s="751"/>
      <c r="G609" s="751"/>
      <c r="H609" s="751"/>
    </row>
    <row r="610" spans="1:8">
      <c r="A610" s="751"/>
      <c r="B610" s="751"/>
      <c r="C610" s="751"/>
      <c r="D610" s="751"/>
      <c r="E610" s="751"/>
      <c r="F610" s="751"/>
      <c r="G610" s="751"/>
      <c r="H610" s="751"/>
    </row>
    <row r="611" spans="1:8">
      <c r="A611" s="751"/>
      <c r="B611" s="751"/>
      <c r="C611" s="751"/>
      <c r="D611" s="751"/>
      <c r="E611" s="751"/>
      <c r="F611" s="751"/>
      <c r="G611" s="751"/>
      <c r="H611" s="751"/>
    </row>
    <row r="612" spans="1:8">
      <c r="A612" s="751"/>
      <c r="B612" s="751"/>
      <c r="C612" s="751"/>
      <c r="D612" s="751"/>
      <c r="E612" s="751"/>
      <c r="F612" s="751"/>
      <c r="G612" s="751"/>
      <c r="H612" s="751"/>
    </row>
    <row r="613" spans="1:8">
      <c r="A613" s="751"/>
      <c r="B613" s="751"/>
      <c r="C613" s="751"/>
      <c r="D613" s="751"/>
      <c r="E613" s="751"/>
      <c r="F613" s="751"/>
      <c r="G613" s="751"/>
      <c r="H613" s="751"/>
    </row>
    <row r="614" spans="1:8">
      <c r="A614" s="751"/>
      <c r="B614" s="751"/>
      <c r="C614" s="751"/>
      <c r="D614" s="751"/>
      <c r="E614" s="751"/>
      <c r="F614" s="751"/>
      <c r="G614" s="751"/>
      <c r="H614" s="751"/>
    </row>
    <row r="615" spans="1:8">
      <c r="A615" s="751"/>
      <c r="B615" s="751"/>
      <c r="C615" s="751"/>
      <c r="D615" s="751"/>
      <c r="E615" s="751"/>
      <c r="F615" s="751"/>
      <c r="G615" s="751"/>
      <c r="H615" s="751"/>
    </row>
    <row r="616" spans="1:8">
      <c r="A616" s="751"/>
      <c r="B616" s="751"/>
      <c r="C616" s="751"/>
      <c r="D616" s="751"/>
      <c r="E616" s="751"/>
      <c r="F616" s="751"/>
      <c r="G616" s="751"/>
      <c r="H616" s="751"/>
    </row>
    <row r="617" spans="1:8">
      <c r="A617" s="751"/>
      <c r="B617" s="751"/>
      <c r="C617" s="751"/>
      <c r="D617" s="751"/>
      <c r="E617" s="751"/>
      <c r="F617" s="751"/>
      <c r="G617" s="751"/>
      <c r="H617" s="751"/>
    </row>
    <row r="618" spans="1:8">
      <c r="A618" s="751"/>
      <c r="B618" s="751"/>
      <c r="C618" s="751"/>
      <c r="D618" s="751"/>
      <c r="E618" s="751"/>
      <c r="F618" s="751"/>
      <c r="G618" s="751"/>
      <c r="H618" s="751"/>
    </row>
    <row r="619" spans="1:8">
      <c r="A619" s="751"/>
      <c r="B619" s="751"/>
      <c r="C619" s="751"/>
      <c r="D619" s="751"/>
      <c r="E619" s="751"/>
      <c r="F619" s="751"/>
      <c r="G619" s="751"/>
      <c r="H619" s="751"/>
    </row>
    <row r="620" spans="1:8">
      <c r="A620" s="751"/>
      <c r="B620" s="751"/>
      <c r="C620" s="751"/>
      <c r="D620" s="751"/>
      <c r="E620" s="751"/>
      <c r="F620" s="751"/>
      <c r="G620" s="751"/>
      <c r="H620" s="751"/>
    </row>
    <row r="621" spans="1:8">
      <c r="A621" s="751"/>
      <c r="B621" s="751"/>
      <c r="C621" s="751"/>
      <c r="D621" s="751"/>
      <c r="E621" s="751"/>
      <c r="F621" s="751"/>
      <c r="G621" s="751"/>
      <c r="H621" s="751"/>
    </row>
    <row r="622" spans="1:8">
      <c r="A622" s="751"/>
      <c r="B622" s="751"/>
      <c r="C622" s="751"/>
      <c r="D622" s="751"/>
      <c r="E622" s="751"/>
      <c r="F622" s="751"/>
      <c r="G622" s="751"/>
      <c r="H622" s="751"/>
    </row>
    <row r="623" spans="1:8">
      <c r="A623" s="751"/>
      <c r="B623" s="751"/>
      <c r="C623" s="751"/>
      <c r="D623" s="751"/>
      <c r="E623" s="751"/>
      <c r="F623" s="751"/>
      <c r="G623" s="751"/>
      <c r="H623" s="751"/>
    </row>
    <row r="624" spans="1:8">
      <c r="A624" s="751"/>
      <c r="B624" s="751"/>
      <c r="C624" s="751"/>
      <c r="D624" s="751"/>
      <c r="E624" s="751"/>
      <c r="F624" s="751"/>
      <c r="G624" s="751"/>
      <c r="H624" s="751"/>
    </row>
    <row r="625" spans="1:8">
      <c r="A625" s="751"/>
      <c r="B625" s="751"/>
      <c r="C625" s="751"/>
      <c r="D625" s="751"/>
      <c r="E625" s="751"/>
      <c r="F625" s="751"/>
      <c r="G625" s="751"/>
      <c r="H625" s="751"/>
    </row>
    <row r="626" spans="1:8">
      <c r="A626" s="751"/>
      <c r="B626" s="751"/>
      <c r="C626" s="751"/>
      <c r="D626" s="751"/>
      <c r="E626" s="751"/>
      <c r="F626" s="751"/>
      <c r="G626" s="751"/>
      <c r="H626" s="751"/>
    </row>
    <row r="627" spans="1:8">
      <c r="A627" s="751"/>
      <c r="B627" s="751"/>
      <c r="C627" s="751"/>
      <c r="D627" s="751"/>
      <c r="E627" s="751"/>
      <c r="F627" s="751"/>
      <c r="G627" s="751"/>
      <c r="H627" s="751"/>
    </row>
    <row r="628" spans="1:8">
      <c r="A628" s="751"/>
      <c r="B628" s="751"/>
      <c r="C628" s="751"/>
      <c r="D628" s="751"/>
      <c r="E628" s="751"/>
      <c r="F628" s="751"/>
      <c r="G628" s="751"/>
      <c r="H628" s="751"/>
    </row>
    <row r="629" spans="1:8">
      <c r="A629" s="751"/>
      <c r="B629" s="751"/>
      <c r="C629" s="751"/>
      <c r="D629" s="751"/>
      <c r="E629" s="751"/>
      <c r="F629" s="751"/>
      <c r="G629" s="751"/>
      <c r="H629" s="751"/>
    </row>
    <row r="630" spans="1:8">
      <c r="A630" s="751"/>
      <c r="B630" s="751"/>
      <c r="C630" s="751"/>
      <c r="D630" s="751"/>
      <c r="E630" s="751"/>
      <c r="F630" s="751"/>
      <c r="G630" s="751"/>
      <c r="H630" s="751"/>
    </row>
    <row r="631" spans="1:8">
      <c r="A631" s="751"/>
      <c r="B631" s="751"/>
      <c r="C631" s="751"/>
      <c r="D631" s="751"/>
      <c r="E631" s="751"/>
      <c r="F631" s="751"/>
      <c r="G631" s="751"/>
      <c r="H631" s="751"/>
    </row>
    <row r="632" spans="1:8">
      <c r="A632" s="751"/>
      <c r="B632" s="751"/>
      <c r="C632" s="751"/>
      <c r="D632" s="751"/>
      <c r="E632" s="751"/>
      <c r="F632" s="751"/>
      <c r="G632" s="751"/>
      <c r="H632" s="751"/>
    </row>
    <row r="633" spans="1:8">
      <c r="A633" s="751"/>
      <c r="B633" s="751"/>
      <c r="C633" s="751"/>
      <c r="D633" s="751"/>
      <c r="E633" s="751"/>
      <c r="F633" s="751"/>
      <c r="G633" s="751"/>
      <c r="H633" s="751"/>
    </row>
    <row r="634" spans="1:8">
      <c r="A634" s="751"/>
      <c r="B634" s="751"/>
      <c r="C634" s="751"/>
      <c r="D634" s="751"/>
      <c r="E634" s="751"/>
      <c r="F634" s="751"/>
      <c r="G634" s="751"/>
      <c r="H634" s="751"/>
    </row>
    <row r="635" spans="1:8">
      <c r="A635" s="751"/>
      <c r="B635" s="751"/>
      <c r="C635" s="751"/>
      <c r="D635" s="751"/>
      <c r="E635" s="751"/>
      <c r="F635" s="751"/>
      <c r="G635" s="751"/>
      <c r="H635" s="751"/>
    </row>
    <row r="636" spans="1:8">
      <c r="A636" s="751"/>
      <c r="B636" s="751"/>
      <c r="C636" s="751"/>
      <c r="D636" s="751"/>
      <c r="E636" s="751"/>
      <c r="F636" s="751"/>
      <c r="G636" s="751"/>
      <c r="H636" s="751"/>
    </row>
    <row r="637" spans="1:8">
      <c r="A637" s="751"/>
      <c r="B637" s="751"/>
      <c r="C637" s="751"/>
      <c r="D637" s="751"/>
      <c r="E637" s="751"/>
      <c r="F637" s="751"/>
      <c r="G637" s="751"/>
      <c r="H637" s="751"/>
    </row>
    <row r="638" spans="1:8">
      <c r="A638" s="751"/>
      <c r="B638" s="751"/>
      <c r="C638" s="751"/>
      <c r="D638" s="751"/>
      <c r="E638" s="751"/>
      <c r="F638" s="751"/>
      <c r="G638" s="751"/>
      <c r="H638" s="751"/>
    </row>
    <row r="639" spans="1:8">
      <c r="A639" s="751"/>
      <c r="B639" s="751"/>
      <c r="C639" s="751"/>
      <c r="D639" s="751"/>
      <c r="E639" s="751"/>
      <c r="F639" s="751"/>
      <c r="G639" s="751"/>
      <c r="H639" s="751"/>
    </row>
    <row r="640" spans="1:8">
      <c r="A640" s="751"/>
      <c r="B640" s="751"/>
      <c r="C640" s="751"/>
      <c r="D640" s="751"/>
      <c r="E640" s="751"/>
      <c r="F640" s="751"/>
      <c r="G640" s="751"/>
      <c r="H640" s="751"/>
    </row>
    <row r="641" spans="1:8">
      <c r="A641" s="751"/>
      <c r="B641" s="751"/>
      <c r="C641" s="751"/>
      <c r="D641" s="751"/>
      <c r="E641" s="751"/>
      <c r="F641" s="751"/>
      <c r="G641" s="751"/>
      <c r="H641" s="751"/>
    </row>
    <row r="642" spans="1:8">
      <c r="A642" s="751"/>
      <c r="B642" s="751"/>
      <c r="C642" s="751"/>
      <c r="D642" s="751"/>
      <c r="E642" s="751"/>
      <c r="F642" s="751"/>
      <c r="G642" s="751"/>
      <c r="H642" s="751"/>
    </row>
    <row r="643" spans="1:8">
      <c r="A643" s="751"/>
      <c r="B643" s="751"/>
      <c r="C643" s="751"/>
      <c r="D643" s="751"/>
      <c r="E643" s="751"/>
      <c r="F643" s="751"/>
      <c r="G643" s="751"/>
      <c r="H643" s="751"/>
    </row>
    <row r="644" spans="1:8">
      <c r="A644" s="751"/>
      <c r="B644" s="751"/>
      <c r="C644" s="751"/>
      <c r="D644" s="751"/>
      <c r="E644" s="751"/>
      <c r="F644" s="751"/>
      <c r="G644" s="751"/>
      <c r="H644" s="751"/>
    </row>
    <row r="645" spans="1:8">
      <c r="A645" s="751"/>
      <c r="B645" s="751"/>
      <c r="C645" s="751"/>
      <c r="D645" s="751"/>
      <c r="E645" s="751"/>
      <c r="F645" s="751"/>
      <c r="G645" s="751"/>
      <c r="H645" s="751"/>
    </row>
    <row r="646" spans="1:8">
      <c r="A646" s="751"/>
      <c r="B646" s="751"/>
      <c r="C646" s="751"/>
      <c r="D646" s="751"/>
      <c r="E646" s="751"/>
      <c r="F646" s="751"/>
      <c r="G646" s="751"/>
      <c r="H646" s="751"/>
    </row>
    <row r="647" spans="1:8">
      <c r="A647" s="751"/>
      <c r="B647" s="751"/>
      <c r="C647" s="751"/>
      <c r="D647" s="751"/>
      <c r="E647" s="751"/>
      <c r="F647" s="751"/>
      <c r="G647" s="751"/>
      <c r="H647" s="751"/>
    </row>
    <row r="648" spans="1:8">
      <c r="A648" s="751"/>
      <c r="B648" s="751"/>
      <c r="C648" s="751"/>
      <c r="D648" s="751"/>
      <c r="E648" s="751"/>
      <c r="F648" s="751"/>
      <c r="G648" s="751"/>
      <c r="H648" s="751"/>
    </row>
    <row r="649" spans="1:8">
      <c r="A649" s="751"/>
      <c r="B649" s="751"/>
      <c r="C649" s="751"/>
      <c r="D649" s="751"/>
      <c r="E649" s="751"/>
      <c r="F649" s="751"/>
      <c r="G649" s="751"/>
      <c r="H649" s="751"/>
    </row>
    <row r="650" spans="1:8">
      <c r="A650" s="751"/>
      <c r="B650" s="751"/>
      <c r="C650" s="751"/>
      <c r="D650" s="751"/>
      <c r="E650" s="751"/>
      <c r="F650" s="751"/>
      <c r="G650" s="751"/>
      <c r="H650" s="751"/>
    </row>
    <row r="651" spans="1:8">
      <c r="A651" s="751"/>
      <c r="B651" s="751"/>
      <c r="C651" s="751"/>
      <c r="D651" s="751"/>
      <c r="E651" s="751"/>
      <c r="F651" s="751"/>
      <c r="G651" s="751"/>
      <c r="H651" s="751"/>
    </row>
    <row r="652" spans="1:8">
      <c r="A652" s="751"/>
      <c r="B652" s="751"/>
      <c r="C652" s="751"/>
      <c r="D652" s="751"/>
      <c r="E652" s="751"/>
      <c r="F652" s="751"/>
      <c r="G652" s="751"/>
      <c r="H652" s="751"/>
    </row>
    <row r="653" spans="1:8">
      <c r="A653" s="751"/>
      <c r="B653" s="751"/>
      <c r="C653" s="751"/>
      <c r="D653" s="751"/>
      <c r="E653" s="751"/>
      <c r="F653" s="751"/>
      <c r="G653" s="751"/>
      <c r="H653" s="751"/>
    </row>
    <row r="654" spans="1:8">
      <c r="A654" s="751"/>
      <c r="B654" s="751"/>
      <c r="C654" s="751"/>
      <c r="D654" s="751"/>
      <c r="E654" s="751"/>
      <c r="F654" s="751"/>
      <c r="G654" s="751"/>
      <c r="H654" s="751"/>
    </row>
    <row r="655" spans="1:8">
      <c r="A655" s="751"/>
      <c r="B655" s="751"/>
      <c r="C655" s="751"/>
      <c r="D655" s="751"/>
      <c r="E655" s="751"/>
      <c r="F655" s="751"/>
      <c r="G655" s="751"/>
      <c r="H655" s="751"/>
    </row>
    <row r="656" spans="1:8">
      <c r="A656" s="751"/>
      <c r="B656" s="751"/>
      <c r="C656" s="751"/>
      <c r="D656" s="751"/>
      <c r="E656" s="751"/>
      <c r="F656" s="751"/>
      <c r="G656" s="751"/>
      <c r="H656" s="751"/>
    </row>
    <row r="657" spans="1:8">
      <c r="A657" s="751"/>
      <c r="B657" s="751"/>
      <c r="C657" s="751"/>
      <c r="D657" s="751"/>
      <c r="E657" s="751"/>
      <c r="F657" s="751"/>
      <c r="G657" s="751"/>
      <c r="H657" s="751"/>
    </row>
    <row r="658" spans="1:8">
      <c r="A658" s="751"/>
      <c r="B658" s="751"/>
      <c r="C658" s="751"/>
      <c r="D658" s="751"/>
      <c r="E658" s="751"/>
      <c r="F658" s="751"/>
      <c r="G658" s="751"/>
      <c r="H658" s="751"/>
    </row>
    <row r="659" spans="1:8">
      <c r="A659" s="751"/>
      <c r="B659" s="751"/>
      <c r="C659" s="751"/>
      <c r="D659" s="751"/>
      <c r="E659" s="751"/>
      <c r="F659" s="751"/>
      <c r="G659" s="751"/>
      <c r="H659" s="751"/>
    </row>
    <row r="660" spans="1:8">
      <c r="A660" s="751"/>
      <c r="B660" s="751"/>
      <c r="C660" s="751"/>
      <c r="D660" s="751"/>
      <c r="E660" s="751"/>
      <c r="F660" s="751"/>
      <c r="G660" s="751"/>
      <c r="H660" s="751"/>
    </row>
    <row r="661" spans="1:8">
      <c r="A661" s="751"/>
      <c r="B661" s="751"/>
      <c r="C661" s="751"/>
      <c r="D661" s="751"/>
      <c r="E661" s="751"/>
      <c r="F661" s="751"/>
      <c r="G661" s="751"/>
      <c r="H661" s="751"/>
    </row>
    <row r="662" spans="1:8">
      <c r="A662" s="751"/>
      <c r="B662" s="751"/>
      <c r="C662" s="751"/>
      <c r="D662" s="751"/>
      <c r="E662" s="751"/>
      <c r="F662" s="751"/>
      <c r="G662" s="751"/>
      <c r="H662" s="751"/>
    </row>
    <row r="663" spans="1:8">
      <c r="A663" s="751"/>
      <c r="B663" s="751"/>
      <c r="C663" s="751"/>
      <c r="D663" s="751"/>
      <c r="E663" s="751"/>
      <c r="F663" s="751"/>
      <c r="G663" s="751"/>
      <c r="H663" s="751"/>
    </row>
    <row r="664" spans="1:8">
      <c r="A664" s="751"/>
      <c r="B664" s="751"/>
      <c r="C664" s="751"/>
      <c r="D664" s="751"/>
      <c r="E664" s="751"/>
      <c r="F664" s="751"/>
      <c r="G664" s="751"/>
      <c r="H664" s="751"/>
    </row>
    <row r="665" spans="1:8">
      <c r="A665" s="751"/>
      <c r="B665" s="751"/>
      <c r="C665" s="751"/>
      <c r="D665" s="751"/>
      <c r="E665" s="751"/>
      <c r="F665" s="751"/>
      <c r="G665" s="751"/>
      <c r="H665" s="751"/>
    </row>
    <row r="666" spans="1:8">
      <c r="A666" s="751"/>
      <c r="B666" s="751"/>
      <c r="C666" s="751"/>
      <c r="D666" s="751"/>
      <c r="E666" s="751"/>
      <c r="F666" s="751"/>
      <c r="G666" s="751"/>
      <c r="H666" s="751"/>
    </row>
    <row r="667" spans="1:8">
      <c r="A667" s="751"/>
      <c r="B667" s="751"/>
      <c r="C667" s="751"/>
      <c r="D667" s="751"/>
      <c r="E667" s="751"/>
      <c r="F667" s="751"/>
      <c r="G667" s="751"/>
      <c r="H667" s="751"/>
    </row>
    <row r="668" spans="1:8">
      <c r="A668" s="751"/>
      <c r="B668" s="751"/>
      <c r="C668" s="751"/>
      <c r="D668" s="751"/>
      <c r="E668" s="751"/>
      <c r="F668" s="751"/>
      <c r="G668" s="751"/>
      <c r="H668" s="751"/>
    </row>
    <row r="669" spans="1:8">
      <c r="A669" s="751"/>
      <c r="B669" s="751"/>
      <c r="C669" s="751"/>
      <c r="D669" s="751"/>
      <c r="E669" s="751"/>
      <c r="F669" s="751"/>
      <c r="G669" s="751"/>
      <c r="H669" s="751"/>
    </row>
    <row r="670" spans="1:8">
      <c r="A670" s="751"/>
      <c r="B670" s="751"/>
      <c r="C670" s="751"/>
      <c r="D670" s="751"/>
      <c r="E670" s="751"/>
      <c r="F670" s="751"/>
      <c r="G670" s="751"/>
      <c r="H670" s="751"/>
    </row>
    <row r="671" spans="1:8">
      <c r="A671" s="751"/>
      <c r="B671" s="751"/>
      <c r="C671" s="751"/>
      <c r="D671" s="751"/>
      <c r="E671" s="751"/>
      <c r="F671" s="751"/>
      <c r="G671" s="751"/>
      <c r="H671" s="751"/>
    </row>
    <row r="672" spans="1:8">
      <c r="A672" s="751"/>
      <c r="B672" s="751"/>
      <c r="C672" s="751"/>
      <c r="D672" s="751"/>
      <c r="E672" s="751"/>
      <c r="F672" s="751"/>
      <c r="G672" s="751"/>
      <c r="H672" s="751"/>
    </row>
    <row r="673" spans="1:8">
      <c r="A673" s="751"/>
      <c r="B673" s="751"/>
      <c r="C673" s="751"/>
      <c r="D673" s="751"/>
      <c r="E673" s="751"/>
      <c r="F673" s="751"/>
      <c r="G673" s="751"/>
      <c r="H673" s="751"/>
    </row>
    <row r="674" spans="1:8">
      <c r="A674" s="751"/>
      <c r="B674" s="751"/>
      <c r="C674" s="751"/>
      <c r="D674" s="751"/>
      <c r="E674" s="751"/>
      <c r="F674" s="751"/>
      <c r="G674" s="751"/>
      <c r="H674" s="751"/>
    </row>
    <row r="675" spans="1:8">
      <c r="A675" s="751"/>
      <c r="B675" s="751"/>
      <c r="C675" s="751"/>
      <c r="D675" s="751"/>
      <c r="E675" s="751"/>
      <c r="F675" s="751"/>
      <c r="G675" s="751"/>
      <c r="H675" s="751"/>
    </row>
    <row r="676" spans="1:8">
      <c r="A676" s="751"/>
      <c r="B676" s="751"/>
      <c r="C676" s="751"/>
      <c r="D676" s="751"/>
      <c r="E676" s="751"/>
      <c r="F676" s="751"/>
      <c r="G676" s="751"/>
      <c r="H676" s="751"/>
    </row>
    <row r="677" spans="1:8">
      <c r="A677" s="751"/>
      <c r="B677" s="751"/>
      <c r="C677" s="751"/>
      <c r="D677" s="751"/>
      <c r="E677" s="751"/>
      <c r="F677" s="751"/>
      <c r="G677" s="751"/>
      <c r="H677" s="751"/>
    </row>
    <row r="678" spans="1:8">
      <c r="A678" s="751"/>
      <c r="B678" s="751"/>
      <c r="C678" s="751"/>
      <c r="D678" s="751"/>
      <c r="E678" s="751"/>
      <c r="F678" s="751"/>
      <c r="G678" s="751"/>
      <c r="H678" s="751"/>
    </row>
    <row r="679" spans="1:8">
      <c r="A679" s="751"/>
      <c r="B679" s="751"/>
      <c r="C679" s="751"/>
      <c r="D679" s="751"/>
      <c r="E679" s="751"/>
      <c r="F679" s="751"/>
      <c r="G679" s="751"/>
      <c r="H679" s="751"/>
    </row>
    <row r="680" spans="1:8">
      <c r="A680" s="751"/>
      <c r="B680" s="751"/>
      <c r="C680" s="751"/>
      <c r="D680" s="751"/>
      <c r="E680" s="751"/>
      <c r="F680" s="751"/>
      <c r="G680" s="751"/>
      <c r="H680" s="751"/>
    </row>
    <row r="681" spans="1:8">
      <c r="A681" s="751"/>
      <c r="B681" s="751"/>
      <c r="C681" s="751"/>
      <c r="D681" s="751"/>
      <c r="E681" s="751"/>
      <c r="F681" s="751"/>
      <c r="G681" s="751"/>
      <c r="H681" s="751"/>
    </row>
    <row r="682" spans="1:8">
      <c r="A682" s="751"/>
      <c r="B682" s="751"/>
      <c r="C682" s="751"/>
      <c r="D682" s="751"/>
      <c r="E682" s="751"/>
      <c r="F682" s="751"/>
      <c r="G682" s="751"/>
      <c r="H682" s="751"/>
    </row>
    <row r="683" spans="1:8">
      <c r="A683" s="751"/>
      <c r="B683" s="751"/>
      <c r="C683" s="751"/>
      <c r="D683" s="751"/>
      <c r="E683" s="751"/>
      <c r="F683" s="751"/>
      <c r="G683" s="751"/>
      <c r="H683" s="751"/>
    </row>
    <row r="684" spans="1:8">
      <c r="A684" s="751"/>
      <c r="B684" s="751"/>
      <c r="C684" s="751"/>
      <c r="D684" s="751"/>
      <c r="E684" s="751"/>
      <c r="F684" s="751"/>
      <c r="G684" s="751"/>
      <c r="H684" s="751"/>
    </row>
    <row r="685" spans="1:8">
      <c r="A685" s="751"/>
      <c r="B685" s="751"/>
      <c r="C685" s="751"/>
      <c r="D685" s="751"/>
      <c r="E685" s="751"/>
      <c r="F685" s="751"/>
      <c r="G685" s="751"/>
      <c r="H685" s="751"/>
    </row>
    <row r="686" spans="1:8">
      <c r="A686" s="751"/>
      <c r="B686" s="751"/>
      <c r="C686" s="751"/>
      <c r="D686" s="751"/>
      <c r="E686" s="751"/>
      <c r="F686" s="751"/>
      <c r="G686" s="751"/>
      <c r="H686" s="751"/>
    </row>
    <row r="687" spans="1:8">
      <c r="A687" s="751"/>
      <c r="B687" s="751"/>
      <c r="C687" s="751"/>
      <c r="D687" s="751"/>
      <c r="E687" s="751"/>
      <c r="F687" s="751"/>
      <c r="G687" s="751"/>
      <c r="H687" s="751"/>
    </row>
    <row r="688" spans="1:8">
      <c r="A688" s="751"/>
      <c r="B688" s="751"/>
      <c r="C688" s="751"/>
      <c r="D688" s="751"/>
      <c r="E688" s="751"/>
      <c r="F688" s="751"/>
      <c r="G688" s="751"/>
      <c r="H688" s="751"/>
    </row>
    <row r="689" spans="1:8">
      <c r="A689" s="751"/>
      <c r="B689" s="751"/>
      <c r="C689" s="751"/>
      <c r="D689" s="751"/>
      <c r="E689" s="751"/>
      <c r="F689" s="751"/>
      <c r="G689" s="751"/>
      <c r="H689" s="751"/>
    </row>
    <row r="690" spans="1:8">
      <c r="A690" s="751"/>
      <c r="B690" s="751"/>
      <c r="C690" s="751"/>
      <c r="D690" s="751"/>
      <c r="E690" s="751"/>
      <c r="F690" s="751"/>
      <c r="G690" s="751"/>
      <c r="H690" s="751"/>
    </row>
    <row r="691" spans="1:8">
      <c r="A691" s="751"/>
      <c r="B691" s="751"/>
      <c r="C691" s="751"/>
      <c r="D691" s="751"/>
      <c r="E691" s="751"/>
      <c r="F691" s="751"/>
      <c r="G691" s="751"/>
      <c r="H691" s="751"/>
    </row>
    <row r="692" spans="1:8">
      <c r="A692" s="751"/>
      <c r="B692" s="751"/>
      <c r="C692" s="751"/>
      <c r="D692" s="751"/>
      <c r="E692" s="751"/>
      <c r="F692" s="751"/>
      <c r="G692" s="751"/>
      <c r="H692" s="751"/>
    </row>
    <row r="693" spans="1:8">
      <c r="A693" s="751"/>
      <c r="B693" s="751"/>
      <c r="C693" s="751"/>
      <c r="D693" s="751"/>
      <c r="E693" s="751"/>
      <c r="F693" s="751"/>
      <c r="G693" s="751"/>
      <c r="H693" s="751"/>
    </row>
    <row r="694" spans="1:8">
      <c r="A694" s="751"/>
      <c r="B694" s="751"/>
      <c r="C694" s="751"/>
      <c r="D694" s="751"/>
      <c r="E694" s="751"/>
      <c r="F694" s="751"/>
      <c r="G694" s="751"/>
      <c r="H694" s="751"/>
    </row>
    <row r="695" spans="1:8">
      <c r="A695" s="751"/>
      <c r="B695" s="751"/>
      <c r="C695" s="751"/>
      <c r="D695" s="751"/>
      <c r="E695" s="751"/>
      <c r="F695" s="751"/>
      <c r="G695" s="751"/>
      <c r="H695" s="751"/>
    </row>
    <row r="696" spans="1:8">
      <c r="A696" s="751"/>
      <c r="B696" s="751"/>
      <c r="C696" s="751"/>
      <c r="D696" s="751"/>
      <c r="E696" s="751"/>
      <c r="F696" s="751"/>
      <c r="G696" s="751"/>
      <c r="H696" s="751"/>
    </row>
    <row r="697" spans="1:8">
      <c r="A697" s="751"/>
      <c r="B697" s="751"/>
      <c r="C697" s="751"/>
      <c r="D697" s="751"/>
      <c r="E697" s="751"/>
      <c r="F697" s="751"/>
      <c r="G697" s="751"/>
      <c r="H697" s="751"/>
    </row>
    <row r="698" spans="1:8">
      <c r="A698" s="751"/>
      <c r="B698" s="751"/>
      <c r="C698" s="751"/>
      <c r="D698" s="751"/>
      <c r="E698" s="751"/>
      <c r="F698" s="751"/>
      <c r="G698" s="751"/>
      <c r="H698" s="751"/>
    </row>
    <row r="699" spans="1:8">
      <c r="A699" s="751"/>
      <c r="B699" s="751"/>
      <c r="C699" s="751"/>
      <c r="D699" s="751"/>
      <c r="E699" s="751"/>
      <c r="F699" s="751"/>
      <c r="G699" s="751"/>
      <c r="H699" s="751"/>
    </row>
    <row r="700" spans="1:8">
      <c r="A700" s="751"/>
      <c r="B700" s="751"/>
      <c r="C700" s="751"/>
      <c r="D700" s="751"/>
      <c r="E700" s="751"/>
      <c r="F700" s="751"/>
      <c r="G700" s="751"/>
      <c r="H700" s="751"/>
    </row>
    <row r="701" spans="1:8">
      <c r="A701" s="751"/>
      <c r="B701" s="751"/>
      <c r="C701" s="751"/>
      <c r="D701" s="751"/>
      <c r="E701" s="751"/>
      <c r="F701" s="751"/>
      <c r="G701" s="751"/>
      <c r="H701" s="751"/>
    </row>
    <row r="702" spans="1:8">
      <c r="A702" s="751"/>
      <c r="B702" s="751"/>
      <c r="C702" s="751"/>
      <c r="D702" s="751"/>
      <c r="E702" s="751"/>
      <c r="F702" s="751"/>
      <c r="G702" s="751"/>
      <c r="H702" s="751"/>
    </row>
    <row r="703" spans="1:8">
      <c r="A703" s="751"/>
      <c r="B703" s="751"/>
      <c r="C703" s="751"/>
      <c r="D703" s="751"/>
      <c r="E703" s="751"/>
      <c r="F703" s="751"/>
      <c r="G703" s="751"/>
      <c r="H703" s="751"/>
    </row>
    <row r="704" spans="1:8">
      <c r="A704" s="751"/>
      <c r="B704" s="751"/>
      <c r="C704" s="751"/>
      <c r="D704" s="751"/>
      <c r="E704" s="751"/>
      <c r="F704" s="751"/>
      <c r="G704" s="751"/>
      <c r="H704" s="751"/>
    </row>
    <row r="705" spans="1:8">
      <c r="A705" s="751"/>
      <c r="B705" s="751"/>
      <c r="C705" s="751"/>
      <c r="D705" s="751"/>
      <c r="E705" s="751"/>
      <c r="F705" s="751"/>
      <c r="G705" s="751"/>
      <c r="H705" s="751"/>
    </row>
    <row r="706" spans="1:8">
      <c r="A706" s="751"/>
      <c r="B706" s="751"/>
      <c r="C706" s="751"/>
      <c r="D706" s="751"/>
      <c r="E706" s="751"/>
      <c r="F706" s="751"/>
      <c r="G706" s="751"/>
      <c r="H706" s="751"/>
    </row>
    <row r="707" spans="1:8">
      <c r="A707" s="751"/>
      <c r="B707" s="751"/>
      <c r="C707" s="751"/>
      <c r="D707" s="751"/>
      <c r="E707" s="751"/>
      <c r="F707" s="751"/>
      <c r="G707" s="751"/>
      <c r="H707" s="751"/>
    </row>
    <row r="708" spans="1:8">
      <c r="A708" s="751"/>
      <c r="B708" s="751"/>
      <c r="C708" s="751"/>
      <c r="D708" s="751"/>
      <c r="E708" s="751"/>
      <c r="F708" s="751"/>
      <c r="G708" s="751"/>
      <c r="H708" s="751"/>
    </row>
    <row r="709" spans="1:8">
      <c r="A709" s="751"/>
      <c r="B709" s="751"/>
      <c r="C709" s="751"/>
      <c r="D709" s="751"/>
      <c r="E709" s="751"/>
      <c r="F709" s="751"/>
      <c r="G709" s="751"/>
      <c r="H709" s="751"/>
    </row>
    <row r="710" spans="1:8">
      <c r="A710" s="751"/>
      <c r="B710" s="751"/>
      <c r="C710" s="751"/>
      <c r="D710" s="751"/>
      <c r="E710" s="751"/>
      <c r="F710" s="751"/>
      <c r="G710" s="751"/>
      <c r="H710" s="751"/>
    </row>
    <row r="711" spans="1:8">
      <c r="A711" s="751"/>
      <c r="B711" s="751"/>
      <c r="C711" s="751"/>
      <c r="D711" s="751"/>
      <c r="E711" s="751"/>
      <c r="F711" s="751"/>
      <c r="G711" s="751"/>
      <c r="H711" s="751"/>
    </row>
    <row r="712" spans="1:8">
      <c r="A712" s="751"/>
      <c r="B712" s="751"/>
      <c r="C712" s="751"/>
      <c r="D712" s="751"/>
      <c r="E712" s="751"/>
      <c r="F712" s="751"/>
      <c r="G712" s="751"/>
      <c r="H712" s="751"/>
    </row>
    <row r="713" spans="1:8">
      <c r="A713" s="751"/>
      <c r="B713" s="751"/>
      <c r="C713" s="751"/>
      <c r="D713" s="751"/>
      <c r="E713" s="751"/>
      <c r="F713" s="751"/>
      <c r="G713" s="751"/>
      <c r="H713" s="751"/>
    </row>
    <row r="714" spans="1:8">
      <c r="A714" s="751"/>
      <c r="B714" s="751"/>
      <c r="C714" s="751"/>
      <c r="D714" s="751"/>
      <c r="E714" s="751"/>
      <c r="F714" s="751"/>
      <c r="G714" s="751"/>
      <c r="H714" s="751"/>
    </row>
    <row r="715" spans="1:8">
      <c r="A715" s="751"/>
      <c r="B715" s="751"/>
      <c r="C715" s="751"/>
      <c r="D715" s="751"/>
      <c r="E715" s="751"/>
      <c r="F715" s="751"/>
      <c r="G715" s="751"/>
      <c r="H715" s="751"/>
    </row>
    <row r="716" spans="1:8">
      <c r="A716" s="751"/>
      <c r="B716" s="751"/>
      <c r="C716" s="751"/>
      <c r="D716" s="751"/>
      <c r="E716" s="751"/>
      <c r="F716" s="751"/>
      <c r="G716" s="751"/>
      <c r="H716" s="751"/>
    </row>
    <row r="717" spans="1:8">
      <c r="A717" s="751"/>
      <c r="B717" s="751"/>
      <c r="C717" s="751"/>
      <c r="D717" s="751"/>
      <c r="E717" s="751"/>
      <c r="F717" s="751"/>
      <c r="G717" s="751"/>
      <c r="H717" s="751"/>
    </row>
    <row r="718" spans="1:8">
      <c r="A718" s="751"/>
      <c r="B718" s="751"/>
      <c r="C718" s="751"/>
      <c r="D718" s="751"/>
      <c r="E718" s="751"/>
      <c r="F718" s="751"/>
      <c r="G718" s="751"/>
      <c r="H718" s="751"/>
    </row>
    <row r="719" spans="1:8">
      <c r="A719" s="751"/>
      <c r="B719" s="751"/>
      <c r="C719" s="751"/>
      <c r="D719" s="751"/>
      <c r="E719" s="751"/>
      <c r="F719" s="751"/>
      <c r="G719" s="751"/>
      <c r="H719" s="751"/>
    </row>
    <row r="720" spans="1:8">
      <c r="A720" s="751"/>
      <c r="B720" s="751"/>
      <c r="C720" s="751"/>
      <c r="D720" s="751"/>
      <c r="E720" s="751"/>
      <c r="F720" s="751"/>
      <c r="G720" s="751"/>
      <c r="H720" s="751"/>
    </row>
    <row r="721" spans="1:8">
      <c r="A721" s="751"/>
      <c r="B721" s="751"/>
      <c r="C721" s="751"/>
      <c r="D721" s="751"/>
      <c r="E721" s="751"/>
      <c r="F721" s="751"/>
      <c r="G721" s="751"/>
      <c r="H721" s="751"/>
    </row>
    <row r="722" spans="1:8">
      <c r="A722" s="751"/>
      <c r="B722" s="751"/>
      <c r="C722" s="751"/>
      <c r="D722" s="751"/>
      <c r="E722" s="751"/>
      <c r="F722" s="751"/>
      <c r="G722" s="751"/>
      <c r="H722" s="751"/>
    </row>
    <row r="723" spans="1:8">
      <c r="A723" s="751"/>
      <c r="B723" s="751"/>
      <c r="C723" s="751"/>
      <c r="D723" s="751"/>
      <c r="E723" s="751"/>
      <c r="F723" s="751"/>
      <c r="G723" s="751"/>
      <c r="H723" s="751"/>
    </row>
    <row r="724" spans="1:8">
      <c r="A724" s="751"/>
      <c r="B724" s="751"/>
      <c r="C724" s="751"/>
      <c r="D724" s="751"/>
      <c r="E724" s="751"/>
      <c r="F724" s="751"/>
      <c r="G724" s="751"/>
      <c r="H724" s="751"/>
    </row>
    <row r="725" spans="1:8">
      <c r="A725" s="751"/>
      <c r="B725" s="751"/>
      <c r="C725" s="751"/>
      <c r="D725" s="751"/>
      <c r="E725" s="751"/>
      <c r="F725" s="751"/>
      <c r="G725" s="751"/>
      <c r="H725" s="751"/>
    </row>
    <row r="726" spans="1:8">
      <c r="A726" s="751"/>
      <c r="B726" s="751"/>
      <c r="C726" s="751"/>
      <c r="D726" s="751"/>
      <c r="E726" s="751"/>
      <c r="F726" s="751"/>
      <c r="G726" s="751"/>
      <c r="H726" s="751"/>
    </row>
    <row r="727" spans="1:8">
      <c r="A727" s="751"/>
      <c r="B727" s="751"/>
      <c r="C727" s="751"/>
      <c r="D727" s="751"/>
      <c r="E727" s="751"/>
      <c r="F727" s="751"/>
      <c r="G727" s="751"/>
      <c r="H727" s="751"/>
    </row>
    <row r="728" spans="1:8">
      <c r="A728" s="751"/>
      <c r="B728" s="751"/>
      <c r="C728" s="751"/>
      <c r="D728" s="751"/>
      <c r="E728" s="751"/>
      <c r="F728" s="751"/>
      <c r="G728" s="751"/>
      <c r="H728" s="751"/>
    </row>
    <row r="729" spans="1:8">
      <c r="A729" s="751"/>
      <c r="B729" s="751"/>
      <c r="C729" s="751"/>
      <c r="D729" s="751"/>
      <c r="E729" s="751"/>
      <c r="F729" s="751"/>
      <c r="G729" s="751"/>
      <c r="H729" s="751"/>
    </row>
    <row r="730" spans="1:8">
      <c r="A730" s="751"/>
      <c r="B730" s="751"/>
      <c r="C730" s="751"/>
      <c r="D730" s="751"/>
      <c r="E730" s="751"/>
      <c r="F730" s="751"/>
      <c r="G730" s="751"/>
      <c r="H730" s="751"/>
    </row>
    <row r="731" spans="1:8">
      <c r="A731" s="751"/>
      <c r="B731" s="751"/>
      <c r="C731" s="751"/>
      <c r="D731" s="751"/>
      <c r="E731" s="751"/>
      <c r="F731" s="751"/>
      <c r="G731" s="751"/>
      <c r="H731" s="751"/>
    </row>
    <row r="732" spans="1:8">
      <c r="A732" s="751"/>
      <c r="B732" s="751"/>
      <c r="C732" s="751"/>
      <c r="D732" s="751"/>
      <c r="E732" s="751"/>
      <c r="F732" s="751"/>
      <c r="G732" s="751"/>
      <c r="H732" s="751"/>
    </row>
    <row r="733" spans="1:8">
      <c r="A733" s="751"/>
      <c r="B733" s="751"/>
      <c r="C733" s="751"/>
      <c r="D733" s="751"/>
      <c r="E733" s="751"/>
      <c r="F733" s="751"/>
      <c r="G733" s="751"/>
      <c r="H733" s="751"/>
    </row>
    <row r="734" spans="1:8">
      <c r="A734" s="751"/>
      <c r="B734" s="751"/>
      <c r="C734" s="751"/>
      <c r="D734" s="751"/>
      <c r="E734" s="751"/>
      <c r="F734" s="751"/>
      <c r="G734" s="751"/>
      <c r="H734" s="751"/>
    </row>
    <row r="735" spans="1:8">
      <c r="A735" s="751"/>
      <c r="B735" s="751"/>
      <c r="C735" s="751"/>
      <c r="D735" s="751"/>
      <c r="E735" s="751"/>
      <c r="F735" s="751"/>
      <c r="G735" s="751"/>
      <c r="H735" s="751"/>
    </row>
    <row r="736" spans="1:8">
      <c r="A736" s="751"/>
      <c r="B736" s="751"/>
      <c r="C736" s="751"/>
      <c r="D736" s="751"/>
      <c r="E736" s="751"/>
      <c r="F736" s="751"/>
      <c r="G736" s="751"/>
      <c r="H736" s="751"/>
    </row>
    <row r="737" spans="1:8">
      <c r="A737" s="751"/>
      <c r="B737" s="751"/>
      <c r="C737" s="751"/>
      <c r="D737" s="751"/>
      <c r="E737" s="751"/>
      <c r="F737" s="751"/>
      <c r="G737" s="751"/>
      <c r="H737" s="751"/>
    </row>
    <row r="738" spans="1:8">
      <c r="A738" s="751"/>
      <c r="B738" s="751"/>
      <c r="C738" s="751"/>
      <c r="D738" s="751"/>
      <c r="E738" s="751"/>
      <c r="F738" s="751"/>
      <c r="G738" s="751"/>
      <c r="H738" s="751"/>
    </row>
    <row r="739" spans="1:8">
      <c r="A739" s="751"/>
      <c r="B739" s="751"/>
      <c r="C739" s="751"/>
      <c r="D739" s="751"/>
      <c r="E739" s="751"/>
      <c r="F739" s="751"/>
      <c r="G739" s="751"/>
      <c r="H739" s="751"/>
    </row>
    <row r="740" spans="1:8">
      <c r="A740" s="751"/>
      <c r="B740" s="751"/>
      <c r="C740" s="751"/>
      <c r="D740" s="751"/>
      <c r="E740" s="751"/>
      <c r="F740" s="751"/>
      <c r="G740" s="751"/>
      <c r="H740" s="751"/>
    </row>
    <row r="741" spans="1:8">
      <c r="A741" s="751"/>
      <c r="B741" s="751"/>
      <c r="C741" s="751"/>
      <c r="D741" s="751"/>
      <c r="E741" s="751"/>
      <c r="F741" s="751"/>
      <c r="G741" s="751"/>
      <c r="H741" s="751"/>
    </row>
    <row r="742" spans="1:8">
      <c r="A742" s="751"/>
      <c r="B742" s="751"/>
      <c r="C742" s="751"/>
      <c r="D742" s="751"/>
      <c r="E742" s="751"/>
      <c r="F742" s="751"/>
      <c r="G742" s="751"/>
      <c r="H742" s="751"/>
    </row>
    <row r="743" spans="1:8">
      <c r="A743" s="751"/>
      <c r="B743" s="751"/>
      <c r="C743" s="751"/>
      <c r="D743" s="751"/>
      <c r="E743" s="751"/>
      <c r="F743" s="751"/>
      <c r="G743" s="751"/>
      <c r="H743" s="751"/>
    </row>
    <row r="744" spans="1:8">
      <c r="A744" s="751"/>
      <c r="B744" s="751"/>
      <c r="C744" s="751"/>
      <c r="D744" s="751"/>
      <c r="E744" s="751"/>
      <c r="F744" s="751"/>
      <c r="G744" s="751"/>
      <c r="H744" s="751"/>
    </row>
    <row r="745" spans="1:8">
      <c r="A745" s="751"/>
      <c r="B745" s="751"/>
      <c r="C745" s="751"/>
      <c r="D745" s="751"/>
      <c r="E745" s="751"/>
      <c r="F745" s="751"/>
      <c r="G745" s="751"/>
      <c r="H745" s="751"/>
    </row>
    <row r="746" spans="1:8">
      <c r="A746" s="751"/>
      <c r="B746" s="751"/>
      <c r="C746" s="751"/>
      <c r="D746" s="751"/>
      <c r="E746" s="751"/>
      <c r="F746" s="751"/>
      <c r="G746" s="751"/>
      <c r="H746" s="751"/>
    </row>
    <row r="747" spans="1:8">
      <c r="A747" s="751"/>
      <c r="B747" s="751"/>
      <c r="C747" s="751"/>
      <c r="D747" s="751"/>
      <c r="E747" s="751"/>
      <c r="F747" s="751"/>
      <c r="G747" s="751"/>
      <c r="H747" s="751"/>
    </row>
    <row r="748" spans="1:8">
      <c r="A748" s="751"/>
      <c r="B748" s="751"/>
      <c r="C748" s="751"/>
      <c r="D748" s="751"/>
      <c r="E748" s="751"/>
      <c r="F748" s="751"/>
      <c r="G748" s="751"/>
      <c r="H748" s="751"/>
    </row>
    <row r="749" spans="1:8">
      <c r="A749" s="751"/>
      <c r="B749" s="751"/>
      <c r="C749" s="751"/>
      <c r="D749" s="751"/>
      <c r="E749" s="751"/>
      <c r="F749" s="751"/>
      <c r="G749" s="751"/>
      <c r="H749" s="751"/>
    </row>
    <row r="750" spans="1:8">
      <c r="A750" s="751"/>
      <c r="B750" s="751"/>
      <c r="C750" s="751"/>
      <c r="D750" s="751"/>
      <c r="E750" s="751"/>
      <c r="F750" s="751"/>
      <c r="G750" s="751"/>
      <c r="H750" s="751"/>
    </row>
    <row r="751" spans="1:8">
      <c r="A751" s="751"/>
      <c r="B751" s="751"/>
      <c r="C751" s="751"/>
      <c r="D751" s="751"/>
      <c r="E751" s="751"/>
      <c r="F751" s="751"/>
      <c r="G751" s="751"/>
      <c r="H751" s="751"/>
    </row>
    <row r="752" spans="1:8">
      <c r="A752" s="751"/>
      <c r="B752" s="751"/>
      <c r="C752" s="751"/>
      <c r="D752" s="751"/>
      <c r="E752" s="751"/>
      <c r="F752" s="751"/>
      <c r="G752" s="751"/>
      <c r="H752" s="751"/>
    </row>
    <row r="753" spans="1:8">
      <c r="A753" s="751"/>
      <c r="B753" s="751"/>
      <c r="C753" s="751"/>
      <c r="D753" s="751"/>
      <c r="E753" s="751"/>
      <c r="F753" s="751"/>
      <c r="G753" s="751"/>
      <c r="H753" s="751"/>
    </row>
    <row r="754" spans="1:8">
      <c r="A754" s="751"/>
      <c r="B754" s="751"/>
      <c r="C754" s="751"/>
      <c r="D754" s="751"/>
      <c r="E754" s="751"/>
      <c r="F754" s="751"/>
      <c r="G754" s="751"/>
      <c r="H754" s="751"/>
    </row>
    <row r="755" spans="1:8">
      <c r="A755" s="751"/>
      <c r="B755" s="751"/>
      <c r="C755" s="751"/>
      <c r="D755" s="751"/>
      <c r="E755" s="751"/>
      <c r="F755" s="751"/>
      <c r="G755" s="751"/>
      <c r="H755" s="751"/>
    </row>
  </sheetData>
  <phoneticPr fontId="4" type="noConversion"/>
  <printOptions horizontalCentered="1"/>
  <pageMargins left="0.86614173228346458" right="0.70866141732283472" top="0.9055118110236221" bottom="0.70866141732283472" header="0.31496062992125984" footer="0.31496062992125984"/>
  <pageSetup paperSize="9" scale="93" orientation="landscape" r:id="rId1"/>
  <rowBreaks count="1" manualBreakCount="1">
    <brk id="37" max="11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3DFED-0ED0-487C-860A-A3274649A9B8}">
  <sheetPr>
    <tabColor theme="6" tint="-0.249977111117893"/>
  </sheetPr>
  <dimension ref="A1:Q340"/>
  <sheetViews>
    <sheetView showGridLines="0" view="pageBreakPreview" topLeftCell="A81" zoomScale="80" zoomScaleSheetLayoutView="80" workbookViewId="0">
      <selection activeCell="V40" sqref="V40"/>
    </sheetView>
  </sheetViews>
  <sheetFormatPr defaultColWidth="8.88671875" defaultRowHeight="13.5"/>
  <cols>
    <col min="1" max="4" width="4.77734375" style="750" customWidth="1"/>
    <col min="5" max="5" width="8.88671875" style="750"/>
    <col min="6" max="7" width="4.77734375" style="750" customWidth="1"/>
    <col min="8" max="12" width="8.88671875" style="750"/>
    <col min="13" max="13" width="8.88671875" style="750" customWidth="1"/>
    <col min="14" max="17" width="4.77734375" style="750" customWidth="1"/>
    <col min="18" max="16384" width="8.88671875" style="750"/>
  </cols>
  <sheetData>
    <row r="1" spans="1:17" ht="13.5" customHeight="1">
      <c r="A1" s="1003" t="s">
        <v>1016</v>
      </c>
      <c r="B1" s="1003"/>
      <c r="C1" s="1003"/>
      <c r="D1" s="1004"/>
      <c r="E1" s="1007" t="s">
        <v>1017</v>
      </c>
      <c r="F1" s="1007"/>
      <c r="G1" s="1007"/>
      <c r="H1" s="1007"/>
      <c r="I1" s="1007"/>
      <c r="J1" s="1007"/>
      <c r="K1" s="1007"/>
      <c r="L1" s="1007"/>
      <c r="M1" s="1007"/>
      <c r="N1" s="1010" t="s">
        <v>1018</v>
      </c>
      <c r="O1" s="1011"/>
      <c r="P1" s="1011"/>
      <c r="Q1" s="1012"/>
    </row>
    <row r="2" spans="1:17" ht="13.5" customHeight="1">
      <c r="A2" s="1005"/>
      <c r="B2" s="1005"/>
      <c r="C2" s="1005"/>
      <c r="D2" s="1005"/>
      <c r="E2" s="1008"/>
      <c r="F2" s="1008"/>
      <c r="G2" s="1008"/>
      <c r="H2" s="1008"/>
      <c r="I2" s="1008"/>
      <c r="J2" s="1008"/>
      <c r="K2" s="1008"/>
      <c r="L2" s="1008"/>
      <c r="M2" s="1008"/>
      <c r="N2" s="1013"/>
      <c r="O2" s="1014"/>
      <c r="P2" s="1014"/>
      <c r="Q2" s="1015"/>
    </row>
    <row r="3" spans="1:17" ht="14.25" thickBot="1">
      <c r="A3" s="1006"/>
      <c r="B3" s="1006"/>
      <c r="C3" s="1006"/>
      <c r="D3" s="1006"/>
      <c r="E3" s="1009"/>
      <c r="F3" s="1009"/>
      <c r="G3" s="1009"/>
      <c r="H3" s="1009"/>
      <c r="I3" s="1009"/>
      <c r="J3" s="1009"/>
      <c r="K3" s="1009"/>
      <c r="L3" s="1009"/>
      <c r="M3" s="1009"/>
      <c r="N3" s="1016"/>
      <c r="O3" s="1017"/>
      <c r="P3" s="1017"/>
      <c r="Q3" s="1018"/>
    </row>
    <row r="4" spans="1:17">
      <c r="A4" s="752"/>
      <c r="B4" s="751"/>
      <c r="C4" s="751"/>
      <c r="D4" s="751"/>
      <c r="E4" s="751"/>
      <c r="F4" s="751"/>
      <c r="G4" s="751"/>
      <c r="H4" s="751"/>
      <c r="I4" s="751"/>
      <c r="J4" s="751"/>
      <c r="K4" s="751"/>
      <c r="Q4" s="753"/>
    </row>
    <row r="5" spans="1:17">
      <c r="A5" s="752"/>
      <c r="B5" s="751"/>
      <c r="C5" s="751"/>
      <c r="D5" s="751"/>
      <c r="E5" s="751"/>
      <c r="F5" s="751"/>
      <c r="G5" s="751"/>
      <c r="H5" s="751"/>
      <c r="I5" s="751"/>
      <c r="J5" s="751"/>
      <c r="K5" s="751"/>
      <c r="Q5" s="754"/>
    </row>
    <row r="6" spans="1:17">
      <c r="A6" s="752"/>
      <c r="B6" s="751"/>
      <c r="C6" s="751"/>
      <c r="D6" s="751"/>
      <c r="E6" s="751"/>
      <c r="F6" s="751"/>
      <c r="G6" s="751"/>
      <c r="H6" s="751"/>
      <c r="I6" s="751"/>
      <c r="J6" s="751"/>
      <c r="K6" s="751"/>
      <c r="Q6" s="754"/>
    </row>
    <row r="7" spans="1:17">
      <c r="A7" s="752"/>
      <c r="B7" s="751"/>
      <c r="C7" s="751"/>
      <c r="D7" s="751"/>
      <c r="E7" s="751"/>
      <c r="F7" s="751"/>
      <c r="G7" s="751"/>
      <c r="H7" s="751"/>
      <c r="I7" s="751"/>
      <c r="J7" s="751"/>
      <c r="K7" s="751"/>
      <c r="Q7" s="754"/>
    </row>
    <row r="8" spans="1:17">
      <c r="A8" s="752"/>
      <c r="B8" s="751"/>
      <c r="C8" s="751"/>
      <c r="D8" s="751"/>
      <c r="E8" s="751"/>
      <c r="F8" s="751"/>
      <c r="G8" s="751"/>
      <c r="H8" s="751"/>
      <c r="I8" s="751"/>
      <c r="J8" s="751"/>
      <c r="K8" s="751"/>
      <c r="Q8" s="754"/>
    </row>
    <row r="9" spans="1:17">
      <c r="A9" s="752"/>
      <c r="B9" s="751"/>
      <c r="C9" s="751"/>
      <c r="D9" s="751"/>
      <c r="E9" s="751"/>
      <c r="F9" s="751"/>
      <c r="G9" s="751"/>
      <c r="H9" s="751"/>
      <c r="I9" s="751"/>
      <c r="J9" s="751"/>
      <c r="K9" s="751"/>
      <c r="Q9" s="754"/>
    </row>
    <row r="10" spans="1:17">
      <c r="A10" s="752"/>
      <c r="B10" s="751"/>
      <c r="C10" s="751"/>
      <c r="D10" s="751"/>
      <c r="E10" s="751"/>
      <c r="F10" s="751"/>
      <c r="G10" s="751"/>
      <c r="H10" s="751"/>
      <c r="I10" s="751"/>
      <c r="J10" s="751"/>
      <c r="K10" s="751"/>
      <c r="Q10" s="754"/>
    </row>
    <row r="11" spans="1:17">
      <c r="A11" s="752"/>
      <c r="B11" s="751"/>
      <c r="C11" s="751"/>
      <c r="D11" s="751"/>
      <c r="E11" s="751"/>
      <c r="F11" s="751"/>
      <c r="G11" s="751"/>
      <c r="H11" s="751"/>
      <c r="I11" s="751"/>
      <c r="J11" s="751"/>
      <c r="K11" s="751"/>
      <c r="Q11" s="754"/>
    </row>
    <row r="12" spans="1:17">
      <c r="A12" s="752"/>
      <c r="B12" s="751"/>
      <c r="C12" s="751"/>
      <c r="D12" s="751"/>
      <c r="E12" s="751"/>
      <c r="F12" s="751"/>
      <c r="G12" s="751"/>
      <c r="H12" s="751"/>
      <c r="I12" s="751"/>
      <c r="J12" s="751"/>
      <c r="K12" s="751"/>
      <c r="Q12" s="754"/>
    </row>
    <row r="13" spans="1:17">
      <c r="A13" s="752"/>
      <c r="B13" s="751"/>
      <c r="C13" s="751"/>
      <c r="D13" s="751"/>
      <c r="E13" s="751"/>
      <c r="F13" s="751"/>
      <c r="G13" s="751"/>
      <c r="H13" s="751"/>
      <c r="I13" s="751"/>
      <c r="J13" s="751"/>
      <c r="K13" s="751"/>
      <c r="Q13" s="754"/>
    </row>
    <row r="14" spans="1:17">
      <c r="A14" s="752"/>
      <c r="B14" s="751"/>
      <c r="C14" s="751"/>
      <c r="D14" s="751"/>
      <c r="E14" s="751"/>
      <c r="F14" s="751"/>
      <c r="G14" s="751"/>
      <c r="H14" s="751"/>
      <c r="I14" s="751"/>
      <c r="J14" s="751"/>
      <c r="K14" s="751"/>
      <c r="Q14" s="754"/>
    </row>
    <row r="15" spans="1:17">
      <c r="A15" s="752"/>
      <c r="B15" s="751"/>
      <c r="C15" s="751"/>
      <c r="D15" s="751"/>
      <c r="E15" s="751"/>
      <c r="F15" s="751"/>
      <c r="G15" s="751"/>
      <c r="H15" s="751"/>
      <c r="I15" s="751"/>
      <c r="J15" s="751"/>
      <c r="K15" s="751"/>
      <c r="Q15" s="754"/>
    </row>
    <row r="16" spans="1:17">
      <c r="A16" s="752"/>
      <c r="B16" s="751"/>
      <c r="C16" s="751"/>
      <c r="D16" s="751"/>
      <c r="E16" s="751"/>
      <c r="F16" s="751"/>
      <c r="G16" s="751"/>
      <c r="H16" s="751"/>
      <c r="I16" s="751"/>
      <c r="J16" s="751"/>
      <c r="K16" s="751"/>
      <c r="Q16" s="754"/>
    </row>
    <row r="17" spans="1:17">
      <c r="A17" s="752"/>
      <c r="B17" s="751"/>
      <c r="C17" s="751"/>
      <c r="D17" s="751"/>
      <c r="E17" s="751"/>
      <c r="F17" s="751"/>
      <c r="G17" s="751"/>
      <c r="H17" s="751"/>
      <c r="I17" s="751"/>
      <c r="J17" s="751"/>
      <c r="K17" s="751"/>
      <c r="Q17" s="754"/>
    </row>
    <row r="18" spans="1:17">
      <c r="A18" s="752"/>
      <c r="B18" s="751"/>
      <c r="C18" s="751"/>
      <c r="D18" s="751"/>
      <c r="E18" s="751"/>
      <c r="F18" s="751"/>
      <c r="G18" s="751"/>
      <c r="H18" s="751"/>
      <c r="I18" s="751"/>
      <c r="J18" s="751"/>
      <c r="K18" s="751"/>
      <c r="Q18" s="754"/>
    </row>
    <row r="19" spans="1:17">
      <c r="A19" s="752"/>
      <c r="B19" s="751"/>
      <c r="C19" s="751"/>
      <c r="D19" s="751"/>
      <c r="E19" s="751"/>
      <c r="F19" s="751"/>
      <c r="G19" s="751"/>
      <c r="H19" s="751"/>
      <c r="I19" s="751"/>
      <c r="J19" s="751"/>
      <c r="K19" s="751"/>
      <c r="Q19" s="754"/>
    </row>
    <row r="20" spans="1:17">
      <c r="A20" s="752"/>
      <c r="B20" s="751"/>
      <c r="C20" s="751"/>
      <c r="D20" s="751"/>
      <c r="E20" s="751"/>
      <c r="F20" s="751"/>
      <c r="G20" s="751"/>
      <c r="H20" s="751"/>
      <c r="I20" s="751"/>
      <c r="J20" s="751"/>
      <c r="K20" s="751"/>
      <c r="Q20" s="754"/>
    </row>
    <row r="21" spans="1:17">
      <c r="A21" s="752"/>
      <c r="B21" s="751"/>
      <c r="C21" s="751"/>
      <c r="D21" s="751"/>
      <c r="E21" s="751"/>
      <c r="F21" s="751"/>
      <c r="G21" s="751"/>
      <c r="H21" s="751"/>
      <c r="I21" s="751"/>
      <c r="J21" s="751"/>
      <c r="K21" s="751"/>
      <c r="Q21" s="754"/>
    </row>
    <row r="22" spans="1:17">
      <c r="A22" s="752"/>
      <c r="B22" s="751"/>
      <c r="C22" s="751"/>
      <c r="D22" s="751"/>
      <c r="E22" s="751"/>
      <c r="F22" s="751"/>
      <c r="G22" s="751"/>
      <c r="H22" s="751"/>
      <c r="I22" s="751"/>
      <c r="J22" s="751"/>
      <c r="K22" s="751"/>
      <c r="Q22" s="754"/>
    </row>
    <row r="23" spans="1:17">
      <c r="A23" s="752"/>
      <c r="B23" s="751"/>
      <c r="C23" s="751"/>
      <c r="D23" s="751"/>
      <c r="E23" s="751"/>
      <c r="F23" s="751"/>
      <c r="G23" s="751"/>
      <c r="H23" s="751"/>
      <c r="I23" s="751"/>
      <c r="J23" s="751"/>
      <c r="K23" s="751"/>
      <c r="Q23" s="754"/>
    </row>
    <row r="24" spans="1:17">
      <c r="A24" s="752"/>
      <c r="B24" s="751"/>
      <c r="C24" s="751"/>
      <c r="D24" s="751"/>
      <c r="E24" s="751"/>
      <c r="F24" s="751"/>
      <c r="G24" s="751"/>
      <c r="H24" s="751"/>
      <c r="I24" s="751"/>
      <c r="J24" s="751"/>
      <c r="K24" s="751"/>
      <c r="Q24" s="754"/>
    </row>
    <row r="25" spans="1:17">
      <c r="A25" s="752"/>
      <c r="B25" s="751"/>
      <c r="C25" s="751"/>
      <c r="D25" s="751"/>
      <c r="E25" s="751"/>
      <c r="F25" s="751"/>
      <c r="G25" s="751"/>
      <c r="H25" s="751"/>
      <c r="I25" s="751"/>
      <c r="J25" s="751"/>
      <c r="K25" s="751"/>
      <c r="Q25" s="754"/>
    </row>
    <row r="26" spans="1:17">
      <c r="A26" s="752"/>
      <c r="B26" s="751"/>
      <c r="C26" s="751"/>
      <c r="D26" s="751"/>
      <c r="E26" s="751"/>
      <c r="F26" s="751"/>
      <c r="G26" s="751"/>
      <c r="H26" s="751"/>
      <c r="I26" s="751"/>
      <c r="J26" s="751"/>
      <c r="K26" s="751"/>
      <c r="Q26" s="754"/>
    </row>
    <row r="27" spans="1:17">
      <c r="A27" s="752"/>
      <c r="B27" s="751"/>
      <c r="C27" s="751"/>
      <c r="D27" s="751"/>
      <c r="E27" s="751"/>
      <c r="F27" s="751"/>
      <c r="G27" s="751"/>
      <c r="H27" s="751"/>
      <c r="I27" s="751"/>
      <c r="J27" s="751"/>
      <c r="K27" s="751"/>
      <c r="Q27" s="754"/>
    </row>
    <row r="28" spans="1:17">
      <c r="A28" s="752"/>
      <c r="B28" s="751"/>
      <c r="C28" s="751"/>
      <c r="D28" s="751"/>
      <c r="E28" s="751"/>
      <c r="F28" s="751"/>
      <c r="G28" s="751"/>
      <c r="H28" s="751"/>
      <c r="I28" s="751"/>
      <c r="J28" s="751"/>
      <c r="K28" s="751"/>
      <c r="Q28" s="754"/>
    </row>
    <row r="29" spans="1:17">
      <c r="A29" s="752"/>
      <c r="B29" s="751"/>
      <c r="C29" s="751"/>
      <c r="D29" s="751"/>
      <c r="E29" s="751"/>
      <c r="F29" s="751"/>
      <c r="G29" s="751"/>
      <c r="H29" s="751"/>
      <c r="I29" s="751"/>
      <c r="J29" s="751"/>
      <c r="K29" s="751"/>
      <c r="Q29" s="754"/>
    </row>
    <row r="30" spans="1:17">
      <c r="A30" s="752"/>
      <c r="B30" s="751"/>
      <c r="C30" s="751"/>
      <c r="D30" s="751"/>
      <c r="E30" s="751"/>
      <c r="F30" s="751"/>
      <c r="G30" s="751"/>
      <c r="H30" s="751"/>
      <c r="I30" s="751"/>
      <c r="J30" s="751"/>
      <c r="K30" s="751"/>
      <c r="Q30" s="754"/>
    </row>
    <row r="31" spans="1:17">
      <c r="A31" s="752"/>
      <c r="B31" s="751"/>
      <c r="C31" s="751"/>
      <c r="D31" s="751"/>
      <c r="E31" s="751"/>
      <c r="F31" s="751"/>
      <c r="G31" s="751"/>
      <c r="H31" s="751"/>
      <c r="I31" s="751"/>
      <c r="J31" s="751"/>
      <c r="K31" s="751"/>
      <c r="Q31" s="754"/>
    </row>
    <row r="32" spans="1:17">
      <c r="A32" s="752"/>
      <c r="B32" s="751"/>
      <c r="C32" s="751"/>
      <c r="D32" s="751"/>
      <c r="E32" s="751"/>
      <c r="F32" s="751"/>
      <c r="G32" s="751"/>
      <c r="H32" s="751"/>
      <c r="I32" s="751"/>
      <c r="J32" s="751"/>
      <c r="K32" s="751"/>
      <c r="Q32" s="754"/>
    </row>
    <row r="33" spans="1:17">
      <c r="A33" s="752"/>
      <c r="B33" s="751"/>
      <c r="C33" s="751"/>
      <c r="D33" s="751"/>
      <c r="E33" s="751"/>
      <c r="F33" s="751"/>
      <c r="G33" s="751"/>
      <c r="H33" s="751"/>
      <c r="I33" s="751"/>
      <c r="J33" s="751"/>
      <c r="K33" s="751"/>
      <c r="Q33" s="754"/>
    </row>
    <row r="34" spans="1:17">
      <c r="A34" s="752"/>
      <c r="B34" s="751"/>
      <c r="C34" s="751"/>
      <c r="D34" s="751"/>
      <c r="E34" s="751"/>
      <c r="F34" s="751"/>
      <c r="G34" s="751"/>
      <c r="H34" s="751"/>
      <c r="I34" s="751"/>
      <c r="J34" s="751"/>
      <c r="K34" s="751"/>
      <c r="Q34" s="754"/>
    </row>
    <row r="35" spans="1:17">
      <c r="A35" s="752"/>
      <c r="B35" s="751"/>
      <c r="C35" s="751"/>
      <c r="D35" s="751"/>
      <c r="E35" s="751"/>
      <c r="F35" s="751"/>
      <c r="G35" s="751"/>
      <c r="H35" s="751"/>
      <c r="I35" s="751"/>
      <c r="J35" s="751"/>
      <c r="K35" s="751"/>
      <c r="Q35" s="754"/>
    </row>
    <row r="36" spans="1:17">
      <c r="A36" s="752"/>
      <c r="B36" s="751"/>
      <c r="C36" s="751"/>
      <c r="D36" s="751"/>
      <c r="E36" s="751"/>
      <c r="F36" s="751"/>
      <c r="G36" s="751"/>
      <c r="H36" s="751"/>
      <c r="I36" s="751"/>
      <c r="J36" s="751"/>
      <c r="K36" s="751"/>
      <c r="Q36" s="754"/>
    </row>
    <row r="37" spans="1:17" ht="14.25" thickBot="1">
      <c r="A37" s="755"/>
      <c r="B37" s="756"/>
      <c r="C37" s="756"/>
      <c r="D37" s="756"/>
      <c r="E37" s="756"/>
      <c r="F37" s="756"/>
      <c r="G37" s="756"/>
      <c r="H37" s="756"/>
      <c r="I37" s="756"/>
      <c r="J37" s="756"/>
      <c r="K37" s="756"/>
      <c r="L37" s="757"/>
      <c r="M37" s="757"/>
      <c r="N37" s="757"/>
      <c r="O37" s="757"/>
      <c r="P37" s="757"/>
      <c r="Q37" s="758"/>
    </row>
    <row r="38" spans="1:17" ht="13.5" customHeight="1">
      <c r="A38" s="1003" t="s">
        <v>1016</v>
      </c>
      <c r="B38" s="1003"/>
      <c r="C38" s="1003"/>
      <c r="D38" s="1004"/>
      <c r="E38" s="1007" t="s">
        <v>1019</v>
      </c>
      <c r="F38" s="1007"/>
      <c r="G38" s="1007"/>
      <c r="H38" s="1007"/>
      <c r="I38" s="1007"/>
      <c r="J38" s="1007"/>
      <c r="K38" s="1007"/>
      <c r="L38" s="1007"/>
      <c r="M38" s="1007"/>
      <c r="N38" s="1010" t="s">
        <v>1018</v>
      </c>
      <c r="O38" s="1011"/>
      <c r="P38" s="1011"/>
      <c r="Q38" s="1012"/>
    </row>
    <row r="39" spans="1:17" ht="13.5" customHeight="1">
      <c r="A39" s="1005"/>
      <c r="B39" s="1005"/>
      <c r="C39" s="1005"/>
      <c r="D39" s="1005"/>
      <c r="E39" s="1008"/>
      <c r="F39" s="1008"/>
      <c r="G39" s="1008"/>
      <c r="H39" s="1008"/>
      <c r="I39" s="1008"/>
      <c r="J39" s="1008"/>
      <c r="K39" s="1008"/>
      <c r="L39" s="1008"/>
      <c r="M39" s="1008"/>
      <c r="N39" s="1013"/>
      <c r="O39" s="1014"/>
      <c r="P39" s="1014"/>
      <c r="Q39" s="1015"/>
    </row>
    <row r="40" spans="1:17" ht="14.25" thickBot="1">
      <c r="A40" s="1006"/>
      <c r="B40" s="1006"/>
      <c r="C40" s="1006"/>
      <c r="D40" s="1006"/>
      <c r="E40" s="1009"/>
      <c r="F40" s="1009"/>
      <c r="G40" s="1009"/>
      <c r="H40" s="1009"/>
      <c r="I40" s="1009"/>
      <c r="J40" s="1009"/>
      <c r="K40" s="1009"/>
      <c r="L40" s="1009"/>
      <c r="M40" s="1009"/>
      <c r="N40" s="1016"/>
      <c r="O40" s="1017"/>
      <c r="P40" s="1017"/>
      <c r="Q40" s="1018"/>
    </row>
    <row r="41" spans="1:17">
      <c r="A41" s="759"/>
      <c r="B41" s="760"/>
      <c r="C41" s="760"/>
      <c r="D41" s="760"/>
      <c r="E41" s="760"/>
      <c r="F41" s="760"/>
      <c r="G41" s="760"/>
      <c r="H41" s="760"/>
      <c r="I41" s="760"/>
      <c r="J41" s="760"/>
      <c r="K41" s="760"/>
      <c r="L41" s="761"/>
      <c r="M41" s="761"/>
      <c r="N41" s="761"/>
      <c r="O41" s="761"/>
      <c r="P41" s="761"/>
      <c r="Q41" s="753"/>
    </row>
    <row r="42" spans="1:17">
      <c r="A42" s="752"/>
      <c r="B42" s="751"/>
      <c r="C42" s="751"/>
      <c r="D42" s="751"/>
      <c r="E42" s="751"/>
      <c r="F42" s="751"/>
      <c r="G42" s="751"/>
      <c r="H42" s="751"/>
      <c r="I42" s="751"/>
      <c r="J42" s="751"/>
      <c r="K42" s="751"/>
      <c r="Q42" s="754"/>
    </row>
    <row r="43" spans="1:17">
      <c r="A43" s="752"/>
      <c r="B43" s="751"/>
      <c r="C43" s="751"/>
      <c r="D43" s="751"/>
      <c r="E43" s="751"/>
      <c r="F43" s="751"/>
      <c r="G43" s="751"/>
      <c r="H43" s="751"/>
      <c r="I43" s="751"/>
      <c r="J43" s="751"/>
      <c r="K43" s="751"/>
      <c r="Q43" s="754"/>
    </row>
    <row r="44" spans="1:17">
      <c r="A44" s="752"/>
      <c r="B44" s="751"/>
      <c r="C44" s="751"/>
      <c r="D44" s="751"/>
      <c r="E44" s="751"/>
      <c r="F44" s="751"/>
      <c r="G44" s="751"/>
      <c r="H44" s="751"/>
      <c r="I44" s="751"/>
      <c r="J44" s="751"/>
      <c r="K44" s="751"/>
      <c r="Q44" s="754"/>
    </row>
    <row r="45" spans="1:17">
      <c r="A45" s="752"/>
      <c r="B45" s="751"/>
      <c r="C45" s="751"/>
      <c r="D45" s="751"/>
      <c r="E45" s="751"/>
      <c r="F45" s="751"/>
      <c r="G45" s="751"/>
      <c r="H45" s="751"/>
      <c r="J45" s="751"/>
      <c r="K45" s="751"/>
      <c r="Q45" s="754"/>
    </row>
    <row r="46" spans="1:17">
      <c r="A46" s="752"/>
      <c r="B46" s="751"/>
      <c r="C46" s="751"/>
      <c r="D46" s="751"/>
      <c r="E46" s="751"/>
      <c r="F46" s="751"/>
      <c r="G46" s="751"/>
      <c r="H46" s="751"/>
      <c r="I46" s="751"/>
      <c r="J46" s="751"/>
      <c r="K46" s="751"/>
      <c r="Q46" s="754"/>
    </row>
    <row r="47" spans="1:17">
      <c r="A47" s="752"/>
      <c r="B47" s="751"/>
      <c r="C47" s="751"/>
      <c r="D47" s="751"/>
      <c r="E47" s="751"/>
      <c r="F47" s="751"/>
      <c r="G47" s="751"/>
      <c r="H47" s="751"/>
      <c r="I47" s="751"/>
      <c r="J47" s="751"/>
      <c r="K47" s="751"/>
      <c r="Q47" s="754"/>
    </row>
    <row r="48" spans="1:17">
      <c r="A48" s="752"/>
      <c r="B48" s="751"/>
      <c r="C48" s="751"/>
      <c r="D48" s="751"/>
      <c r="E48" s="751"/>
      <c r="F48" s="751"/>
      <c r="G48" s="751"/>
      <c r="H48" s="751"/>
      <c r="I48" s="751"/>
      <c r="J48" s="751"/>
      <c r="K48" s="751"/>
      <c r="Q48" s="754"/>
    </row>
    <row r="49" spans="1:17">
      <c r="A49" s="752"/>
      <c r="B49" s="751"/>
      <c r="C49" s="751"/>
      <c r="D49" s="751"/>
      <c r="E49" s="751"/>
      <c r="F49" s="751"/>
      <c r="G49" s="751"/>
      <c r="H49" s="751"/>
      <c r="I49" s="751"/>
      <c r="J49" s="751"/>
      <c r="K49" s="751"/>
      <c r="Q49" s="754"/>
    </row>
    <row r="50" spans="1:17">
      <c r="A50" s="752"/>
      <c r="B50" s="751"/>
      <c r="C50" s="751"/>
      <c r="D50" s="751"/>
      <c r="E50" s="751"/>
      <c r="F50" s="751"/>
      <c r="G50" s="751"/>
      <c r="H50" s="751"/>
      <c r="I50" s="751"/>
      <c r="J50" s="751"/>
      <c r="K50" s="751"/>
      <c r="Q50" s="754"/>
    </row>
    <row r="51" spans="1:17">
      <c r="A51" s="752"/>
      <c r="B51" s="751"/>
      <c r="C51" s="751"/>
      <c r="D51" s="751"/>
      <c r="E51" s="751"/>
      <c r="F51" s="751"/>
      <c r="G51" s="751"/>
      <c r="H51" s="751"/>
      <c r="I51" s="751"/>
      <c r="J51" s="751"/>
      <c r="K51" s="751"/>
      <c r="Q51" s="754"/>
    </row>
    <row r="52" spans="1:17">
      <c r="A52" s="752"/>
      <c r="B52" s="751"/>
      <c r="C52" s="751"/>
      <c r="D52" s="751"/>
      <c r="E52" s="751"/>
      <c r="F52" s="751"/>
      <c r="G52" s="751"/>
      <c r="H52" s="751"/>
      <c r="I52" s="751"/>
      <c r="J52" s="751"/>
      <c r="K52" s="751"/>
      <c r="Q52" s="754"/>
    </row>
    <row r="53" spans="1:17">
      <c r="A53" s="752"/>
      <c r="B53" s="751"/>
      <c r="C53" s="751"/>
      <c r="D53" s="751"/>
      <c r="E53" s="751"/>
      <c r="F53" s="751"/>
      <c r="G53" s="751"/>
      <c r="H53" s="751"/>
      <c r="I53" s="751"/>
      <c r="J53" s="751"/>
      <c r="K53" s="751"/>
      <c r="Q53" s="754"/>
    </row>
    <row r="54" spans="1:17">
      <c r="A54" s="752"/>
      <c r="B54" s="751"/>
      <c r="C54" s="751"/>
      <c r="D54" s="751"/>
      <c r="E54" s="751"/>
      <c r="F54" s="751"/>
      <c r="G54" s="751"/>
      <c r="H54" s="751"/>
      <c r="I54" s="751"/>
      <c r="J54" s="751"/>
      <c r="K54" s="751"/>
      <c r="Q54" s="754"/>
    </row>
    <row r="55" spans="1:17">
      <c r="A55" s="752"/>
      <c r="B55" s="751"/>
      <c r="C55" s="751"/>
      <c r="D55" s="751"/>
      <c r="E55" s="751"/>
      <c r="F55" s="751"/>
      <c r="G55" s="751"/>
      <c r="H55" s="751"/>
      <c r="I55" s="751"/>
      <c r="J55" s="751"/>
      <c r="K55" s="751"/>
      <c r="Q55" s="754"/>
    </row>
    <row r="56" spans="1:17">
      <c r="A56" s="752"/>
      <c r="B56" s="751"/>
      <c r="C56" s="751"/>
      <c r="D56" s="751"/>
      <c r="E56" s="751"/>
      <c r="F56" s="751"/>
      <c r="G56" s="751"/>
      <c r="H56" s="751"/>
      <c r="I56" s="751"/>
      <c r="J56" s="751"/>
      <c r="K56" s="751"/>
      <c r="Q56" s="754"/>
    </row>
    <row r="57" spans="1:17" ht="13.5" customHeight="1">
      <c r="A57" s="752"/>
      <c r="B57" s="1019" t="s">
        <v>1020</v>
      </c>
      <c r="C57" s="1019"/>
      <c r="D57" s="1019"/>
      <c r="E57" s="1019"/>
      <c r="F57" s="1019"/>
      <c r="G57" s="1019" t="s">
        <v>1021</v>
      </c>
      <c r="H57" s="1019"/>
      <c r="I57" s="1019"/>
      <c r="J57" s="1019"/>
      <c r="K57" s="1019"/>
      <c r="L57" s="1019"/>
      <c r="M57" s="1019"/>
      <c r="N57" s="1019"/>
      <c r="O57" s="1019"/>
      <c r="P57" s="1019"/>
      <c r="Q57" s="754"/>
    </row>
    <row r="58" spans="1:17" ht="13.5" customHeight="1" thickBot="1">
      <c r="A58" s="752"/>
      <c r="B58" s="1020"/>
      <c r="C58" s="1020"/>
      <c r="D58" s="1020"/>
      <c r="E58" s="1020"/>
      <c r="F58" s="1020"/>
      <c r="G58" s="1020"/>
      <c r="H58" s="1020"/>
      <c r="I58" s="1020"/>
      <c r="J58" s="1020"/>
      <c r="K58" s="1020"/>
      <c r="L58" s="1020"/>
      <c r="M58" s="1020"/>
      <c r="N58" s="1020"/>
      <c r="O58" s="1020"/>
      <c r="P58" s="1020"/>
      <c r="Q58" s="754"/>
    </row>
    <row r="59" spans="1:17" ht="20.100000000000001" customHeight="1" thickTop="1">
      <c r="A59" s="752"/>
      <c r="B59" s="1021" t="s">
        <v>1022</v>
      </c>
      <c r="C59" s="1021"/>
      <c r="D59" s="1021"/>
      <c r="E59" s="1021"/>
      <c r="F59" s="1021"/>
      <c r="G59" s="1023" t="s">
        <v>1023</v>
      </c>
      <c r="H59" s="1023"/>
      <c r="I59" s="1023"/>
      <c r="J59" s="1023"/>
      <c r="K59" s="1023"/>
      <c r="L59" s="1023"/>
      <c r="M59" s="1023"/>
      <c r="N59" s="1023"/>
      <c r="O59" s="1023"/>
      <c r="P59" s="1023"/>
      <c r="Q59" s="754"/>
    </row>
    <row r="60" spans="1:17" ht="20.100000000000001" customHeight="1">
      <c r="A60" s="752"/>
      <c r="B60" s="1022"/>
      <c r="C60" s="1022"/>
      <c r="D60" s="1022"/>
      <c r="E60" s="1022"/>
      <c r="F60" s="1022"/>
      <c r="G60" s="1024"/>
      <c r="H60" s="1024"/>
      <c r="I60" s="1024"/>
      <c r="J60" s="1024"/>
      <c r="K60" s="1024"/>
      <c r="L60" s="1024"/>
      <c r="M60" s="1024"/>
      <c r="N60" s="1024"/>
      <c r="O60" s="1024"/>
      <c r="P60" s="1024"/>
      <c r="Q60" s="754"/>
    </row>
    <row r="61" spans="1:17" ht="15" customHeight="1">
      <c r="A61" s="752"/>
      <c r="B61" s="1025" t="s">
        <v>1024</v>
      </c>
      <c r="C61" s="1025"/>
      <c r="D61" s="1025"/>
      <c r="E61" s="1025"/>
      <c r="F61" s="1025"/>
      <c r="G61" s="1024" t="s">
        <v>1025</v>
      </c>
      <c r="H61" s="1024"/>
      <c r="I61" s="1024"/>
      <c r="J61" s="1024"/>
      <c r="K61" s="1024"/>
      <c r="L61" s="1024"/>
      <c r="M61" s="1024"/>
      <c r="N61" s="1024"/>
      <c r="O61" s="1024"/>
      <c r="P61" s="1024"/>
      <c r="Q61" s="754"/>
    </row>
    <row r="62" spans="1:17" ht="15" customHeight="1">
      <c r="A62" s="752"/>
      <c r="B62" s="1025"/>
      <c r="C62" s="1025"/>
      <c r="D62" s="1025"/>
      <c r="E62" s="1025"/>
      <c r="F62" s="1025"/>
      <c r="G62" s="1024"/>
      <c r="H62" s="1024"/>
      <c r="I62" s="1024"/>
      <c r="J62" s="1024"/>
      <c r="K62" s="1024"/>
      <c r="L62" s="1024"/>
      <c r="M62" s="1024"/>
      <c r="N62" s="1024"/>
      <c r="O62" s="1024"/>
      <c r="P62" s="1024"/>
      <c r="Q62" s="754"/>
    </row>
    <row r="63" spans="1:17" ht="15" customHeight="1">
      <c r="A63" s="752"/>
      <c r="B63" s="1025" t="s">
        <v>1026</v>
      </c>
      <c r="C63" s="1025"/>
      <c r="D63" s="1025"/>
      <c r="E63" s="1025"/>
      <c r="F63" s="1025"/>
      <c r="G63" s="1024" t="s">
        <v>1027</v>
      </c>
      <c r="H63" s="1024"/>
      <c r="I63" s="1024"/>
      <c r="J63" s="1024"/>
      <c r="K63" s="1024"/>
      <c r="L63" s="1024"/>
      <c r="M63" s="1024"/>
      <c r="N63" s="1024"/>
      <c r="O63" s="1024"/>
      <c r="P63" s="1024"/>
      <c r="Q63" s="754"/>
    </row>
    <row r="64" spans="1:17" ht="15" customHeight="1">
      <c r="A64" s="752"/>
      <c r="B64" s="1025"/>
      <c r="C64" s="1025"/>
      <c r="D64" s="1025"/>
      <c r="E64" s="1025"/>
      <c r="F64" s="1025"/>
      <c r="G64" s="1024"/>
      <c r="H64" s="1024"/>
      <c r="I64" s="1024"/>
      <c r="J64" s="1024"/>
      <c r="K64" s="1024"/>
      <c r="L64" s="1024"/>
      <c r="M64" s="1024"/>
      <c r="N64" s="1024"/>
      <c r="O64" s="1024"/>
      <c r="P64" s="1024"/>
      <c r="Q64" s="754"/>
    </row>
    <row r="65" spans="1:17" ht="15" customHeight="1">
      <c r="A65" s="752"/>
      <c r="B65" s="1025" t="s">
        <v>1028</v>
      </c>
      <c r="C65" s="1025"/>
      <c r="D65" s="1025"/>
      <c r="E65" s="1025"/>
      <c r="F65" s="1025"/>
      <c r="G65" s="1024" t="s">
        <v>1029</v>
      </c>
      <c r="H65" s="1024"/>
      <c r="I65" s="1024"/>
      <c r="J65" s="1024"/>
      <c r="K65" s="1024"/>
      <c r="L65" s="1024"/>
      <c r="M65" s="1024"/>
      <c r="N65" s="1024"/>
      <c r="O65" s="1024"/>
      <c r="P65" s="1024"/>
      <c r="Q65" s="754"/>
    </row>
    <row r="66" spans="1:17" ht="15" customHeight="1">
      <c r="A66" s="752"/>
      <c r="B66" s="1025"/>
      <c r="C66" s="1025"/>
      <c r="D66" s="1025"/>
      <c r="E66" s="1025"/>
      <c r="F66" s="1025"/>
      <c r="G66" s="1024"/>
      <c r="H66" s="1024"/>
      <c r="I66" s="1024"/>
      <c r="J66" s="1024"/>
      <c r="K66" s="1024"/>
      <c r="L66" s="1024"/>
      <c r="M66" s="1024"/>
      <c r="N66" s="1024"/>
      <c r="O66" s="1024"/>
      <c r="P66" s="1024"/>
      <c r="Q66" s="754"/>
    </row>
    <row r="67" spans="1:17" ht="20.100000000000001" customHeight="1">
      <c r="A67" s="752"/>
      <c r="B67" s="1025" t="s">
        <v>1030</v>
      </c>
      <c r="C67" s="1025"/>
      <c r="D67" s="1025"/>
      <c r="E67" s="1025"/>
      <c r="F67" s="1025"/>
      <c r="G67" s="1024" t="s">
        <v>1031</v>
      </c>
      <c r="H67" s="1024"/>
      <c r="I67" s="1024"/>
      <c r="J67" s="1024"/>
      <c r="K67" s="1024"/>
      <c r="L67" s="1024"/>
      <c r="M67" s="1024"/>
      <c r="N67" s="1024"/>
      <c r="O67" s="1024"/>
      <c r="P67" s="1024"/>
      <c r="Q67" s="754"/>
    </row>
    <row r="68" spans="1:17" ht="20.100000000000001" customHeight="1">
      <c r="A68" s="752"/>
      <c r="B68" s="1025"/>
      <c r="C68" s="1025"/>
      <c r="D68" s="1025"/>
      <c r="E68" s="1025"/>
      <c r="F68" s="1025"/>
      <c r="G68" s="1024"/>
      <c r="H68" s="1024"/>
      <c r="I68" s="1024"/>
      <c r="J68" s="1024"/>
      <c r="K68" s="1024"/>
      <c r="L68" s="1024"/>
      <c r="M68" s="1024"/>
      <c r="N68" s="1024"/>
      <c r="O68" s="1024"/>
      <c r="P68" s="1024"/>
      <c r="Q68" s="754"/>
    </row>
    <row r="69" spans="1:17" ht="15" customHeight="1">
      <c r="A69" s="752"/>
      <c r="B69" s="1025" t="s">
        <v>1032</v>
      </c>
      <c r="C69" s="1025"/>
      <c r="D69" s="1025"/>
      <c r="E69" s="1025"/>
      <c r="F69" s="1025"/>
      <c r="G69" s="1024" t="s">
        <v>1033</v>
      </c>
      <c r="H69" s="1024"/>
      <c r="I69" s="1024"/>
      <c r="J69" s="1024"/>
      <c r="K69" s="1024"/>
      <c r="L69" s="1024"/>
      <c r="M69" s="1024"/>
      <c r="N69" s="1024"/>
      <c r="O69" s="1024"/>
      <c r="P69" s="1024"/>
      <c r="Q69" s="754"/>
    </row>
    <row r="70" spans="1:17" ht="15" customHeight="1">
      <c r="A70" s="752"/>
      <c r="B70" s="1025"/>
      <c r="C70" s="1025"/>
      <c r="D70" s="1025"/>
      <c r="E70" s="1025"/>
      <c r="F70" s="1025"/>
      <c r="G70" s="1024"/>
      <c r="H70" s="1024"/>
      <c r="I70" s="1024"/>
      <c r="J70" s="1024"/>
      <c r="K70" s="1024"/>
      <c r="L70" s="1024"/>
      <c r="M70" s="1024"/>
      <c r="N70" s="1024"/>
      <c r="O70" s="1024"/>
      <c r="P70" s="1024"/>
      <c r="Q70" s="754"/>
    </row>
    <row r="71" spans="1:17" ht="14.25" thickBot="1">
      <c r="A71" s="755"/>
      <c r="B71" s="756"/>
      <c r="C71" s="756"/>
      <c r="D71" s="756"/>
      <c r="E71" s="756"/>
      <c r="F71" s="756"/>
      <c r="G71" s="756"/>
      <c r="H71" s="756"/>
      <c r="I71" s="756"/>
      <c r="J71" s="756"/>
      <c r="K71" s="756"/>
      <c r="L71" s="757"/>
      <c r="M71" s="757"/>
      <c r="N71" s="757"/>
      <c r="O71" s="757"/>
      <c r="P71" s="757"/>
      <c r="Q71" s="758"/>
    </row>
    <row r="72" spans="1:17" ht="13.5" customHeight="1">
      <c r="A72" s="1003" t="s">
        <v>1016</v>
      </c>
      <c r="B72" s="1003"/>
      <c r="C72" s="1003"/>
      <c r="D72" s="1004"/>
      <c r="E72" s="1007" t="s">
        <v>1034</v>
      </c>
      <c r="F72" s="1007"/>
      <c r="G72" s="1007"/>
      <c r="H72" s="1007"/>
      <c r="I72" s="1007"/>
      <c r="J72" s="1007"/>
      <c r="K72" s="1007"/>
      <c r="L72" s="1007"/>
      <c r="M72" s="1007"/>
      <c r="N72" s="1010" t="s">
        <v>1018</v>
      </c>
      <c r="O72" s="1011"/>
      <c r="P72" s="1011"/>
      <c r="Q72" s="1012"/>
    </row>
    <row r="73" spans="1:17" ht="13.5" customHeight="1">
      <c r="A73" s="1005"/>
      <c r="B73" s="1005"/>
      <c r="C73" s="1005"/>
      <c r="D73" s="1005"/>
      <c r="E73" s="1008"/>
      <c r="F73" s="1008"/>
      <c r="G73" s="1008"/>
      <c r="H73" s="1008"/>
      <c r="I73" s="1008"/>
      <c r="J73" s="1008"/>
      <c r="K73" s="1008"/>
      <c r="L73" s="1008"/>
      <c r="M73" s="1008"/>
      <c r="N73" s="1013"/>
      <c r="O73" s="1014"/>
      <c r="P73" s="1014"/>
      <c r="Q73" s="1015"/>
    </row>
    <row r="74" spans="1:17" ht="14.25" thickBot="1">
      <c r="A74" s="1006"/>
      <c r="B74" s="1006"/>
      <c r="C74" s="1006"/>
      <c r="D74" s="1006"/>
      <c r="E74" s="1009"/>
      <c r="F74" s="1009"/>
      <c r="G74" s="1009"/>
      <c r="H74" s="1009"/>
      <c r="I74" s="1009"/>
      <c r="J74" s="1009"/>
      <c r="K74" s="1009"/>
      <c r="L74" s="1009"/>
      <c r="M74" s="1009"/>
      <c r="N74" s="1016"/>
      <c r="O74" s="1017"/>
      <c r="P74" s="1017"/>
      <c r="Q74" s="1018"/>
    </row>
    <row r="75" spans="1:17">
      <c r="A75" s="752"/>
      <c r="B75" s="751"/>
      <c r="C75" s="751"/>
      <c r="D75" s="751"/>
      <c r="E75" s="751"/>
      <c r="F75" s="751"/>
      <c r="G75" s="751"/>
      <c r="H75" s="751"/>
      <c r="I75" s="751"/>
      <c r="J75" s="751"/>
      <c r="K75" s="751"/>
      <c r="Q75" s="753"/>
    </row>
    <row r="76" spans="1:17">
      <c r="A76" s="752"/>
      <c r="B76" s="751"/>
      <c r="C76" s="751"/>
      <c r="D76" s="751"/>
      <c r="E76" s="751"/>
      <c r="F76" s="751"/>
      <c r="G76" s="751"/>
      <c r="H76" s="751"/>
      <c r="I76" s="751"/>
      <c r="J76" s="751"/>
      <c r="K76" s="751"/>
      <c r="Q76" s="754"/>
    </row>
    <row r="77" spans="1:17" ht="16.5" customHeight="1" thickBot="1">
      <c r="A77" s="762"/>
      <c r="B77" s="1026" t="s">
        <v>1035</v>
      </c>
      <c r="C77" s="1027"/>
      <c r="D77" s="1027"/>
      <c r="E77" s="1026" t="s">
        <v>1036</v>
      </c>
      <c r="F77" s="1027"/>
      <c r="G77" s="1027"/>
      <c r="H77" s="1027"/>
      <c r="I77" s="1027"/>
      <c r="J77" s="1027"/>
      <c r="K77" s="1027"/>
      <c r="L77" s="1027"/>
      <c r="M77" s="1027"/>
      <c r="N77" s="1028"/>
      <c r="O77" s="1027" t="s">
        <v>1037</v>
      </c>
      <c r="P77" s="1028"/>
      <c r="Q77" s="754"/>
    </row>
    <row r="78" spans="1:17" ht="13.5" customHeight="1" thickTop="1">
      <c r="A78" s="762"/>
      <c r="B78" s="1029" t="s">
        <v>1038</v>
      </c>
      <c r="C78" s="1029"/>
      <c r="D78" s="1029"/>
      <c r="E78" s="1031" t="s">
        <v>1039</v>
      </c>
      <c r="F78" s="1032"/>
      <c r="G78" s="1032"/>
      <c r="H78" s="1032"/>
      <c r="I78" s="1032"/>
      <c r="J78" s="1032"/>
      <c r="K78" s="1032"/>
      <c r="L78" s="1032"/>
      <c r="M78" s="1032"/>
      <c r="N78" s="1033"/>
      <c r="O78" s="1037"/>
      <c r="P78" s="1038"/>
      <c r="Q78" s="754"/>
    </row>
    <row r="79" spans="1:17">
      <c r="A79" s="762"/>
      <c r="B79" s="1029"/>
      <c r="C79" s="1029"/>
      <c r="D79" s="1029"/>
      <c r="E79" s="1031"/>
      <c r="F79" s="1032"/>
      <c r="G79" s="1032"/>
      <c r="H79" s="1032"/>
      <c r="I79" s="1032"/>
      <c r="J79" s="1032"/>
      <c r="K79" s="1032"/>
      <c r="L79" s="1032"/>
      <c r="M79" s="1032"/>
      <c r="N79" s="1033"/>
      <c r="O79" s="1039"/>
      <c r="P79" s="1040"/>
      <c r="Q79" s="754"/>
    </row>
    <row r="80" spans="1:17">
      <c r="A80" s="762"/>
      <c r="B80" s="1030"/>
      <c r="C80" s="1030"/>
      <c r="D80" s="1030"/>
      <c r="E80" s="1034"/>
      <c r="F80" s="1035"/>
      <c r="G80" s="1035"/>
      <c r="H80" s="1035"/>
      <c r="I80" s="1035"/>
      <c r="J80" s="1035"/>
      <c r="K80" s="1035"/>
      <c r="L80" s="1035"/>
      <c r="M80" s="1035"/>
      <c r="N80" s="1036"/>
      <c r="O80" s="1041"/>
      <c r="P80" s="1042"/>
      <c r="Q80" s="754"/>
    </row>
    <row r="81" spans="1:17" ht="13.5" customHeight="1">
      <c r="A81" s="762"/>
      <c r="B81" s="1043" t="s">
        <v>1040</v>
      </c>
      <c r="C81" s="1043"/>
      <c r="D81" s="1043"/>
      <c r="E81" s="1044" t="s">
        <v>1041</v>
      </c>
      <c r="F81" s="1045"/>
      <c r="G81" s="1045"/>
      <c r="H81" s="1045"/>
      <c r="I81" s="1045"/>
      <c r="J81" s="1045"/>
      <c r="K81" s="1045"/>
      <c r="L81" s="1045"/>
      <c r="M81" s="1045"/>
      <c r="N81" s="1046"/>
      <c r="O81" s="1047"/>
      <c r="P81" s="1048"/>
      <c r="Q81" s="754"/>
    </row>
    <row r="82" spans="1:17">
      <c r="A82" s="762"/>
      <c r="B82" s="1029"/>
      <c r="C82" s="1029"/>
      <c r="D82" s="1029"/>
      <c r="E82" s="1031"/>
      <c r="F82" s="1032"/>
      <c r="G82" s="1032"/>
      <c r="H82" s="1032"/>
      <c r="I82" s="1032"/>
      <c r="J82" s="1032"/>
      <c r="K82" s="1032"/>
      <c r="L82" s="1032"/>
      <c r="M82" s="1032"/>
      <c r="N82" s="1033"/>
      <c r="O82" s="1039"/>
      <c r="P82" s="1040"/>
      <c r="Q82" s="754"/>
    </row>
    <row r="83" spans="1:17">
      <c r="A83" s="762"/>
      <c r="B83" s="1030"/>
      <c r="C83" s="1030"/>
      <c r="D83" s="1030"/>
      <c r="E83" s="1034"/>
      <c r="F83" s="1035"/>
      <c r="G83" s="1035"/>
      <c r="H83" s="1035"/>
      <c r="I83" s="1035"/>
      <c r="J83" s="1035"/>
      <c r="K83" s="1035"/>
      <c r="L83" s="1035"/>
      <c r="M83" s="1035"/>
      <c r="N83" s="1036"/>
      <c r="O83" s="1041"/>
      <c r="P83" s="1042"/>
      <c r="Q83" s="754"/>
    </row>
    <row r="84" spans="1:17" ht="13.5" customHeight="1">
      <c r="A84" s="762"/>
      <c r="B84" s="1049" t="s">
        <v>1042</v>
      </c>
      <c r="C84" s="1049"/>
      <c r="D84" s="1049"/>
      <c r="E84" s="1051" t="s">
        <v>1043</v>
      </c>
      <c r="F84" s="1052"/>
      <c r="G84" s="1052"/>
      <c r="H84" s="1052"/>
      <c r="I84" s="1052"/>
      <c r="J84" s="1052"/>
      <c r="K84" s="1052"/>
      <c r="L84" s="1052"/>
      <c r="M84" s="1052"/>
      <c r="N84" s="1053"/>
      <c r="O84" s="1047"/>
      <c r="P84" s="1048"/>
      <c r="Q84" s="754"/>
    </row>
    <row r="85" spans="1:17">
      <c r="A85" s="762"/>
      <c r="B85" s="1050"/>
      <c r="C85" s="1050"/>
      <c r="D85" s="1050"/>
      <c r="E85" s="1054"/>
      <c r="F85" s="1055"/>
      <c r="G85" s="1055"/>
      <c r="H85" s="1055"/>
      <c r="I85" s="1055"/>
      <c r="J85" s="1055"/>
      <c r="K85" s="1055"/>
      <c r="L85" s="1055"/>
      <c r="M85" s="1055"/>
      <c r="N85" s="1056"/>
      <c r="O85" s="1039"/>
      <c r="P85" s="1040"/>
      <c r="Q85" s="754"/>
    </row>
    <row r="86" spans="1:17">
      <c r="A86" s="762"/>
      <c r="B86" s="1050" t="s">
        <v>1044</v>
      </c>
      <c r="C86" s="1050"/>
      <c r="D86" s="1050"/>
      <c r="E86" s="1057" t="s">
        <v>1045</v>
      </c>
      <c r="F86" s="1058"/>
      <c r="G86" s="1058"/>
      <c r="H86" s="1058"/>
      <c r="I86" s="1058"/>
      <c r="J86" s="1058"/>
      <c r="K86" s="1058"/>
      <c r="L86" s="1058"/>
      <c r="M86" s="1058"/>
      <c r="N86" s="1059"/>
      <c r="O86" s="1039"/>
      <c r="P86" s="1040"/>
      <c r="Q86" s="754"/>
    </row>
    <row r="87" spans="1:17">
      <c r="A87" s="762"/>
      <c r="B87" s="1050" t="s">
        <v>1046</v>
      </c>
      <c r="C87" s="1050"/>
      <c r="D87" s="1050"/>
      <c r="E87" s="1057" t="s">
        <v>1047</v>
      </c>
      <c r="F87" s="1058"/>
      <c r="G87" s="1058"/>
      <c r="H87" s="1058"/>
      <c r="I87" s="1058"/>
      <c r="J87" s="1058"/>
      <c r="K87" s="1058"/>
      <c r="L87" s="1058"/>
      <c r="M87" s="1058"/>
      <c r="N87" s="1059"/>
      <c r="O87" s="1039"/>
      <c r="P87" s="1040"/>
      <c r="Q87" s="754"/>
    </row>
    <row r="88" spans="1:17">
      <c r="A88" s="762"/>
      <c r="B88" s="1060" t="s">
        <v>1048</v>
      </c>
      <c r="C88" s="1060"/>
      <c r="D88" s="1060"/>
      <c r="E88" s="1061" t="s">
        <v>1049</v>
      </c>
      <c r="F88" s="1062"/>
      <c r="G88" s="1062"/>
      <c r="H88" s="1062"/>
      <c r="I88" s="1062"/>
      <c r="J88" s="1062"/>
      <c r="K88" s="1062"/>
      <c r="L88" s="1062"/>
      <c r="M88" s="1062"/>
      <c r="N88" s="1063"/>
      <c r="O88" s="1041"/>
      <c r="P88" s="1042"/>
      <c r="Q88" s="754"/>
    </row>
    <row r="89" spans="1:17">
      <c r="A89" s="762"/>
      <c r="B89" s="1049" t="s">
        <v>1050</v>
      </c>
      <c r="C89" s="1049"/>
      <c r="D89" s="1049"/>
      <c r="E89" s="1064" t="s">
        <v>1051</v>
      </c>
      <c r="F89" s="1064"/>
      <c r="G89" s="1064"/>
      <c r="H89" s="1064"/>
      <c r="I89" s="1064"/>
      <c r="J89" s="1064"/>
      <c r="K89" s="1064"/>
      <c r="L89" s="1064"/>
      <c r="M89" s="1064"/>
      <c r="N89" s="1064"/>
      <c r="O89" s="1047"/>
      <c r="P89" s="1048"/>
      <c r="Q89" s="754"/>
    </row>
    <row r="90" spans="1:17">
      <c r="A90" s="762"/>
      <c r="B90" s="1050" t="s">
        <v>1052</v>
      </c>
      <c r="C90" s="1050"/>
      <c r="D90" s="1050"/>
      <c r="E90" s="1065" t="s">
        <v>1053</v>
      </c>
      <c r="F90" s="1065"/>
      <c r="G90" s="1065"/>
      <c r="H90" s="1065"/>
      <c r="I90" s="1065"/>
      <c r="J90" s="1065"/>
      <c r="K90" s="1065"/>
      <c r="L90" s="1065"/>
      <c r="M90" s="1065"/>
      <c r="N90" s="1065"/>
      <c r="O90" s="1039"/>
      <c r="P90" s="1040"/>
      <c r="Q90" s="754"/>
    </row>
    <row r="91" spans="1:17">
      <c r="A91" s="762"/>
      <c r="B91" s="1050" t="s">
        <v>1054</v>
      </c>
      <c r="C91" s="1050"/>
      <c r="D91" s="1050"/>
      <c r="E91" s="1066" t="s">
        <v>1055</v>
      </c>
      <c r="F91" s="1066"/>
      <c r="G91" s="1066"/>
      <c r="H91" s="1066"/>
      <c r="I91" s="1066"/>
      <c r="J91" s="1066"/>
      <c r="K91" s="1066"/>
      <c r="L91" s="1066"/>
      <c r="M91" s="1066"/>
      <c r="N91" s="1066"/>
      <c r="O91" s="1039"/>
      <c r="P91" s="1040"/>
      <c r="Q91" s="754"/>
    </row>
    <row r="92" spans="1:17">
      <c r="A92" s="762"/>
      <c r="B92" s="1050" t="s">
        <v>1056</v>
      </c>
      <c r="C92" s="1050"/>
      <c r="D92" s="1050"/>
      <c r="E92" s="1066" t="s">
        <v>1057</v>
      </c>
      <c r="F92" s="1066"/>
      <c r="G92" s="1066"/>
      <c r="H92" s="1066"/>
      <c r="I92" s="1066"/>
      <c r="J92" s="1066"/>
      <c r="K92" s="1066"/>
      <c r="L92" s="1066"/>
      <c r="M92" s="1066"/>
      <c r="N92" s="1066"/>
      <c r="O92" s="1039"/>
      <c r="P92" s="1040"/>
      <c r="Q92" s="754"/>
    </row>
    <row r="93" spans="1:17">
      <c r="A93" s="762"/>
      <c r="B93" s="1050" t="s">
        <v>1058</v>
      </c>
      <c r="C93" s="1050"/>
      <c r="D93" s="1050"/>
      <c r="E93" s="1067" t="s">
        <v>1059</v>
      </c>
      <c r="F93" s="1067"/>
      <c r="G93" s="1067"/>
      <c r="H93" s="1067"/>
      <c r="I93" s="1067"/>
      <c r="J93" s="1067"/>
      <c r="K93" s="1067"/>
      <c r="L93" s="1067"/>
      <c r="M93" s="1067"/>
      <c r="N93" s="1067"/>
      <c r="O93" s="1039"/>
      <c r="P93" s="1040"/>
      <c r="Q93" s="754"/>
    </row>
    <row r="94" spans="1:17">
      <c r="A94" s="762"/>
      <c r="B94" s="1060"/>
      <c r="C94" s="1060"/>
      <c r="D94" s="1060"/>
      <c r="E94" s="1068"/>
      <c r="F94" s="1068"/>
      <c r="G94" s="1068"/>
      <c r="H94" s="1068"/>
      <c r="I94" s="1068"/>
      <c r="J94" s="1068"/>
      <c r="K94" s="1068"/>
      <c r="L94" s="1068"/>
      <c r="M94" s="1068"/>
      <c r="N94" s="1068"/>
      <c r="O94" s="1041"/>
      <c r="P94" s="1042"/>
      <c r="Q94" s="754"/>
    </row>
    <row r="95" spans="1:17">
      <c r="A95" s="762"/>
      <c r="B95" s="1049" t="s">
        <v>1060</v>
      </c>
      <c r="C95" s="1049"/>
      <c r="D95" s="1049"/>
      <c r="E95" s="1064" t="s">
        <v>1061</v>
      </c>
      <c r="F95" s="1064"/>
      <c r="G95" s="1064"/>
      <c r="H95" s="1064"/>
      <c r="I95" s="1064"/>
      <c r="J95" s="1064"/>
      <c r="K95" s="1064"/>
      <c r="L95" s="1064"/>
      <c r="M95" s="1064"/>
      <c r="N95" s="1064"/>
      <c r="O95" s="1047"/>
      <c r="P95" s="1048"/>
      <c r="Q95" s="754"/>
    </row>
    <row r="96" spans="1:17">
      <c r="A96" s="762"/>
      <c r="B96" s="1050" t="s">
        <v>1062</v>
      </c>
      <c r="C96" s="1050"/>
      <c r="D96" s="1050"/>
      <c r="E96" s="1069" t="s">
        <v>1063</v>
      </c>
      <c r="F96" s="1066"/>
      <c r="G96" s="1066"/>
      <c r="H96" s="1066"/>
      <c r="I96" s="1066"/>
      <c r="J96" s="1066"/>
      <c r="K96" s="1066"/>
      <c r="L96" s="1066"/>
      <c r="M96" s="1066"/>
      <c r="N96" s="1066"/>
      <c r="O96" s="1039"/>
      <c r="P96" s="1040"/>
      <c r="Q96" s="754"/>
    </row>
    <row r="97" spans="1:17">
      <c r="A97" s="762"/>
      <c r="B97" s="1050"/>
      <c r="C97" s="1050"/>
      <c r="D97" s="1050"/>
      <c r="E97" s="1067" t="s">
        <v>1064</v>
      </c>
      <c r="F97" s="1067"/>
      <c r="G97" s="1067"/>
      <c r="H97" s="1067"/>
      <c r="I97" s="1067"/>
      <c r="J97" s="1067"/>
      <c r="K97" s="1067"/>
      <c r="L97" s="1067"/>
      <c r="M97" s="1067"/>
      <c r="N97" s="1067"/>
      <c r="O97" s="1039"/>
      <c r="P97" s="1040"/>
      <c r="Q97" s="754"/>
    </row>
    <row r="98" spans="1:17">
      <c r="A98" s="762"/>
      <c r="B98" s="1050"/>
      <c r="C98" s="1050"/>
      <c r="D98" s="1050"/>
      <c r="E98" s="1067"/>
      <c r="F98" s="1067"/>
      <c r="G98" s="1067"/>
      <c r="H98" s="1067"/>
      <c r="I98" s="1067"/>
      <c r="J98" s="1067"/>
      <c r="K98" s="1067"/>
      <c r="L98" s="1067"/>
      <c r="M98" s="1067"/>
      <c r="N98" s="1067"/>
      <c r="O98" s="1039"/>
      <c r="P98" s="1040"/>
      <c r="Q98" s="754"/>
    </row>
    <row r="99" spans="1:17">
      <c r="A99" s="762"/>
      <c r="B99" s="1050"/>
      <c r="C99" s="1050"/>
      <c r="D99" s="1050"/>
      <c r="E99" s="1066" t="s">
        <v>1065</v>
      </c>
      <c r="F99" s="1066"/>
      <c r="G99" s="1066"/>
      <c r="H99" s="1066"/>
      <c r="I99" s="1066"/>
      <c r="J99" s="1066"/>
      <c r="K99" s="1066"/>
      <c r="L99" s="1066"/>
      <c r="M99" s="1066"/>
      <c r="N99" s="1066"/>
      <c r="O99" s="1039"/>
      <c r="P99" s="1040"/>
      <c r="Q99" s="754"/>
    </row>
    <row r="100" spans="1:17">
      <c r="A100" s="762"/>
      <c r="B100" s="1050" t="s">
        <v>1066</v>
      </c>
      <c r="C100" s="1050"/>
      <c r="D100" s="1050"/>
      <c r="E100" s="1066" t="s">
        <v>1067</v>
      </c>
      <c r="F100" s="1066"/>
      <c r="G100" s="1066"/>
      <c r="H100" s="1066"/>
      <c r="I100" s="1066"/>
      <c r="J100" s="1066"/>
      <c r="K100" s="1066"/>
      <c r="L100" s="1066"/>
      <c r="M100" s="1066"/>
      <c r="N100" s="1066"/>
      <c r="O100" s="1039"/>
      <c r="P100" s="1040"/>
      <c r="Q100" s="754"/>
    </row>
    <row r="101" spans="1:17">
      <c r="A101" s="762"/>
      <c r="B101" s="1060"/>
      <c r="C101" s="1060"/>
      <c r="D101" s="1060"/>
      <c r="E101" s="1070" t="s">
        <v>1068</v>
      </c>
      <c r="F101" s="1070"/>
      <c r="G101" s="1070"/>
      <c r="H101" s="1070"/>
      <c r="I101" s="1070"/>
      <c r="J101" s="1070"/>
      <c r="K101" s="1070"/>
      <c r="L101" s="1070"/>
      <c r="M101" s="1070"/>
      <c r="N101" s="1070"/>
      <c r="O101" s="1041"/>
      <c r="P101" s="1042"/>
      <c r="Q101" s="754"/>
    </row>
    <row r="102" spans="1:17">
      <c r="A102" s="762"/>
      <c r="B102" s="1047" t="s">
        <v>1069</v>
      </c>
      <c r="C102" s="1071"/>
      <c r="D102" s="1071"/>
      <c r="E102" s="1044" t="s">
        <v>1070</v>
      </c>
      <c r="F102" s="1045"/>
      <c r="G102" s="1045"/>
      <c r="H102" s="1045"/>
      <c r="I102" s="1045"/>
      <c r="J102" s="1045"/>
      <c r="K102" s="1045"/>
      <c r="L102" s="1045"/>
      <c r="M102" s="1045"/>
      <c r="N102" s="1046"/>
      <c r="O102" s="1047"/>
      <c r="P102" s="1048"/>
      <c r="Q102" s="754"/>
    </row>
    <row r="103" spans="1:17">
      <c r="A103" s="762"/>
      <c r="B103" s="1039"/>
      <c r="C103" s="1072"/>
      <c r="D103" s="1072"/>
      <c r="E103" s="1031"/>
      <c r="F103" s="1032"/>
      <c r="G103" s="1032"/>
      <c r="H103" s="1032"/>
      <c r="I103" s="1032"/>
      <c r="J103" s="1032"/>
      <c r="K103" s="1032"/>
      <c r="L103" s="1032"/>
      <c r="M103" s="1032"/>
      <c r="N103" s="1033"/>
      <c r="O103" s="1039"/>
      <c r="P103" s="1040"/>
      <c r="Q103" s="754"/>
    </row>
    <row r="104" spans="1:17">
      <c r="A104" s="762"/>
      <c r="B104" s="1041"/>
      <c r="C104" s="1073"/>
      <c r="D104" s="1073"/>
      <c r="E104" s="1034"/>
      <c r="F104" s="1035"/>
      <c r="G104" s="1035"/>
      <c r="H104" s="1035"/>
      <c r="I104" s="1035"/>
      <c r="J104" s="1035"/>
      <c r="K104" s="1035"/>
      <c r="L104" s="1035"/>
      <c r="M104" s="1035"/>
      <c r="N104" s="1036"/>
      <c r="O104" s="1041"/>
      <c r="P104" s="1042"/>
      <c r="Q104" s="754"/>
    </row>
    <row r="105" spans="1:17">
      <c r="A105" s="762"/>
      <c r="B105" s="1043" t="s">
        <v>1071</v>
      </c>
      <c r="C105" s="1043"/>
      <c r="D105" s="1043"/>
      <c r="E105" s="1074" t="s">
        <v>1072</v>
      </c>
      <c r="F105" s="1074"/>
      <c r="G105" s="1074"/>
      <c r="H105" s="1074"/>
      <c r="I105" s="1074"/>
      <c r="J105" s="1074"/>
      <c r="K105" s="1074"/>
      <c r="L105" s="1074"/>
      <c r="M105" s="1074"/>
      <c r="N105" s="1074"/>
      <c r="O105" s="1047"/>
      <c r="P105" s="1048"/>
      <c r="Q105" s="754"/>
    </row>
    <row r="106" spans="1:17">
      <c r="A106" s="762"/>
      <c r="B106" s="1029"/>
      <c r="C106" s="1029"/>
      <c r="D106" s="1029"/>
      <c r="E106" s="1075" t="s">
        <v>1073</v>
      </c>
      <c r="F106" s="1075"/>
      <c r="G106" s="1075"/>
      <c r="H106" s="1075"/>
      <c r="I106" s="1075"/>
      <c r="J106" s="1075"/>
      <c r="K106" s="1075"/>
      <c r="L106" s="1075"/>
      <c r="M106" s="1075"/>
      <c r="N106" s="1075"/>
      <c r="O106" s="1039"/>
      <c r="P106" s="1040"/>
      <c r="Q106" s="754"/>
    </row>
    <row r="107" spans="1:17">
      <c r="A107" s="762"/>
      <c r="B107" s="1030"/>
      <c r="C107" s="1030"/>
      <c r="D107" s="1030"/>
      <c r="E107" s="1076" t="s">
        <v>1074</v>
      </c>
      <c r="F107" s="1076"/>
      <c r="G107" s="1076"/>
      <c r="H107" s="1076"/>
      <c r="I107" s="1076"/>
      <c r="J107" s="1076"/>
      <c r="K107" s="1076"/>
      <c r="L107" s="1076"/>
      <c r="M107" s="1076"/>
      <c r="N107" s="1076"/>
      <c r="O107" s="1041"/>
      <c r="P107" s="1042"/>
      <c r="Q107" s="754"/>
    </row>
    <row r="108" spans="1:17" ht="9.9499999999999993" customHeight="1" thickBot="1">
      <c r="A108" s="763"/>
      <c r="B108" s="757"/>
      <c r="C108" s="757"/>
      <c r="D108" s="757"/>
      <c r="E108" s="757"/>
      <c r="F108" s="757"/>
      <c r="G108" s="757"/>
      <c r="H108" s="757"/>
      <c r="I108" s="757"/>
      <c r="J108" s="757"/>
      <c r="K108" s="757"/>
      <c r="L108" s="757"/>
      <c r="M108" s="757"/>
      <c r="N108" s="757"/>
      <c r="O108" s="757"/>
      <c r="P108" s="757"/>
      <c r="Q108" s="758"/>
    </row>
    <row r="109" spans="1:17">
      <c r="A109" s="751"/>
      <c r="B109" s="751"/>
      <c r="C109" s="751"/>
      <c r="D109" s="751"/>
      <c r="E109" s="751"/>
      <c r="F109" s="751"/>
      <c r="G109" s="751"/>
      <c r="H109" s="751"/>
      <c r="I109" s="751"/>
      <c r="J109" s="751"/>
      <c r="K109" s="751"/>
    </row>
    <row r="110" spans="1:17">
      <c r="A110" s="751"/>
      <c r="B110" s="751"/>
      <c r="C110" s="751"/>
      <c r="D110" s="751"/>
      <c r="E110" s="751"/>
      <c r="F110" s="751"/>
      <c r="G110" s="751"/>
      <c r="H110" s="751"/>
      <c r="I110" s="751"/>
      <c r="J110" s="751"/>
      <c r="K110" s="751"/>
    </row>
    <row r="111" spans="1:17">
      <c r="A111" s="751"/>
      <c r="B111" s="751"/>
      <c r="C111" s="751"/>
      <c r="D111" s="751"/>
      <c r="E111" s="751"/>
      <c r="F111" s="751"/>
      <c r="G111" s="751"/>
      <c r="H111" s="751"/>
      <c r="I111" s="751"/>
      <c r="J111" s="751"/>
      <c r="K111" s="751"/>
    </row>
    <row r="112" spans="1:17">
      <c r="A112" s="751"/>
      <c r="B112" s="751"/>
      <c r="C112" s="751"/>
      <c r="D112" s="751"/>
      <c r="E112" s="751"/>
      <c r="F112" s="751"/>
      <c r="G112" s="751"/>
      <c r="H112" s="751"/>
      <c r="I112" s="751"/>
      <c r="J112" s="751"/>
      <c r="K112" s="751"/>
    </row>
    <row r="113" spans="1:11">
      <c r="A113" s="751"/>
      <c r="B113" s="751"/>
      <c r="C113" s="751"/>
      <c r="D113" s="751"/>
      <c r="E113" s="751"/>
      <c r="F113" s="751"/>
      <c r="G113" s="751"/>
      <c r="H113" s="751"/>
      <c r="I113" s="751"/>
      <c r="J113" s="751"/>
      <c r="K113" s="751"/>
    </row>
    <row r="114" spans="1:11">
      <c r="A114" s="751"/>
      <c r="B114" s="751"/>
      <c r="C114" s="751"/>
      <c r="D114" s="751"/>
      <c r="E114" s="751"/>
      <c r="F114" s="751"/>
      <c r="G114" s="751"/>
      <c r="H114" s="751"/>
      <c r="I114" s="751"/>
      <c r="J114" s="751"/>
      <c r="K114" s="751"/>
    </row>
    <row r="115" spans="1:11">
      <c r="A115" s="751"/>
      <c r="B115" s="751"/>
      <c r="C115" s="751"/>
      <c r="D115" s="751"/>
      <c r="E115" s="751"/>
      <c r="F115" s="751"/>
      <c r="G115" s="751"/>
      <c r="H115" s="751"/>
      <c r="I115" s="751"/>
      <c r="J115" s="751"/>
      <c r="K115" s="751"/>
    </row>
    <row r="116" spans="1:11">
      <c r="A116" s="751"/>
      <c r="B116" s="751"/>
      <c r="C116" s="751"/>
      <c r="D116" s="751"/>
      <c r="E116" s="751"/>
      <c r="F116" s="751"/>
      <c r="G116" s="751"/>
      <c r="H116" s="751"/>
      <c r="I116" s="751"/>
      <c r="J116" s="751"/>
      <c r="K116" s="751"/>
    </row>
    <row r="117" spans="1:11">
      <c r="A117" s="751"/>
      <c r="B117" s="751"/>
      <c r="C117" s="751"/>
      <c r="D117" s="751"/>
      <c r="E117" s="751"/>
      <c r="F117" s="751"/>
      <c r="G117" s="751"/>
      <c r="H117" s="751"/>
      <c r="I117" s="751"/>
      <c r="J117" s="751"/>
      <c r="K117" s="751"/>
    </row>
    <row r="118" spans="1:11">
      <c r="A118" s="751"/>
      <c r="B118" s="751"/>
      <c r="C118" s="751"/>
      <c r="D118" s="751"/>
      <c r="E118" s="751"/>
      <c r="F118" s="751"/>
      <c r="G118" s="751"/>
      <c r="H118" s="751"/>
      <c r="I118" s="751"/>
      <c r="J118" s="751"/>
      <c r="K118" s="751"/>
    </row>
    <row r="119" spans="1:11">
      <c r="A119" s="751"/>
      <c r="B119" s="751"/>
      <c r="C119" s="751"/>
      <c r="D119" s="751"/>
      <c r="E119" s="751"/>
      <c r="F119" s="751"/>
      <c r="G119" s="751"/>
      <c r="H119" s="751"/>
      <c r="I119" s="751"/>
      <c r="J119" s="751"/>
      <c r="K119" s="751"/>
    </row>
    <row r="120" spans="1:11">
      <c r="A120" s="751"/>
      <c r="B120" s="751"/>
      <c r="C120" s="751"/>
      <c r="D120" s="751"/>
      <c r="E120" s="751"/>
      <c r="F120" s="751"/>
      <c r="G120" s="751"/>
      <c r="H120" s="751"/>
      <c r="I120" s="751"/>
      <c r="J120" s="751"/>
      <c r="K120" s="751"/>
    </row>
    <row r="121" spans="1:11">
      <c r="A121" s="751"/>
      <c r="B121" s="751"/>
      <c r="C121" s="751"/>
      <c r="D121" s="751"/>
      <c r="E121" s="751"/>
      <c r="F121" s="751"/>
      <c r="G121" s="751"/>
      <c r="H121" s="751"/>
      <c r="I121" s="751"/>
      <c r="J121" s="751"/>
      <c r="K121" s="751"/>
    </row>
    <row r="122" spans="1:11">
      <c r="A122" s="751"/>
      <c r="B122" s="751"/>
      <c r="C122" s="751"/>
      <c r="D122" s="751"/>
      <c r="E122" s="751"/>
      <c r="F122" s="751"/>
      <c r="G122" s="751"/>
      <c r="H122" s="751"/>
      <c r="I122" s="751"/>
      <c r="J122" s="751"/>
      <c r="K122" s="751"/>
    </row>
    <row r="123" spans="1:11">
      <c r="A123" s="751"/>
      <c r="B123" s="751"/>
      <c r="C123" s="751"/>
      <c r="D123" s="751"/>
      <c r="E123" s="751"/>
      <c r="F123" s="751"/>
      <c r="G123" s="751"/>
      <c r="H123" s="751"/>
      <c r="I123" s="751"/>
      <c r="J123" s="751"/>
      <c r="K123" s="751"/>
    </row>
    <row r="124" spans="1:11">
      <c r="A124" s="751"/>
      <c r="B124" s="751"/>
      <c r="C124" s="751"/>
      <c r="D124" s="751"/>
      <c r="E124" s="751"/>
      <c r="F124" s="751"/>
      <c r="G124" s="751"/>
      <c r="H124" s="751"/>
      <c r="I124" s="751"/>
      <c r="J124" s="751"/>
      <c r="K124" s="751"/>
    </row>
    <row r="125" spans="1:11">
      <c r="A125" s="751"/>
      <c r="B125" s="751"/>
      <c r="C125" s="751"/>
      <c r="D125" s="751"/>
      <c r="E125" s="751"/>
      <c r="F125" s="751"/>
      <c r="G125" s="751"/>
      <c r="H125" s="751"/>
      <c r="I125" s="751"/>
      <c r="J125" s="751"/>
      <c r="K125" s="751"/>
    </row>
    <row r="126" spans="1:11">
      <c r="A126" s="751"/>
      <c r="B126" s="751"/>
      <c r="C126" s="751"/>
      <c r="D126" s="751"/>
      <c r="E126" s="751"/>
      <c r="F126" s="751"/>
      <c r="G126" s="751"/>
      <c r="H126" s="751"/>
      <c r="I126" s="751"/>
      <c r="J126" s="751"/>
      <c r="K126" s="751"/>
    </row>
    <row r="127" spans="1:11">
      <c r="A127" s="751"/>
      <c r="B127" s="751"/>
      <c r="C127" s="751"/>
      <c r="D127" s="751"/>
      <c r="E127" s="751"/>
      <c r="F127" s="751"/>
      <c r="G127" s="751"/>
      <c r="H127" s="751"/>
      <c r="I127" s="751"/>
      <c r="J127" s="751"/>
      <c r="K127" s="751"/>
    </row>
    <row r="128" spans="1:11">
      <c r="A128" s="751"/>
      <c r="B128" s="751"/>
      <c r="C128" s="751"/>
      <c r="D128" s="751"/>
      <c r="E128" s="751"/>
      <c r="F128" s="751"/>
      <c r="G128" s="751"/>
      <c r="H128" s="751"/>
      <c r="I128" s="751"/>
      <c r="J128" s="751"/>
      <c r="K128" s="751"/>
    </row>
    <row r="129" spans="1:11">
      <c r="A129" s="751"/>
      <c r="B129" s="751"/>
      <c r="C129" s="751"/>
      <c r="D129" s="751"/>
      <c r="E129" s="751"/>
      <c r="F129" s="751"/>
      <c r="G129" s="751"/>
      <c r="H129" s="751"/>
      <c r="I129" s="751"/>
      <c r="J129" s="751"/>
      <c r="K129" s="751"/>
    </row>
    <row r="130" spans="1:11">
      <c r="A130" s="751"/>
      <c r="B130" s="751"/>
      <c r="C130" s="751"/>
      <c r="D130" s="751"/>
      <c r="E130" s="751"/>
      <c r="F130" s="751"/>
      <c r="G130" s="751"/>
      <c r="H130" s="751"/>
      <c r="I130" s="751"/>
      <c r="J130" s="751"/>
      <c r="K130" s="751"/>
    </row>
    <row r="131" spans="1:11">
      <c r="A131" s="751"/>
      <c r="B131" s="751"/>
      <c r="C131" s="751"/>
      <c r="D131" s="751"/>
      <c r="E131" s="751"/>
      <c r="F131" s="751"/>
      <c r="G131" s="751"/>
      <c r="H131" s="751"/>
      <c r="I131" s="751"/>
      <c r="J131" s="751"/>
      <c r="K131" s="751"/>
    </row>
    <row r="132" spans="1:11">
      <c r="A132" s="751"/>
      <c r="B132" s="751"/>
      <c r="C132" s="751"/>
      <c r="D132" s="751"/>
      <c r="E132" s="751"/>
      <c r="F132" s="751"/>
      <c r="G132" s="751"/>
      <c r="H132" s="751"/>
      <c r="I132" s="751"/>
      <c r="J132" s="751"/>
      <c r="K132" s="751"/>
    </row>
    <row r="133" spans="1:11">
      <c r="A133" s="751"/>
      <c r="B133" s="751"/>
      <c r="C133" s="751"/>
      <c r="D133" s="751"/>
      <c r="E133" s="751"/>
      <c r="F133" s="751"/>
      <c r="G133" s="751"/>
      <c r="H133" s="751"/>
      <c r="I133" s="751"/>
      <c r="J133" s="751"/>
      <c r="K133" s="751"/>
    </row>
    <row r="134" spans="1:11">
      <c r="A134" s="751"/>
      <c r="B134" s="751"/>
      <c r="C134" s="751"/>
      <c r="D134" s="751"/>
      <c r="E134" s="751"/>
      <c r="F134" s="751"/>
      <c r="G134" s="751"/>
      <c r="H134" s="751"/>
      <c r="I134" s="751"/>
      <c r="J134" s="751"/>
      <c r="K134" s="751"/>
    </row>
    <row r="135" spans="1:11">
      <c r="A135" s="751"/>
      <c r="B135" s="751"/>
      <c r="C135" s="751"/>
      <c r="D135" s="751"/>
      <c r="E135" s="751"/>
      <c r="F135" s="751"/>
      <c r="G135" s="751"/>
      <c r="H135" s="751"/>
      <c r="I135" s="751"/>
      <c r="J135" s="751"/>
      <c r="K135" s="751"/>
    </row>
    <row r="136" spans="1:11">
      <c r="A136" s="751"/>
      <c r="B136" s="751"/>
      <c r="C136" s="751"/>
      <c r="D136" s="751"/>
      <c r="E136" s="751"/>
      <c r="F136" s="751"/>
      <c r="G136" s="751"/>
      <c r="H136" s="751"/>
      <c r="I136" s="751"/>
      <c r="J136" s="751"/>
      <c r="K136" s="751"/>
    </row>
    <row r="137" spans="1:11">
      <c r="A137" s="751"/>
      <c r="B137" s="751"/>
      <c r="C137" s="751"/>
      <c r="D137" s="751"/>
      <c r="E137" s="751"/>
      <c r="F137" s="751"/>
      <c r="G137" s="751"/>
      <c r="H137" s="751"/>
      <c r="I137" s="751"/>
      <c r="J137" s="751"/>
      <c r="K137" s="751"/>
    </row>
    <row r="138" spans="1:11">
      <c r="A138" s="751"/>
      <c r="B138" s="751"/>
      <c r="C138" s="751"/>
      <c r="D138" s="751"/>
      <c r="E138" s="751"/>
      <c r="F138" s="751"/>
      <c r="G138" s="751"/>
      <c r="H138" s="751"/>
      <c r="I138" s="751"/>
      <c r="J138" s="751"/>
      <c r="K138" s="751"/>
    </row>
    <row r="139" spans="1:11">
      <c r="A139" s="751"/>
      <c r="B139" s="751"/>
      <c r="C139" s="751"/>
      <c r="D139" s="751"/>
      <c r="E139" s="751"/>
      <c r="F139" s="751"/>
      <c r="G139" s="751"/>
      <c r="H139" s="751"/>
      <c r="I139" s="751"/>
      <c r="J139" s="751"/>
      <c r="K139" s="751"/>
    </row>
    <row r="140" spans="1:11">
      <c r="A140" s="751"/>
      <c r="B140" s="751"/>
      <c r="C140" s="751"/>
      <c r="D140" s="751"/>
      <c r="E140" s="751"/>
      <c r="F140" s="751"/>
      <c r="G140" s="751"/>
      <c r="H140" s="751"/>
      <c r="I140" s="751"/>
      <c r="J140" s="751"/>
      <c r="K140" s="751"/>
    </row>
    <row r="141" spans="1:11">
      <c r="A141" s="751"/>
      <c r="B141" s="751"/>
      <c r="C141" s="751"/>
      <c r="D141" s="751"/>
      <c r="E141" s="751"/>
      <c r="F141" s="751"/>
      <c r="G141" s="751"/>
      <c r="H141" s="751"/>
      <c r="I141" s="751"/>
      <c r="J141" s="751"/>
      <c r="K141" s="751"/>
    </row>
    <row r="142" spans="1:11">
      <c r="A142" s="751"/>
      <c r="B142" s="751"/>
      <c r="C142" s="751"/>
      <c r="D142" s="751"/>
      <c r="E142" s="751"/>
      <c r="F142" s="751"/>
      <c r="G142" s="751"/>
      <c r="H142" s="751"/>
      <c r="I142" s="751"/>
      <c r="J142" s="751"/>
      <c r="K142" s="751"/>
    </row>
    <row r="143" spans="1:11">
      <c r="A143" s="751"/>
      <c r="B143" s="751"/>
      <c r="C143" s="751"/>
      <c r="D143" s="751"/>
      <c r="E143" s="751"/>
      <c r="F143" s="751"/>
      <c r="G143" s="751"/>
      <c r="H143" s="751"/>
      <c r="I143" s="751"/>
      <c r="J143" s="751"/>
      <c r="K143" s="751"/>
    </row>
    <row r="144" spans="1:11">
      <c r="A144" s="751"/>
      <c r="B144" s="751"/>
      <c r="C144" s="751"/>
      <c r="D144" s="751"/>
      <c r="E144" s="751"/>
      <c r="F144" s="751"/>
      <c r="G144" s="751"/>
      <c r="H144" s="751"/>
      <c r="I144" s="751"/>
      <c r="J144" s="751"/>
      <c r="K144" s="751"/>
    </row>
    <row r="145" spans="1:11">
      <c r="A145" s="751"/>
      <c r="B145" s="751"/>
      <c r="C145" s="751"/>
      <c r="D145" s="751"/>
      <c r="E145" s="751"/>
      <c r="F145" s="751"/>
      <c r="G145" s="751"/>
      <c r="H145" s="751"/>
      <c r="I145" s="751"/>
      <c r="J145" s="751"/>
      <c r="K145" s="751"/>
    </row>
    <row r="146" spans="1:11">
      <c r="A146" s="751"/>
      <c r="B146" s="751"/>
      <c r="C146" s="751"/>
      <c r="D146" s="751"/>
      <c r="E146" s="751"/>
      <c r="F146" s="751"/>
      <c r="G146" s="751"/>
      <c r="H146" s="751"/>
      <c r="I146" s="751"/>
      <c r="J146" s="751"/>
      <c r="K146" s="751"/>
    </row>
    <row r="147" spans="1:11">
      <c r="A147" s="751"/>
      <c r="B147" s="751"/>
      <c r="C147" s="751"/>
      <c r="D147" s="751"/>
      <c r="E147" s="751"/>
      <c r="F147" s="751"/>
      <c r="G147" s="751"/>
      <c r="H147" s="751"/>
      <c r="I147" s="751"/>
      <c r="J147" s="751"/>
      <c r="K147" s="751"/>
    </row>
    <row r="148" spans="1:11">
      <c r="A148" s="751"/>
      <c r="B148" s="751"/>
      <c r="C148" s="751"/>
      <c r="D148" s="751"/>
      <c r="E148" s="751"/>
      <c r="F148" s="751"/>
      <c r="G148" s="751"/>
      <c r="H148" s="751"/>
      <c r="I148" s="751"/>
      <c r="J148" s="751"/>
      <c r="K148" s="751"/>
    </row>
    <row r="149" spans="1:11">
      <c r="A149" s="751"/>
      <c r="B149" s="751"/>
      <c r="C149" s="751"/>
      <c r="D149" s="751"/>
      <c r="E149" s="751"/>
      <c r="F149" s="751"/>
      <c r="G149" s="751"/>
      <c r="H149" s="751"/>
      <c r="I149" s="751"/>
      <c r="J149" s="751"/>
      <c r="K149" s="751"/>
    </row>
    <row r="150" spans="1:11">
      <c r="A150" s="751"/>
      <c r="B150" s="751"/>
      <c r="C150" s="751"/>
      <c r="D150" s="751"/>
      <c r="E150" s="751"/>
      <c r="F150" s="751"/>
      <c r="G150" s="751"/>
      <c r="H150" s="751"/>
      <c r="I150" s="751"/>
      <c r="J150" s="751"/>
      <c r="K150" s="751"/>
    </row>
    <row r="151" spans="1:11">
      <c r="A151" s="751"/>
      <c r="B151" s="751"/>
      <c r="C151" s="751"/>
      <c r="D151" s="751"/>
      <c r="E151" s="751"/>
      <c r="F151" s="751"/>
      <c r="G151" s="751"/>
      <c r="H151" s="751"/>
      <c r="I151" s="751"/>
      <c r="J151" s="751"/>
      <c r="K151" s="751"/>
    </row>
    <row r="152" spans="1:11">
      <c r="A152" s="751"/>
      <c r="B152" s="751"/>
      <c r="C152" s="751"/>
      <c r="D152" s="751"/>
      <c r="E152" s="751"/>
      <c r="F152" s="751"/>
      <c r="G152" s="751"/>
      <c r="H152" s="751"/>
      <c r="I152" s="751"/>
      <c r="J152" s="751"/>
      <c r="K152" s="751"/>
    </row>
    <row r="153" spans="1:11">
      <c r="A153" s="751"/>
      <c r="B153" s="751"/>
      <c r="C153" s="751"/>
      <c r="D153" s="751"/>
      <c r="E153" s="751"/>
      <c r="F153" s="751"/>
      <c r="G153" s="751"/>
      <c r="H153" s="751"/>
      <c r="I153" s="751"/>
      <c r="J153" s="751"/>
      <c r="K153" s="751"/>
    </row>
    <row r="154" spans="1:11">
      <c r="A154" s="751"/>
      <c r="B154" s="751"/>
      <c r="C154" s="751"/>
      <c r="D154" s="751"/>
      <c r="E154" s="751"/>
      <c r="F154" s="751"/>
      <c r="G154" s="751"/>
      <c r="H154" s="751"/>
      <c r="I154" s="751"/>
      <c r="J154" s="751"/>
      <c r="K154" s="751"/>
    </row>
    <row r="155" spans="1:11">
      <c r="A155" s="751"/>
      <c r="B155" s="751"/>
      <c r="C155" s="751"/>
      <c r="D155" s="751"/>
      <c r="E155" s="751"/>
      <c r="F155" s="751"/>
      <c r="G155" s="751"/>
      <c r="H155" s="751"/>
      <c r="I155" s="751"/>
      <c r="J155" s="751"/>
      <c r="K155" s="751"/>
    </row>
    <row r="156" spans="1:11">
      <c r="A156" s="751"/>
      <c r="B156" s="751"/>
      <c r="C156" s="751"/>
      <c r="D156" s="751"/>
      <c r="E156" s="751"/>
      <c r="F156" s="751"/>
      <c r="G156" s="751"/>
      <c r="H156" s="751"/>
      <c r="I156" s="751"/>
      <c r="J156" s="751"/>
      <c r="K156" s="751"/>
    </row>
    <row r="157" spans="1:11">
      <c r="A157" s="751"/>
      <c r="B157" s="751"/>
      <c r="C157" s="751"/>
      <c r="D157" s="751"/>
      <c r="E157" s="751"/>
      <c r="F157" s="751"/>
      <c r="G157" s="751"/>
      <c r="H157" s="751"/>
      <c r="I157" s="751"/>
      <c r="J157" s="751"/>
      <c r="K157" s="751"/>
    </row>
    <row r="158" spans="1:11">
      <c r="A158" s="751"/>
      <c r="B158" s="751"/>
      <c r="C158" s="751"/>
      <c r="D158" s="751"/>
      <c r="E158" s="751"/>
      <c r="F158" s="751"/>
      <c r="G158" s="751"/>
      <c r="H158" s="751"/>
      <c r="I158" s="751"/>
      <c r="J158" s="751"/>
      <c r="K158" s="751"/>
    </row>
    <row r="159" spans="1:11">
      <c r="A159" s="751"/>
      <c r="B159" s="751"/>
      <c r="C159" s="751"/>
      <c r="D159" s="751"/>
      <c r="E159" s="751"/>
      <c r="F159" s="751"/>
      <c r="G159" s="751"/>
      <c r="H159" s="751"/>
      <c r="I159" s="751"/>
      <c r="J159" s="751"/>
      <c r="K159" s="751"/>
    </row>
    <row r="160" spans="1:11">
      <c r="A160" s="751"/>
      <c r="B160" s="751"/>
      <c r="C160" s="751"/>
      <c r="D160" s="751"/>
      <c r="E160" s="751"/>
      <c r="F160" s="751"/>
      <c r="G160" s="751"/>
      <c r="H160" s="751"/>
      <c r="I160" s="751"/>
      <c r="J160" s="751"/>
      <c r="K160" s="751"/>
    </row>
    <row r="161" spans="1:11">
      <c r="A161" s="751"/>
      <c r="B161" s="751"/>
      <c r="C161" s="751"/>
      <c r="D161" s="751"/>
      <c r="E161" s="751"/>
      <c r="F161" s="751"/>
      <c r="G161" s="751"/>
      <c r="H161" s="751"/>
      <c r="I161" s="751"/>
      <c r="J161" s="751"/>
      <c r="K161" s="751"/>
    </row>
    <row r="162" spans="1:11">
      <c r="A162" s="751"/>
      <c r="B162" s="751"/>
      <c r="C162" s="751"/>
      <c r="D162" s="751"/>
      <c r="E162" s="751"/>
      <c r="F162" s="751"/>
      <c r="G162" s="751"/>
      <c r="H162" s="751"/>
      <c r="I162" s="751"/>
      <c r="J162" s="751"/>
      <c r="K162" s="751"/>
    </row>
    <row r="163" spans="1:11">
      <c r="A163" s="751"/>
      <c r="B163" s="751"/>
      <c r="C163" s="751"/>
      <c r="D163" s="751"/>
      <c r="E163" s="751"/>
      <c r="F163" s="751"/>
      <c r="G163" s="751"/>
      <c r="H163" s="751"/>
      <c r="I163" s="751"/>
      <c r="J163" s="751"/>
      <c r="K163" s="751"/>
    </row>
    <row r="164" spans="1:11">
      <c r="A164" s="751"/>
      <c r="B164" s="751"/>
      <c r="C164" s="751"/>
      <c r="D164" s="751"/>
      <c r="E164" s="751"/>
      <c r="F164" s="751"/>
      <c r="G164" s="751"/>
      <c r="H164" s="751"/>
      <c r="I164" s="751"/>
      <c r="J164" s="751"/>
      <c r="K164" s="751"/>
    </row>
    <row r="165" spans="1:11">
      <c r="A165" s="751"/>
      <c r="B165" s="751"/>
      <c r="C165" s="751"/>
      <c r="D165" s="751"/>
      <c r="E165" s="751"/>
      <c r="F165" s="751"/>
      <c r="G165" s="751"/>
      <c r="H165" s="751"/>
      <c r="I165" s="751"/>
      <c r="J165" s="751"/>
      <c r="K165" s="751"/>
    </row>
    <row r="166" spans="1:11">
      <c r="A166" s="751"/>
      <c r="B166" s="751"/>
      <c r="C166" s="751"/>
      <c r="D166" s="751"/>
      <c r="E166" s="751"/>
      <c r="F166" s="751"/>
      <c r="G166" s="751"/>
      <c r="H166" s="751"/>
      <c r="I166" s="751"/>
      <c r="J166" s="751"/>
      <c r="K166" s="751"/>
    </row>
    <row r="167" spans="1:11">
      <c r="A167" s="751"/>
      <c r="B167" s="751"/>
      <c r="C167" s="751"/>
      <c r="D167" s="751"/>
      <c r="E167" s="751"/>
      <c r="F167" s="751"/>
      <c r="G167" s="751"/>
      <c r="H167" s="751"/>
      <c r="I167" s="751"/>
      <c r="J167" s="751"/>
      <c r="K167" s="751"/>
    </row>
    <row r="168" spans="1:11">
      <c r="A168" s="751"/>
      <c r="B168" s="751"/>
      <c r="C168" s="751"/>
      <c r="D168" s="751"/>
      <c r="E168" s="751"/>
      <c r="F168" s="751"/>
      <c r="G168" s="751"/>
      <c r="H168" s="751"/>
      <c r="I168" s="751"/>
      <c r="J168" s="751"/>
      <c r="K168" s="751"/>
    </row>
    <row r="169" spans="1:11">
      <c r="A169" s="751"/>
      <c r="B169" s="751"/>
      <c r="C169" s="751"/>
      <c r="D169" s="751"/>
      <c r="E169" s="751"/>
      <c r="F169" s="751"/>
      <c r="G169" s="751"/>
      <c r="H169" s="751"/>
      <c r="I169" s="751"/>
      <c r="J169" s="751"/>
      <c r="K169" s="751"/>
    </row>
    <row r="170" spans="1:11">
      <c r="A170" s="751"/>
      <c r="B170" s="751"/>
      <c r="C170" s="751"/>
      <c r="D170" s="751"/>
      <c r="E170" s="751"/>
      <c r="F170" s="751"/>
      <c r="G170" s="751"/>
      <c r="H170" s="751"/>
      <c r="I170" s="751"/>
      <c r="J170" s="751"/>
      <c r="K170" s="751"/>
    </row>
    <row r="171" spans="1:11">
      <c r="A171" s="751"/>
      <c r="B171" s="751"/>
      <c r="C171" s="751"/>
      <c r="D171" s="751"/>
      <c r="E171" s="751"/>
      <c r="F171" s="751"/>
      <c r="G171" s="751"/>
      <c r="H171" s="751"/>
      <c r="I171" s="751"/>
      <c r="J171" s="751"/>
      <c r="K171" s="751"/>
    </row>
    <row r="172" spans="1:11">
      <c r="A172" s="751"/>
      <c r="B172" s="751"/>
      <c r="C172" s="751"/>
      <c r="D172" s="751"/>
      <c r="E172" s="751"/>
      <c r="F172" s="751"/>
      <c r="G172" s="751"/>
      <c r="H172" s="751"/>
      <c r="I172" s="751"/>
      <c r="J172" s="751"/>
      <c r="K172" s="751"/>
    </row>
    <row r="173" spans="1:11">
      <c r="A173" s="751"/>
      <c r="B173" s="751"/>
      <c r="C173" s="751"/>
      <c r="D173" s="751"/>
      <c r="E173" s="751"/>
      <c r="F173" s="751"/>
      <c r="G173" s="751"/>
      <c r="H173" s="751"/>
      <c r="I173" s="751"/>
      <c r="J173" s="751"/>
      <c r="K173" s="751"/>
    </row>
    <row r="174" spans="1:11">
      <c r="A174" s="751"/>
      <c r="B174" s="751"/>
      <c r="C174" s="751"/>
      <c r="D174" s="751"/>
      <c r="E174" s="751"/>
      <c r="F174" s="751"/>
      <c r="G174" s="751"/>
      <c r="H174" s="751"/>
      <c r="I174" s="751"/>
      <c r="J174" s="751"/>
      <c r="K174" s="751"/>
    </row>
    <row r="175" spans="1:11">
      <c r="A175" s="751"/>
      <c r="B175" s="751"/>
      <c r="C175" s="751"/>
      <c r="D175" s="751"/>
      <c r="E175" s="751"/>
      <c r="F175" s="751"/>
      <c r="G175" s="751"/>
      <c r="H175" s="751"/>
      <c r="I175" s="751"/>
      <c r="J175" s="751"/>
      <c r="K175" s="751"/>
    </row>
    <row r="176" spans="1:11">
      <c r="A176" s="751"/>
      <c r="B176" s="751"/>
      <c r="C176" s="751"/>
      <c r="D176" s="751"/>
      <c r="E176" s="751"/>
      <c r="F176" s="751"/>
      <c r="G176" s="751"/>
      <c r="H176" s="751"/>
      <c r="I176" s="751"/>
      <c r="J176" s="751"/>
      <c r="K176" s="751"/>
    </row>
    <row r="177" spans="1:11">
      <c r="A177" s="751"/>
      <c r="B177" s="751"/>
      <c r="C177" s="751"/>
      <c r="D177" s="751"/>
      <c r="E177" s="751"/>
      <c r="F177" s="751"/>
      <c r="G177" s="751"/>
      <c r="H177" s="751"/>
      <c r="I177" s="751"/>
      <c r="J177" s="751"/>
      <c r="K177" s="751"/>
    </row>
    <row r="178" spans="1:11">
      <c r="A178" s="751"/>
      <c r="B178" s="751"/>
      <c r="C178" s="751"/>
      <c r="D178" s="751"/>
      <c r="E178" s="751"/>
      <c r="F178" s="751"/>
      <c r="G178" s="751"/>
      <c r="H178" s="751"/>
      <c r="I178" s="751"/>
      <c r="J178" s="751"/>
      <c r="K178" s="751"/>
    </row>
    <row r="179" spans="1:11">
      <c r="A179" s="751"/>
      <c r="B179" s="751"/>
      <c r="C179" s="751"/>
      <c r="D179" s="751"/>
      <c r="E179" s="751"/>
      <c r="F179" s="751"/>
      <c r="G179" s="751"/>
      <c r="H179" s="751"/>
      <c r="I179" s="751"/>
      <c r="J179" s="751"/>
      <c r="K179" s="751"/>
    </row>
    <row r="180" spans="1:11">
      <c r="A180" s="751"/>
      <c r="B180" s="751"/>
      <c r="C180" s="751"/>
      <c r="D180" s="751"/>
      <c r="E180" s="751"/>
      <c r="F180" s="751"/>
      <c r="G180" s="751"/>
      <c r="H180" s="751"/>
      <c r="I180" s="751"/>
      <c r="J180" s="751"/>
      <c r="K180" s="751"/>
    </row>
    <row r="181" spans="1:11">
      <c r="A181" s="751"/>
      <c r="B181" s="751"/>
      <c r="C181" s="751"/>
      <c r="D181" s="751"/>
      <c r="E181" s="751"/>
      <c r="F181" s="751"/>
      <c r="G181" s="751"/>
      <c r="H181" s="751"/>
      <c r="I181" s="751"/>
      <c r="J181" s="751"/>
      <c r="K181" s="751"/>
    </row>
    <row r="182" spans="1:11">
      <c r="A182" s="751"/>
      <c r="B182" s="751"/>
      <c r="C182" s="751"/>
      <c r="D182" s="751"/>
      <c r="E182" s="751"/>
      <c r="F182" s="751"/>
      <c r="G182" s="751"/>
      <c r="H182" s="751"/>
      <c r="I182" s="751"/>
      <c r="J182" s="751"/>
      <c r="K182" s="751"/>
    </row>
    <row r="183" spans="1:11">
      <c r="A183" s="751"/>
      <c r="B183" s="751"/>
      <c r="C183" s="751"/>
      <c r="D183" s="751"/>
      <c r="E183" s="751"/>
      <c r="F183" s="751"/>
      <c r="G183" s="751"/>
      <c r="H183" s="751"/>
      <c r="I183" s="751"/>
      <c r="J183" s="751"/>
      <c r="K183" s="751"/>
    </row>
    <row r="184" spans="1:11">
      <c r="A184" s="751"/>
      <c r="B184" s="751"/>
      <c r="C184" s="751"/>
      <c r="D184" s="751"/>
      <c r="E184" s="751"/>
      <c r="F184" s="751"/>
      <c r="G184" s="751"/>
      <c r="H184" s="751"/>
      <c r="I184" s="751"/>
      <c r="J184" s="751"/>
      <c r="K184" s="751"/>
    </row>
    <row r="185" spans="1:11">
      <c r="A185" s="751"/>
      <c r="B185" s="751"/>
      <c r="C185" s="751"/>
      <c r="D185" s="751"/>
      <c r="E185" s="751"/>
      <c r="F185" s="751"/>
      <c r="G185" s="751"/>
      <c r="H185" s="751"/>
      <c r="I185" s="751"/>
      <c r="J185" s="751"/>
      <c r="K185" s="751"/>
    </row>
    <row r="186" spans="1:11">
      <c r="A186" s="751"/>
      <c r="B186" s="751"/>
      <c r="C186" s="751"/>
      <c r="D186" s="751"/>
      <c r="E186" s="751"/>
      <c r="F186" s="751"/>
      <c r="G186" s="751"/>
      <c r="H186" s="751"/>
      <c r="I186" s="751"/>
      <c r="J186" s="751"/>
      <c r="K186" s="751"/>
    </row>
    <row r="187" spans="1:11">
      <c r="A187" s="751"/>
      <c r="B187" s="751"/>
      <c r="C187" s="751"/>
      <c r="D187" s="751"/>
      <c r="E187" s="751"/>
      <c r="F187" s="751"/>
      <c r="G187" s="751"/>
      <c r="H187" s="751"/>
      <c r="I187" s="751"/>
      <c r="J187" s="751"/>
      <c r="K187" s="751"/>
    </row>
    <row r="188" spans="1:11">
      <c r="A188" s="751"/>
      <c r="B188" s="751"/>
      <c r="C188" s="751"/>
      <c r="D188" s="751"/>
      <c r="E188" s="751"/>
      <c r="F188" s="751"/>
      <c r="G188" s="751"/>
      <c r="H188" s="751"/>
      <c r="I188" s="751"/>
      <c r="J188" s="751"/>
      <c r="K188" s="751"/>
    </row>
    <row r="189" spans="1:11">
      <c r="A189" s="751"/>
      <c r="B189" s="751"/>
      <c r="C189" s="751"/>
      <c r="D189" s="751"/>
      <c r="E189" s="751"/>
      <c r="F189" s="751"/>
      <c r="G189" s="751"/>
      <c r="H189" s="751"/>
      <c r="I189" s="751"/>
      <c r="J189" s="751"/>
      <c r="K189" s="751"/>
    </row>
    <row r="190" spans="1:11">
      <c r="A190" s="751"/>
      <c r="B190" s="751"/>
      <c r="C190" s="751"/>
      <c r="D190" s="751"/>
      <c r="E190" s="751"/>
      <c r="F190" s="751"/>
      <c r="G190" s="751"/>
      <c r="H190" s="751"/>
      <c r="I190" s="751"/>
      <c r="J190" s="751"/>
      <c r="K190" s="751"/>
    </row>
    <row r="191" spans="1:11">
      <c r="A191" s="751"/>
      <c r="B191" s="751"/>
      <c r="C191" s="751"/>
      <c r="D191" s="751"/>
      <c r="E191" s="751"/>
      <c r="F191" s="751"/>
      <c r="G191" s="751"/>
      <c r="H191" s="751"/>
      <c r="I191" s="751"/>
      <c r="J191" s="751"/>
      <c r="K191" s="751"/>
    </row>
    <row r="192" spans="1:11">
      <c r="A192" s="751"/>
      <c r="B192" s="751"/>
      <c r="C192" s="751"/>
      <c r="D192" s="751"/>
      <c r="E192" s="751"/>
      <c r="F192" s="751"/>
      <c r="G192" s="751"/>
      <c r="H192" s="751"/>
      <c r="I192" s="751"/>
      <c r="J192" s="751"/>
      <c r="K192" s="751"/>
    </row>
    <row r="193" spans="1:11">
      <c r="A193" s="751"/>
      <c r="B193" s="751"/>
      <c r="C193" s="751"/>
      <c r="D193" s="751"/>
      <c r="E193" s="751"/>
      <c r="F193" s="751"/>
      <c r="G193" s="751"/>
      <c r="H193" s="751"/>
      <c r="I193" s="751"/>
      <c r="J193" s="751"/>
      <c r="K193" s="751"/>
    </row>
    <row r="194" spans="1:11">
      <c r="A194" s="751"/>
      <c r="B194" s="751"/>
      <c r="C194" s="751"/>
      <c r="D194" s="751"/>
      <c r="E194" s="751"/>
      <c r="F194" s="751"/>
      <c r="G194" s="751"/>
      <c r="H194" s="751"/>
      <c r="I194" s="751"/>
      <c r="J194" s="751"/>
      <c r="K194" s="751"/>
    </row>
    <row r="195" spans="1:11">
      <c r="A195" s="751"/>
      <c r="B195" s="751"/>
      <c r="C195" s="751"/>
      <c r="D195" s="751"/>
      <c r="E195" s="751"/>
      <c r="F195" s="751"/>
      <c r="G195" s="751"/>
      <c r="H195" s="751"/>
      <c r="I195" s="751"/>
      <c r="J195" s="751"/>
      <c r="K195" s="751"/>
    </row>
    <row r="196" spans="1:11">
      <c r="A196" s="751"/>
      <c r="B196" s="751"/>
      <c r="C196" s="751"/>
      <c r="D196" s="751"/>
      <c r="E196" s="751"/>
      <c r="F196" s="751"/>
      <c r="G196" s="751"/>
      <c r="H196" s="751"/>
      <c r="I196" s="751"/>
      <c r="J196" s="751"/>
      <c r="K196" s="751"/>
    </row>
    <row r="197" spans="1:11">
      <c r="A197" s="751"/>
      <c r="B197" s="751"/>
      <c r="C197" s="751"/>
      <c r="D197" s="751"/>
      <c r="E197" s="751"/>
      <c r="F197" s="751"/>
      <c r="G197" s="751"/>
      <c r="H197" s="751"/>
      <c r="I197" s="751"/>
      <c r="J197" s="751"/>
      <c r="K197" s="751"/>
    </row>
    <row r="198" spans="1:11">
      <c r="A198" s="751"/>
      <c r="B198" s="751"/>
      <c r="C198" s="751"/>
      <c r="D198" s="751"/>
      <c r="E198" s="751"/>
      <c r="F198" s="751"/>
      <c r="G198" s="751"/>
      <c r="H198" s="751"/>
      <c r="I198" s="751"/>
      <c r="J198" s="751"/>
      <c r="K198" s="751"/>
    </row>
    <row r="199" spans="1:11">
      <c r="A199" s="751"/>
      <c r="B199" s="751"/>
      <c r="C199" s="751"/>
      <c r="D199" s="751"/>
      <c r="E199" s="751"/>
      <c r="F199" s="751"/>
      <c r="G199" s="751"/>
      <c r="H199" s="751"/>
      <c r="I199" s="751"/>
      <c r="J199" s="751"/>
      <c r="K199" s="751"/>
    </row>
    <row r="200" spans="1:11">
      <c r="A200" s="751"/>
      <c r="B200" s="751"/>
      <c r="C200" s="751"/>
      <c r="D200" s="751"/>
      <c r="E200" s="751"/>
      <c r="F200" s="751"/>
      <c r="G200" s="751"/>
      <c r="H200" s="751"/>
      <c r="I200" s="751"/>
      <c r="J200" s="751"/>
      <c r="K200" s="751"/>
    </row>
    <row r="201" spans="1:11">
      <c r="A201" s="751"/>
      <c r="B201" s="751"/>
      <c r="C201" s="751"/>
      <c r="D201" s="751"/>
      <c r="E201" s="751"/>
      <c r="F201" s="751"/>
      <c r="G201" s="751"/>
      <c r="H201" s="751"/>
      <c r="I201" s="751"/>
      <c r="J201" s="751"/>
      <c r="K201" s="751"/>
    </row>
    <row r="202" spans="1:11">
      <c r="A202" s="751"/>
      <c r="B202" s="751"/>
      <c r="C202" s="751"/>
      <c r="D202" s="751"/>
      <c r="E202" s="751"/>
      <c r="F202" s="751"/>
      <c r="G202" s="751"/>
      <c r="H202" s="751"/>
      <c r="I202" s="751"/>
      <c r="J202" s="751"/>
      <c r="K202" s="751"/>
    </row>
    <row r="203" spans="1:11">
      <c r="A203" s="751"/>
      <c r="B203" s="751"/>
      <c r="C203" s="751"/>
      <c r="D203" s="751"/>
      <c r="E203" s="751"/>
      <c r="F203" s="751"/>
      <c r="G203" s="751"/>
      <c r="H203" s="751"/>
      <c r="I203" s="751"/>
      <c r="J203" s="751"/>
      <c r="K203" s="751"/>
    </row>
    <row r="204" spans="1:11">
      <c r="A204" s="751"/>
      <c r="B204" s="751"/>
      <c r="C204" s="751"/>
      <c r="D204" s="751"/>
      <c r="E204" s="751"/>
      <c r="F204" s="751"/>
      <c r="G204" s="751"/>
      <c r="H204" s="751"/>
      <c r="I204" s="751"/>
      <c r="J204" s="751"/>
      <c r="K204" s="751"/>
    </row>
    <row r="205" spans="1:11">
      <c r="A205" s="751"/>
      <c r="B205" s="751"/>
      <c r="C205" s="751"/>
      <c r="D205" s="751"/>
      <c r="E205" s="751"/>
      <c r="F205" s="751"/>
      <c r="G205" s="751"/>
      <c r="H205" s="751"/>
      <c r="I205" s="751"/>
      <c r="J205" s="751"/>
      <c r="K205" s="751"/>
    </row>
    <row r="206" spans="1:11">
      <c r="A206" s="751"/>
      <c r="B206" s="751"/>
      <c r="C206" s="751"/>
      <c r="D206" s="751"/>
      <c r="E206" s="751"/>
      <c r="F206" s="751"/>
      <c r="G206" s="751"/>
      <c r="H206" s="751"/>
      <c r="I206" s="751"/>
      <c r="J206" s="751"/>
      <c r="K206" s="751"/>
    </row>
    <row r="207" spans="1:11">
      <c r="A207" s="751"/>
      <c r="B207" s="751"/>
      <c r="C207" s="751"/>
      <c r="D207" s="751"/>
      <c r="E207" s="751"/>
      <c r="F207" s="751"/>
      <c r="G207" s="751"/>
      <c r="H207" s="751"/>
      <c r="I207" s="751"/>
      <c r="J207" s="751"/>
      <c r="K207" s="751"/>
    </row>
    <row r="208" spans="1:11">
      <c r="A208" s="751"/>
      <c r="B208" s="751"/>
      <c r="C208" s="751"/>
      <c r="D208" s="751"/>
      <c r="E208" s="751"/>
      <c r="F208" s="751"/>
      <c r="G208" s="751"/>
      <c r="H208" s="751"/>
      <c r="I208" s="751"/>
      <c r="J208" s="751"/>
      <c r="K208" s="751"/>
    </row>
    <row r="209" spans="1:11">
      <c r="A209" s="751"/>
      <c r="B209" s="751"/>
      <c r="C209" s="751"/>
      <c r="D209" s="751"/>
      <c r="E209" s="751"/>
      <c r="F209" s="751"/>
      <c r="G209" s="751"/>
      <c r="H209" s="751"/>
      <c r="I209" s="751"/>
      <c r="J209" s="751"/>
      <c r="K209" s="751"/>
    </row>
    <row r="210" spans="1:11">
      <c r="A210" s="751"/>
      <c r="B210" s="751"/>
      <c r="C210" s="751"/>
      <c r="D210" s="751"/>
      <c r="E210" s="751"/>
      <c r="F210" s="751"/>
      <c r="G210" s="751"/>
      <c r="H210" s="751"/>
      <c r="I210" s="751"/>
      <c r="J210" s="751"/>
      <c r="K210" s="751"/>
    </row>
    <row r="211" spans="1:11">
      <c r="A211" s="751"/>
      <c r="B211" s="751"/>
      <c r="C211" s="751"/>
      <c r="D211" s="751"/>
      <c r="E211" s="751"/>
      <c r="F211" s="751"/>
      <c r="G211" s="751"/>
      <c r="H211" s="751"/>
      <c r="I211" s="751"/>
      <c r="J211" s="751"/>
      <c r="K211" s="751"/>
    </row>
    <row r="212" spans="1:11">
      <c r="A212" s="751"/>
      <c r="B212" s="751"/>
      <c r="C212" s="751"/>
      <c r="D212" s="751"/>
      <c r="E212" s="751"/>
      <c r="F212" s="751"/>
      <c r="G212" s="751"/>
      <c r="H212" s="751"/>
      <c r="I212" s="751"/>
      <c r="J212" s="751"/>
      <c r="K212" s="751"/>
    </row>
    <row r="213" spans="1:11">
      <c r="A213" s="751"/>
      <c r="B213" s="751"/>
      <c r="C213" s="751"/>
      <c r="D213" s="751"/>
      <c r="E213" s="751"/>
      <c r="F213" s="751"/>
      <c r="G213" s="751"/>
      <c r="H213" s="751"/>
      <c r="I213" s="751"/>
      <c r="J213" s="751"/>
      <c r="K213" s="751"/>
    </row>
    <row r="214" spans="1:11">
      <c r="A214" s="751"/>
      <c r="B214" s="751"/>
      <c r="C214" s="751"/>
      <c r="D214" s="751"/>
      <c r="E214" s="751"/>
      <c r="F214" s="751"/>
      <c r="G214" s="751"/>
      <c r="H214" s="751"/>
      <c r="I214" s="751"/>
      <c r="J214" s="751"/>
      <c r="K214" s="751"/>
    </row>
    <row r="215" spans="1:11">
      <c r="A215" s="751"/>
      <c r="B215" s="751"/>
      <c r="C215" s="751"/>
      <c r="D215" s="751"/>
      <c r="E215" s="751"/>
      <c r="F215" s="751"/>
      <c r="G215" s="751"/>
      <c r="H215" s="751"/>
      <c r="I215" s="751"/>
      <c r="J215" s="751"/>
      <c r="K215" s="751"/>
    </row>
    <row r="216" spans="1:11">
      <c r="A216" s="751"/>
      <c r="B216" s="751"/>
      <c r="C216" s="751"/>
      <c r="D216" s="751"/>
      <c r="E216" s="751"/>
      <c r="F216" s="751"/>
      <c r="G216" s="751"/>
      <c r="H216" s="751"/>
      <c r="I216" s="751"/>
      <c r="J216" s="751"/>
      <c r="K216" s="751"/>
    </row>
    <row r="217" spans="1:11">
      <c r="A217" s="751"/>
      <c r="B217" s="751"/>
      <c r="C217" s="751"/>
      <c r="D217" s="751"/>
      <c r="E217" s="751"/>
      <c r="F217" s="751"/>
      <c r="G217" s="751"/>
      <c r="H217" s="751"/>
      <c r="I217" s="751"/>
      <c r="J217" s="751"/>
      <c r="K217" s="751"/>
    </row>
    <row r="218" spans="1:11">
      <c r="A218" s="751"/>
      <c r="B218" s="751"/>
      <c r="C218" s="751"/>
      <c r="D218" s="751"/>
      <c r="E218" s="751"/>
      <c r="F218" s="751"/>
      <c r="G218" s="751"/>
      <c r="H218" s="751"/>
      <c r="I218" s="751"/>
      <c r="J218" s="751"/>
      <c r="K218" s="751"/>
    </row>
    <row r="219" spans="1:11">
      <c r="A219" s="751"/>
      <c r="B219" s="751"/>
      <c r="C219" s="751"/>
      <c r="D219" s="751"/>
      <c r="E219" s="751"/>
      <c r="F219" s="751"/>
      <c r="G219" s="751"/>
      <c r="H219" s="751"/>
      <c r="I219" s="751"/>
      <c r="J219" s="751"/>
      <c r="K219" s="751"/>
    </row>
    <row r="220" spans="1:11">
      <c r="A220" s="751"/>
      <c r="B220" s="751"/>
      <c r="C220" s="751"/>
      <c r="D220" s="751"/>
      <c r="E220" s="751"/>
      <c r="F220" s="751"/>
      <c r="G220" s="751"/>
      <c r="H220" s="751"/>
      <c r="I220" s="751"/>
      <c r="J220" s="751"/>
      <c r="K220" s="751"/>
    </row>
    <row r="221" spans="1:11">
      <c r="A221" s="751"/>
      <c r="B221" s="751"/>
      <c r="C221" s="751"/>
      <c r="D221" s="751"/>
      <c r="E221" s="751"/>
      <c r="F221" s="751"/>
      <c r="G221" s="751"/>
      <c r="H221" s="751"/>
      <c r="I221" s="751"/>
      <c r="J221" s="751"/>
      <c r="K221" s="751"/>
    </row>
    <row r="222" spans="1:11">
      <c r="A222" s="751"/>
      <c r="B222" s="751"/>
      <c r="C222" s="751"/>
      <c r="D222" s="751"/>
      <c r="E222" s="751"/>
      <c r="F222" s="751"/>
      <c r="G222" s="751"/>
      <c r="H222" s="751"/>
      <c r="I222" s="751"/>
      <c r="J222" s="751"/>
      <c r="K222" s="751"/>
    </row>
    <row r="223" spans="1:11">
      <c r="A223" s="751"/>
      <c r="B223" s="751"/>
      <c r="C223" s="751"/>
      <c r="D223" s="751"/>
      <c r="E223" s="751"/>
      <c r="F223" s="751"/>
      <c r="G223" s="751"/>
      <c r="H223" s="751"/>
      <c r="I223" s="751"/>
      <c r="J223" s="751"/>
      <c r="K223" s="751"/>
    </row>
    <row r="224" spans="1:11">
      <c r="A224" s="751"/>
      <c r="B224" s="751"/>
      <c r="C224" s="751"/>
      <c r="D224" s="751"/>
      <c r="E224" s="751"/>
      <c r="F224" s="751"/>
      <c r="G224" s="751"/>
      <c r="H224" s="751"/>
      <c r="I224" s="751"/>
      <c r="J224" s="751"/>
      <c r="K224" s="751"/>
    </row>
    <row r="225" spans="1:11">
      <c r="A225" s="751"/>
      <c r="B225" s="751"/>
      <c r="C225" s="751"/>
      <c r="D225" s="751"/>
      <c r="E225" s="751"/>
      <c r="F225" s="751"/>
      <c r="G225" s="751"/>
      <c r="H225" s="751"/>
      <c r="I225" s="751"/>
      <c r="J225" s="751"/>
      <c r="K225" s="751"/>
    </row>
    <row r="226" spans="1:11">
      <c r="A226" s="751"/>
      <c r="B226" s="751"/>
      <c r="C226" s="751"/>
      <c r="D226" s="751"/>
      <c r="E226" s="751"/>
      <c r="F226" s="751"/>
      <c r="G226" s="751"/>
      <c r="H226" s="751"/>
      <c r="I226" s="751"/>
      <c r="J226" s="751"/>
      <c r="K226" s="751"/>
    </row>
    <row r="227" spans="1:11">
      <c r="A227" s="751"/>
      <c r="B227" s="751"/>
      <c r="C227" s="751"/>
      <c r="D227" s="751"/>
      <c r="E227" s="751"/>
      <c r="F227" s="751"/>
      <c r="G227" s="751"/>
      <c r="H227" s="751"/>
      <c r="I227" s="751"/>
      <c r="J227" s="751"/>
      <c r="K227" s="751"/>
    </row>
    <row r="228" spans="1:11">
      <c r="A228" s="751"/>
      <c r="B228" s="751"/>
      <c r="C228" s="751"/>
      <c r="D228" s="751"/>
      <c r="E228" s="751"/>
      <c r="F228" s="751"/>
      <c r="G228" s="751"/>
      <c r="H228" s="751"/>
      <c r="I228" s="751"/>
      <c r="J228" s="751"/>
      <c r="K228" s="751"/>
    </row>
    <row r="229" spans="1:11">
      <c r="A229" s="751"/>
      <c r="B229" s="751"/>
      <c r="C229" s="751"/>
      <c r="D229" s="751"/>
      <c r="E229" s="751"/>
      <c r="F229" s="751"/>
      <c r="G229" s="751"/>
      <c r="H229" s="751"/>
      <c r="I229" s="751"/>
      <c r="J229" s="751"/>
      <c r="K229" s="751"/>
    </row>
    <row r="230" spans="1:11">
      <c r="A230" s="751"/>
      <c r="B230" s="751"/>
      <c r="C230" s="751"/>
      <c r="D230" s="751"/>
      <c r="E230" s="751"/>
      <c r="F230" s="751"/>
      <c r="G230" s="751"/>
      <c r="H230" s="751"/>
      <c r="I230" s="751"/>
      <c r="J230" s="751"/>
      <c r="K230" s="751"/>
    </row>
    <row r="231" spans="1:11">
      <c r="A231" s="751"/>
      <c r="B231" s="751"/>
      <c r="C231" s="751"/>
      <c r="D231" s="751"/>
      <c r="E231" s="751"/>
      <c r="F231" s="751"/>
      <c r="G231" s="751"/>
      <c r="H231" s="751"/>
      <c r="I231" s="751"/>
      <c r="J231" s="751"/>
      <c r="K231" s="751"/>
    </row>
    <row r="232" spans="1:11">
      <c r="A232" s="751"/>
      <c r="B232" s="751"/>
      <c r="C232" s="751"/>
      <c r="D232" s="751"/>
      <c r="E232" s="751"/>
      <c r="F232" s="751"/>
      <c r="G232" s="751"/>
      <c r="H232" s="751"/>
      <c r="I232" s="751"/>
      <c r="J232" s="751"/>
      <c r="K232" s="751"/>
    </row>
    <row r="233" spans="1:11">
      <c r="A233" s="751"/>
      <c r="B233" s="751"/>
      <c r="C233" s="751"/>
      <c r="D233" s="751"/>
      <c r="E233" s="751"/>
      <c r="F233" s="751"/>
      <c r="G233" s="751"/>
      <c r="H233" s="751"/>
      <c r="I233" s="751"/>
      <c r="J233" s="751"/>
      <c r="K233" s="751"/>
    </row>
    <row r="234" spans="1:11">
      <c r="A234" s="751"/>
      <c r="B234" s="751"/>
      <c r="C234" s="751"/>
      <c r="D234" s="751"/>
      <c r="E234" s="751"/>
      <c r="F234" s="751"/>
      <c r="G234" s="751"/>
      <c r="H234" s="751"/>
      <c r="I234" s="751"/>
      <c r="J234" s="751"/>
      <c r="K234" s="751"/>
    </row>
    <row r="235" spans="1:11">
      <c r="A235" s="751"/>
      <c r="B235" s="751"/>
      <c r="C235" s="751"/>
      <c r="D235" s="751"/>
      <c r="E235" s="751"/>
      <c r="F235" s="751"/>
      <c r="G235" s="751"/>
      <c r="H235" s="751"/>
      <c r="I235" s="751"/>
      <c r="J235" s="751"/>
      <c r="K235" s="751"/>
    </row>
    <row r="236" spans="1:11">
      <c r="A236" s="751"/>
      <c r="B236" s="751"/>
      <c r="C236" s="751"/>
      <c r="D236" s="751"/>
      <c r="E236" s="751"/>
      <c r="F236" s="751"/>
      <c r="G236" s="751"/>
      <c r="H236" s="751"/>
      <c r="I236" s="751"/>
      <c r="J236" s="751"/>
      <c r="K236" s="751"/>
    </row>
    <row r="237" spans="1:11">
      <c r="A237" s="751"/>
      <c r="B237" s="751"/>
      <c r="C237" s="751"/>
      <c r="D237" s="751"/>
      <c r="E237" s="751"/>
      <c r="F237" s="751"/>
      <c r="G237" s="751"/>
      <c r="H237" s="751"/>
      <c r="I237" s="751"/>
      <c r="J237" s="751"/>
      <c r="K237" s="751"/>
    </row>
    <row r="238" spans="1:11">
      <c r="A238" s="751"/>
      <c r="B238" s="751"/>
      <c r="C238" s="751"/>
      <c r="D238" s="751"/>
      <c r="E238" s="751"/>
      <c r="F238" s="751"/>
      <c r="G238" s="751"/>
      <c r="H238" s="751"/>
      <c r="I238" s="751"/>
      <c r="J238" s="751"/>
      <c r="K238" s="751"/>
    </row>
    <row r="239" spans="1:11">
      <c r="A239" s="751"/>
      <c r="B239" s="751"/>
      <c r="C239" s="751"/>
      <c r="D239" s="751"/>
      <c r="E239" s="751"/>
      <c r="F239" s="751"/>
      <c r="G239" s="751"/>
      <c r="H239" s="751"/>
      <c r="I239" s="751"/>
      <c r="J239" s="751"/>
      <c r="K239" s="751"/>
    </row>
    <row r="240" spans="1:11">
      <c r="A240" s="751"/>
      <c r="B240" s="751"/>
      <c r="C240" s="751"/>
      <c r="D240" s="751"/>
      <c r="E240" s="751"/>
      <c r="F240" s="751"/>
      <c r="G240" s="751"/>
      <c r="H240" s="751"/>
      <c r="I240" s="751"/>
      <c r="J240" s="751"/>
      <c r="K240" s="751"/>
    </row>
    <row r="241" spans="1:11">
      <c r="A241" s="751"/>
      <c r="B241" s="751"/>
      <c r="C241" s="751"/>
      <c r="D241" s="751"/>
      <c r="E241" s="751"/>
      <c r="F241" s="751"/>
      <c r="G241" s="751"/>
      <c r="H241" s="751"/>
      <c r="I241" s="751"/>
      <c r="J241" s="751"/>
      <c r="K241" s="751"/>
    </row>
    <row r="242" spans="1:11">
      <c r="A242" s="751"/>
      <c r="B242" s="751"/>
      <c r="C242" s="751"/>
      <c r="D242" s="751"/>
      <c r="E242" s="751"/>
      <c r="F242" s="751"/>
      <c r="G242" s="751"/>
      <c r="H242" s="751"/>
      <c r="I242" s="751"/>
      <c r="J242" s="751"/>
      <c r="K242" s="751"/>
    </row>
    <row r="243" spans="1:11">
      <c r="A243" s="751"/>
      <c r="B243" s="751"/>
      <c r="C243" s="751"/>
      <c r="D243" s="751"/>
      <c r="E243" s="751"/>
      <c r="F243" s="751"/>
      <c r="G243" s="751"/>
      <c r="H243" s="751"/>
      <c r="I243" s="751"/>
      <c r="J243" s="751"/>
      <c r="K243" s="751"/>
    </row>
    <row r="244" spans="1:11">
      <c r="A244" s="751"/>
      <c r="B244" s="751"/>
      <c r="C244" s="751"/>
      <c r="D244" s="751"/>
      <c r="E244" s="751"/>
      <c r="F244" s="751"/>
      <c r="G244" s="751"/>
      <c r="H244" s="751"/>
      <c r="I244" s="751"/>
      <c r="J244" s="751"/>
      <c r="K244" s="751"/>
    </row>
    <row r="245" spans="1:11">
      <c r="A245" s="751"/>
      <c r="B245" s="751"/>
      <c r="C245" s="751"/>
      <c r="D245" s="751"/>
      <c r="E245" s="751"/>
      <c r="F245" s="751"/>
      <c r="G245" s="751"/>
      <c r="H245" s="751"/>
      <c r="I245" s="751"/>
      <c r="J245" s="751"/>
      <c r="K245" s="751"/>
    </row>
    <row r="246" spans="1:11">
      <c r="A246" s="751"/>
      <c r="B246" s="751"/>
      <c r="C246" s="751"/>
      <c r="D246" s="751"/>
      <c r="E246" s="751"/>
      <c r="F246" s="751"/>
      <c r="G246" s="751"/>
      <c r="H246" s="751"/>
      <c r="I246" s="751"/>
      <c r="J246" s="751"/>
      <c r="K246" s="751"/>
    </row>
    <row r="247" spans="1:11">
      <c r="A247" s="751"/>
      <c r="B247" s="751"/>
      <c r="C247" s="751"/>
      <c r="D247" s="751"/>
      <c r="E247" s="751"/>
      <c r="F247" s="751"/>
      <c r="G247" s="751"/>
      <c r="H247" s="751"/>
      <c r="I247" s="751"/>
      <c r="J247" s="751"/>
      <c r="K247" s="751"/>
    </row>
    <row r="248" spans="1:11">
      <c r="A248" s="751"/>
      <c r="B248" s="751"/>
      <c r="C248" s="751"/>
      <c r="D248" s="751"/>
      <c r="E248" s="751"/>
      <c r="F248" s="751"/>
      <c r="G248" s="751"/>
      <c r="H248" s="751"/>
      <c r="I248" s="751"/>
      <c r="J248" s="751"/>
      <c r="K248" s="751"/>
    </row>
    <row r="249" spans="1:11">
      <c r="A249" s="751"/>
      <c r="B249" s="751"/>
      <c r="C249" s="751"/>
      <c r="D249" s="751"/>
      <c r="E249" s="751"/>
      <c r="F249" s="751"/>
      <c r="G249" s="751"/>
      <c r="H249" s="751"/>
      <c r="I249" s="751"/>
      <c r="J249" s="751"/>
      <c r="K249" s="751"/>
    </row>
    <row r="250" spans="1:11">
      <c r="A250" s="751"/>
      <c r="B250" s="751"/>
      <c r="C250" s="751"/>
      <c r="D250" s="751"/>
      <c r="E250" s="751"/>
      <c r="F250" s="751"/>
      <c r="G250" s="751"/>
      <c r="H250" s="751"/>
      <c r="I250" s="751"/>
      <c r="J250" s="751"/>
      <c r="K250" s="751"/>
    </row>
    <row r="251" spans="1:11">
      <c r="A251" s="751"/>
      <c r="B251" s="751"/>
      <c r="C251" s="751"/>
      <c r="D251" s="751"/>
      <c r="E251" s="751"/>
      <c r="F251" s="751"/>
      <c r="G251" s="751"/>
      <c r="H251" s="751"/>
      <c r="I251" s="751"/>
      <c r="J251" s="751"/>
      <c r="K251" s="751"/>
    </row>
    <row r="252" spans="1:11">
      <c r="A252" s="751"/>
      <c r="B252" s="751"/>
      <c r="C252" s="751"/>
      <c r="D252" s="751"/>
      <c r="E252" s="751"/>
      <c r="F252" s="751"/>
      <c r="G252" s="751"/>
      <c r="H252" s="751"/>
      <c r="I252" s="751"/>
      <c r="J252" s="751"/>
      <c r="K252" s="751"/>
    </row>
    <row r="253" spans="1:11">
      <c r="A253" s="751"/>
      <c r="B253" s="751"/>
      <c r="C253" s="751"/>
      <c r="D253" s="751"/>
      <c r="E253" s="751"/>
      <c r="F253" s="751"/>
      <c r="G253" s="751"/>
      <c r="H253" s="751"/>
      <c r="I253" s="751"/>
      <c r="J253" s="751"/>
      <c r="K253" s="751"/>
    </row>
    <row r="254" spans="1:11">
      <c r="A254" s="751"/>
      <c r="B254" s="751"/>
      <c r="C254" s="751"/>
      <c r="D254" s="751"/>
      <c r="E254" s="751"/>
      <c r="F254" s="751"/>
      <c r="G254" s="751"/>
      <c r="H254" s="751"/>
      <c r="I254" s="751"/>
      <c r="J254" s="751"/>
      <c r="K254" s="751"/>
    </row>
    <row r="255" spans="1:11">
      <c r="A255" s="751"/>
      <c r="B255" s="751"/>
      <c r="C255" s="751"/>
      <c r="D255" s="751"/>
      <c r="E255" s="751"/>
      <c r="F255" s="751"/>
      <c r="G255" s="751"/>
      <c r="H255" s="751"/>
      <c r="I255" s="751"/>
      <c r="J255" s="751"/>
      <c r="K255" s="751"/>
    </row>
    <row r="256" spans="1:11">
      <c r="A256" s="751"/>
      <c r="B256" s="751"/>
      <c r="C256" s="751"/>
      <c r="D256" s="751"/>
      <c r="E256" s="751"/>
      <c r="F256" s="751"/>
      <c r="G256" s="751"/>
      <c r="H256" s="751"/>
      <c r="I256" s="751"/>
      <c r="J256" s="751"/>
      <c r="K256" s="751"/>
    </row>
    <row r="257" spans="1:11">
      <c r="A257" s="751"/>
      <c r="B257" s="751"/>
      <c r="C257" s="751"/>
      <c r="D257" s="751"/>
      <c r="E257" s="751"/>
      <c r="F257" s="751"/>
      <c r="G257" s="751"/>
      <c r="H257" s="751"/>
      <c r="I257" s="751"/>
      <c r="J257" s="751"/>
      <c r="K257" s="751"/>
    </row>
    <row r="258" spans="1:11">
      <c r="A258" s="751"/>
      <c r="B258" s="751"/>
      <c r="C258" s="751"/>
      <c r="D258" s="751"/>
      <c r="E258" s="751"/>
      <c r="F258" s="751"/>
      <c r="G258" s="751"/>
      <c r="H258" s="751"/>
      <c r="I258" s="751"/>
      <c r="J258" s="751"/>
      <c r="K258" s="751"/>
    </row>
    <row r="259" spans="1:11">
      <c r="A259" s="751"/>
      <c r="B259" s="751"/>
      <c r="C259" s="751"/>
      <c r="D259" s="751"/>
      <c r="E259" s="751"/>
      <c r="F259" s="751"/>
      <c r="G259" s="751"/>
      <c r="H259" s="751"/>
      <c r="I259" s="751"/>
      <c r="J259" s="751"/>
      <c r="K259" s="751"/>
    </row>
    <row r="260" spans="1:11">
      <c r="A260" s="751"/>
      <c r="B260" s="751"/>
      <c r="C260" s="751"/>
      <c r="D260" s="751"/>
      <c r="E260" s="751"/>
      <c r="F260" s="751"/>
      <c r="G260" s="751"/>
      <c r="H260" s="751"/>
      <c r="I260" s="751"/>
      <c r="J260" s="751"/>
      <c r="K260" s="751"/>
    </row>
    <row r="261" spans="1:11">
      <c r="A261" s="751"/>
      <c r="B261" s="751"/>
      <c r="C261" s="751"/>
      <c r="D261" s="751"/>
      <c r="E261" s="751"/>
      <c r="F261" s="751"/>
      <c r="G261" s="751"/>
      <c r="H261" s="751"/>
      <c r="I261" s="751"/>
      <c r="J261" s="751"/>
      <c r="K261" s="751"/>
    </row>
    <row r="262" spans="1:11">
      <c r="A262" s="751"/>
      <c r="B262" s="751"/>
      <c r="C262" s="751"/>
      <c r="D262" s="751"/>
      <c r="E262" s="751"/>
      <c r="F262" s="751"/>
      <c r="G262" s="751"/>
      <c r="H262" s="751"/>
      <c r="I262" s="751"/>
      <c r="J262" s="751"/>
      <c r="K262" s="751"/>
    </row>
    <row r="263" spans="1:11">
      <c r="A263" s="751"/>
      <c r="B263" s="751"/>
      <c r="C263" s="751"/>
      <c r="D263" s="751"/>
      <c r="E263" s="751"/>
      <c r="F263" s="751"/>
      <c r="G263" s="751"/>
      <c r="H263" s="751"/>
      <c r="I263" s="751"/>
      <c r="J263" s="751"/>
      <c r="K263" s="751"/>
    </row>
    <row r="264" spans="1:11">
      <c r="A264" s="751"/>
      <c r="B264" s="751"/>
      <c r="C264" s="751"/>
      <c r="D264" s="751"/>
      <c r="E264" s="751"/>
      <c r="F264" s="751"/>
      <c r="G264" s="751"/>
      <c r="H264" s="751"/>
      <c r="I264" s="751"/>
      <c r="J264" s="751"/>
      <c r="K264" s="751"/>
    </row>
    <row r="265" spans="1:11">
      <c r="A265" s="751"/>
      <c r="B265" s="751"/>
      <c r="C265" s="751"/>
      <c r="D265" s="751"/>
      <c r="E265" s="751"/>
      <c r="F265" s="751"/>
      <c r="G265" s="751"/>
      <c r="H265" s="751"/>
      <c r="I265" s="751"/>
      <c r="J265" s="751"/>
      <c r="K265" s="751"/>
    </row>
    <row r="266" spans="1:11">
      <c r="A266" s="751"/>
      <c r="B266" s="751"/>
      <c r="C266" s="751"/>
      <c r="D266" s="751"/>
      <c r="E266" s="751"/>
      <c r="F266" s="751"/>
      <c r="G266" s="751"/>
      <c r="H266" s="751"/>
      <c r="I266" s="751"/>
      <c r="J266" s="751"/>
      <c r="K266" s="751"/>
    </row>
    <row r="267" spans="1:11">
      <c r="A267" s="751"/>
      <c r="B267" s="751"/>
      <c r="C267" s="751"/>
      <c r="D267" s="751"/>
      <c r="E267" s="751"/>
      <c r="F267" s="751"/>
      <c r="G267" s="751"/>
      <c r="H267" s="751"/>
      <c r="I267" s="751"/>
      <c r="J267" s="751"/>
      <c r="K267" s="751"/>
    </row>
    <row r="268" spans="1:11">
      <c r="A268" s="751"/>
      <c r="B268" s="751"/>
      <c r="C268" s="751"/>
      <c r="D268" s="751"/>
      <c r="E268" s="751"/>
      <c r="F268" s="751"/>
      <c r="G268" s="751"/>
      <c r="H268" s="751"/>
      <c r="I268" s="751"/>
      <c r="J268" s="751"/>
      <c r="K268" s="751"/>
    </row>
    <row r="269" spans="1:11">
      <c r="A269" s="751"/>
      <c r="B269" s="751"/>
      <c r="C269" s="751"/>
      <c r="D269" s="751"/>
      <c r="E269" s="751"/>
      <c r="F269" s="751"/>
      <c r="G269" s="751"/>
      <c r="H269" s="751"/>
      <c r="I269" s="751"/>
      <c r="J269" s="751"/>
      <c r="K269" s="751"/>
    </row>
    <row r="270" spans="1:11">
      <c r="A270" s="751"/>
      <c r="B270" s="751"/>
      <c r="C270" s="751"/>
      <c r="D270" s="751"/>
      <c r="E270" s="751"/>
      <c r="F270" s="751"/>
      <c r="G270" s="751"/>
      <c r="H270" s="751"/>
      <c r="I270" s="751"/>
      <c r="J270" s="751"/>
      <c r="K270" s="751"/>
    </row>
    <row r="271" spans="1:11">
      <c r="A271" s="751"/>
      <c r="B271" s="751"/>
      <c r="C271" s="751"/>
      <c r="D271" s="751"/>
      <c r="E271" s="751"/>
      <c r="F271" s="751"/>
      <c r="G271" s="751"/>
      <c r="H271" s="751"/>
      <c r="I271" s="751"/>
      <c r="J271" s="751"/>
      <c r="K271" s="751"/>
    </row>
    <row r="272" spans="1:11">
      <c r="A272" s="751"/>
      <c r="B272" s="751"/>
      <c r="C272" s="751"/>
      <c r="D272" s="751"/>
      <c r="E272" s="751"/>
      <c r="F272" s="751"/>
      <c r="G272" s="751"/>
      <c r="H272" s="751"/>
      <c r="I272" s="751"/>
      <c r="J272" s="751"/>
      <c r="K272" s="751"/>
    </row>
    <row r="273" spans="1:11">
      <c r="A273" s="751"/>
      <c r="B273" s="751"/>
      <c r="C273" s="751"/>
      <c r="D273" s="751"/>
      <c r="E273" s="751"/>
      <c r="F273" s="751"/>
      <c r="G273" s="751"/>
      <c r="H273" s="751"/>
      <c r="I273" s="751"/>
      <c r="J273" s="751"/>
      <c r="K273" s="751"/>
    </row>
    <row r="274" spans="1:11">
      <c r="A274" s="751"/>
      <c r="B274" s="751"/>
      <c r="C274" s="751"/>
      <c r="D274" s="751"/>
      <c r="E274" s="751"/>
      <c r="F274" s="751"/>
      <c r="G274" s="751"/>
      <c r="H274" s="751"/>
      <c r="I274" s="751"/>
      <c r="J274" s="751"/>
      <c r="K274" s="751"/>
    </row>
    <row r="275" spans="1:11">
      <c r="A275" s="751"/>
      <c r="B275" s="751"/>
      <c r="C275" s="751"/>
      <c r="D275" s="751"/>
      <c r="E275" s="751"/>
      <c r="F275" s="751"/>
      <c r="G275" s="751"/>
      <c r="H275" s="751"/>
      <c r="I275" s="751"/>
      <c r="J275" s="751"/>
      <c r="K275" s="751"/>
    </row>
    <row r="276" spans="1:11">
      <c r="A276" s="751"/>
      <c r="B276" s="751"/>
      <c r="C276" s="751"/>
      <c r="D276" s="751"/>
      <c r="E276" s="751"/>
      <c r="F276" s="751"/>
      <c r="G276" s="751"/>
      <c r="H276" s="751"/>
      <c r="I276" s="751"/>
      <c r="J276" s="751"/>
      <c r="K276" s="751"/>
    </row>
    <row r="277" spans="1:11">
      <c r="A277" s="751"/>
      <c r="B277" s="751"/>
      <c r="C277" s="751"/>
      <c r="D277" s="751"/>
      <c r="E277" s="751"/>
      <c r="F277" s="751"/>
      <c r="G277" s="751"/>
      <c r="H277" s="751"/>
      <c r="I277" s="751"/>
      <c r="J277" s="751"/>
      <c r="K277" s="751"/>
    </row>
    <row r="278" spans="1:11">
      <c r="A278" s="751"/>
      <c r="B278" s="751"/>
      <c r="C278" s="751"/>
      <c r="D278" s="751"/>
      <c r="E278" s="751"/>
      <c r="F278" s="751"/>
      <c r="G278" s="751"/>
      <c r="H278" s="751"/>
      <c r="I278" s="751"/>
      <c r="J278" s="751"/>
      <c r="K278" s="751"/>
    </row>
    <row r="279" spans="1:11">
      <c r="A279" s="751"/>
      <c r="B279" s="751"/>
      <c r="C279" s="751"/>
      <c r="D279" s="751"/>
      <c r="E279" s="751"/>
      <c r="F279" s="751"/>
      <c r="G279" s="751"/>
      <c r="H279" s="751"/>
      <c r="I279" s="751"/>
      <c r="J279" s="751"/>
      <c r="K279" s="751"/>
    </row>
    <row r="280" spans="1:11">
      <c r="A280" s="751"/>
      <c r="B280" s="751"/>
      <c r="C280" s="751"/>
      <c r="D280" s="751"/>
      <c r="E280" s="751"/>
      <c r="F280" s="751"/>
      <c r="G280" s="751"/>
      <c r="H280" s="751"/>
      <c r="I280" s="751"/>
      <c r="J280" s="751"/>
      <c r="K280" s="751"/>
    </row>
    <row r="281" spans="1:11">
      <c r="A281" s="751"/>
      <c r="B281" s="751"/>
      <c r="C281" s="751"/>
      <c r="D281" s="751"/>
      <c r="E281" s="751"/>
      <c r="F281" s="751"/>
      <c r="G281" s="751"/>
      <c r="H281" s="751"/>
      <c r="I281" s="751"/>
      <c r="J281" s="751"/>
      <c r="K281" s="751"/>
    </row>
    <row r="282" spans="1:11">
      <c r="A282" s="751"/>
      <c r="B282" s="751"/>
      <c r="C282" s="751"/>
      <c r="D282" s="751"/>
      <c r="E282" s="751"/>
      <c r="F282" s="751"/>
      <c r="G282" s="751"/>
      <c r="H282" s="751"/>
      <c r="I282" s="751"/>
      <c r="J282" s="751"/>
      <c r="K282" s="751"/>
    </row>
    <row r="283" spans="1:11">
      <c r="A283" s="751"/>
      <c r="B283" s="751"/>
      <c r="C283" s="751"/>
      <c r="D283" s="751"/>
      <c r="E283" s="751"/>
      <c r="F283" s="751"/>
      <c r="G283" s="751"/>
      <c r="H283" s="751"/>
      <c r="I283" s="751"/>
      <c r="J283" s="751"/>
      <c r="K283" s="751"/>
    </row>
    <row r="284" spans="1:11">
      <c r="A284" s="751"/>
      <c r="B284" s="751"/>
      <c r="C284" s="751"/>
      <c r="D284" s="751"/>
      <c r="E284" s="751"/>
      <c r="F284" s="751"/>
      <c r="G284" s="751"/>
      <c r="H284" s="751"/>
      <c r="I284" s="751"/>
      <c r="J284" s="751"/>
      <c r="K284" s="751"/>
    </row>
    <row r="285" spans="1:11">
      <c r="A285" s="751"/>
      <c r="B285" s="751"/>
      <c r="C285" s="751"/>
      <c r="D285" s="751"/>
      <c r="E285" s="751"/>
      <c r="F285" s="751"/>
      <c r="G285" s="751"/>
      <c r="H285" s="751"/>
      <c r="I285" s="751"/>
      <c r="J285" s="751"/>
      <c r="K285" s="751"/>
    </row>
    <row r="286" spans="1:11">
      <c r="A286" s="751"/>
      <c r="B286" s="751"/>
      <c r="C286" s="751"/>
      <c r="D286" s="751"/>
      <c r="E286" s="751"/>
      <c r="F286" s="751"/>
      <c r="G286" s="751"/>
      <c r="H286" s="751"/>
      <c r="I286" s="751"/>
      <c r="J286" s="751"/>
      <c r="K286" s="751"/>
    </row>
    <row r="287" spans="1:11">
      <c r="A287" s="751"/>
      <c r="B287" s="751"/>
      <c r="C287" s="751"/>
      <c r="D287" s="751"/>
      <c r="E287" s="751"/>
      <c r="F287" s="751"/>
      <c r="G287" s="751"/>
      <c r="H287" s="751"/>
      <c r="I287" s="751"/>
      <c r="J287" s="751"/>
      <c r="K287" s="751"/>
    </row>
    <row r="288" spans="1:11">
      <c r="A288" s="751"/>
      <c r="B288" s="751"/>
      <c r="C288" s="751"/>
      <c r="D288" s="751"/>
      <c r="E288" s="751"/>
      <c r="F288" s="751"/>
      <c r="G288" s="751"/>
      <c r="H288" s="751"/>
      <c r="I288" s="751"/>
      <c r="J288" s="751"/>
      <c r="K288" s="751"/>
    </row>
    <row r="289" spans="1:11">
      <c r="A289" s="751"/>
      <c r="B289" s="751"/>
      <c r="C289" s="751"/>
      <c r="D289" s="751"/>
      <c r="E289" s="751"/>
      <c r="F289" s="751"/>
      <c r="G289" s="751"/>
      <c r="H289" s="751"/>
      <c r="I289" s="751"/>
      <c r="J289" s="751"/>
      <c r="K289" s="751"/>
    </row>
    <row r="290" spans="1:11">
      <c r="A290" s="751"/>
      <c r="B290" s="751"/>
      <c r="C290" s="751"/>
      <c r="D290" s="751"/>
      <c r="E290" s="751"/>
      <c r="F290" s="751"/>
      <c r="G290" s="751"/>
      <c r="H290" s="751"/>
      <c r="I290" s="751"/>
      <c r="J290" s="751"/>
      <c r="K290" s="751"/>
    </row>
    <row r="291" spans="1:11">
      <c r="A291" s="751"/>
      <c r="B291" s="751"/>
      <c r="C291" s="751"/>
      <c r="D291" s="751"/>
      <c r="E291" s="751"/>
      <c r="F291" s="751"/>
      <c r="G291" s="751"/>
      <c r="H291" s="751"/>
      <c r="I291" s="751"/>
      <c r="J291" s="751"/>
      <c r="K291" s="751"/>
    </row>
    <row r="292" spans="1:11">
      <c r="A292" s="751"/>
      <c r="B292" s="751"/>
      <c r="C292" s="751"/>
      <c r="D292" s="751"/>
      <c r="E292" s="751"/>
      <c r="F292" s="751"/>
      <c r="G292" s="751"/>
      <c r="H292" s="751"/>
      <c r="I292" s="751"/>
      <c r="J292" s="751"/>
      <c r="K292" s="751"/>
    </row>
    <row r="293" spans="1:11">
      <c r="A293" s="751"/>
      <c r="B293" s="751"/>
      <c r="C293" s="751"/>
      <c r="D293" s="751"/>
      <c r="E293" s="751"/>
      <c r="F293" s="751"/>
      <c r="G293" s="751"/>
      <c r="H293" s="751"/>
      <c r="I293" s="751"/>
      <c r="J293" s="751"/>
      <c r="K293" s="751"/>
    </row>
    <row r="294" spans="1:11">
      <c r="A294" s="751"/>
      <c r="B294" s="751"/>
      <c r="C294" s="751"/>
      <c r="D294" s="751"/>
      <c r="E294" s="751"/>
      <c r="F294" s="751"/>
      <c r="G294" s="751"/>
      <c r="H294" s="751"/>
      <c r="I294" s="751"/>
      <c r="J294" s="751"/>
      <c r="K294" s="751"/>
    </row>
    <row r="295" spans="1:11">
      <c r="A295" s="751"/>
      <c r="B295" s="751"/>
      <c r="C295" s="751"/>
      <c r="D295" s="751"/>
      <c r="E295" s="751"/>
      <c r="F295" s="751"/>
      <c r="G295" s="751"/>
      <c r="H295" s="751"/>
      <c r="I295" s="751"/>
      <c r="J295" s="751"/>
      <c r="K295" s="751"/>
    </row>
    <row r="296" spans="1:11">
      <c r="A296" s="751"/>
      <c r="B296" s="751"/>
      <c r="C296" s="751"/>
      <c r="D296" s="751"/>
      <c r="E296" s="751"/>
      <c r="F296" s="751"/>
      <c r="G296" s="751"/>
      <c r="H296" s="751"/>
      <c r="I296" s="751"/>
      <c r="J296" s="751"/>
      <c r="K296" s="751"/>
    </row>
    <row r="297" spans="1:11">
      <c r="A297" s="751"/>
      <c r="B297" s="751"/>
      <c r="C297" s="751"/>
      <c r="D297" s="751"/>
      <c r="E297" s="751"/>
      <c r="F297" s="751"/>
      <c r="G297" s="751"/>
      <c r="H297" s="751"/>
      <c r="I297" s="751"/>
      <c r="J297" s="751"/>
      <c r="K297" s="751"/>
    </row>
    <row r="298" spans="1:11">
      <c r="A298" s="751"/>
      <c r="B298" s="751"/>
      <c r="C298" s="751"/>
      <c r="D298" s="751"/>
      <c r="E298" s="751"/>
      <c r="F298" s="751"/>
      <c r="G298" s="751"/>
      <c r="H298" s="751"/>
      <c r="I298" s="751"/>
      <c r="J298" s="751"/>
      <c r="K298" s="751"/>
    </row>
    <row r="299" spans="1:11">
      <c r="A299" s="751"/>
      <c r="B299" s="751"/>
      <c r="C299" s="751"/>
      <c r="D299" s="751"/>
      <c r="E299" s="751"/>
      <c r="F299" s="751"/>
      <c r="G299" s="751"/>
      <c r="H299" s="751"/>
      <c r="I299" s="751"/>
      <c r="J299" s="751"/>
      <c r="K299" s="751"/>
    </row>
    <row r="300" spans="1:11">
      <c r="A300" s="751"/>
      <c r="B300" s="751"/>
      <c r="C300" s="751"/>
      <c r="D300" s="751"/>
      <c r="E300" s="751"/>
      <c r="F300" s="751"/>
      <c r="G300" s="751"/>
      <c r="H300" s="751"/>
      <c r="I300" s="751"/>
      <c r="J300" s="751"/>
      <c r="K300" s="751"/>
    </row>
    <row r="301" spans="1:11">
      <c r="A301" s="751"/>
      <c r="B301" s="751"/>
      <c r="C301" s="751"/>
      <c r="D301" s="751"/>
      <c r="E301" s="751"/>
      <c r="F301" s="751"/>
      <c r="G301" s="751"/>
      <c r="H301" s="751"/>
      <c r="I301" s="751"/>
      <c r="J301" s="751"/>
      <c r="K301" s="751"/>
    </row>
    <row r="302" spans="1:11">
      <c r="A302" s="751"/>
      <c r="B302" s="751"/>
      <c r="C302" s="751"/>
      <c r="D302" s="751"/>
      <c r="E302" s="751"/>
      <c r="F302" s="751"/>
      <c r="G302" s="751"/>
      <c r="H302" s="751"/>
      <c r="I302" s="751"/>
      <c r="J302" s="751"/>
      <c r="K302" s="751"/>
    </row>
    <row r="303" spans="1:11">
      <c r="A303" s="751"/>
      <c r="B303" s="751"/>
      <c r="C303" s="751"/>
      <c r="D303" s="751"/>
      <c r="E303" s="751"/>
      <c r="F303" s="751"/>
      <c r="G303" s="751"/>
      <c r="H303" s="751"/>
      <c r="I303" s="751"/>
      <c r="J303" s="751"/>
      <c r="K303" s="751"/>
    </row>
    <row r="304" spans="1:11">
      <c r="A304" s="751"/>
      <c r="B304" s="751"/>
      <c r="C304" s="751"/>
      <c r="D304" s="751"/>
      <c r="E304" s="751"/>
      <c r="F304" s="751"/>
      <c r="G304" s="751"/>
      <c r="H304" s="751"/>
      <c r="I304" s="751"/>
      <c r="J304" s="751"/>
      <c r="K304" s="751"/>
    </row>
    <row r="305" spans="1:11">
      <c r="A305" s="751"/>
      <c r="B305" s="751"/>
      <c r="C305" s="751"/>
      <c r="D305" s="751"/>
      <c r="E305" s="751"/>
      <c r="F305" s="751"/>
      <c r="G305" s="751"/>
      <c r="H305" s="751"/>
      <c r="I305" s="751"/>
      <c r="J305" s="751"/>
      <c r="K305" s="751"/>
    </row>
    <row r="306" spans="1:11">
      <c r="A306" s="751"/>
      <c r="B306" s="751"/>
      <c r="C306" s="751"/>
      <c r="D306" s="751"/>
      <c r="E306" s="751"/>
      <c r="F306" s="751"/>
      <c r="G306" s="751"/>
      <c r="H306" s="751"/>
      <c r="I306" s="751"/>
      <c r="J306" s="751"/>
      <c r="K306" s="751"/>
    </row>
    <row r="307" spans="1:11">
      <c r="A307" s="751"/>
      <c r="B307" s="751"/>
      <c r="C307" s="751"/>
      <c r="D307" s="751"/>
      <c r="E307" s="751"/>
      <c r="F307" s="751"/>
      <c r="G307" s="751"/>
      <c r="H307" s="751"/>
      <c r="I307" s="751"/>
      <c r="J307" s="751"/>
      <c r="K307" s="751"/>
    </row>
    <row r="308" spans="1:11">
      <c r="A308" s="751"/>
      <c r="B308" s="751"/>
      <c r="C308" s="751"/>
      <c r="D308" s="751"/>
      <c r="E308" s="751"/>
      <c r="F308" s="751"/>
      <c r="G308" s="751"/>
      <c r="H308" s="751"/>
      <c r="I308" s="751"/>
      <c r="J308" s="751"/>
      <c r="K308" s="751"/>
    </row>
    <row r="309" spans="1:11">
      <c r="A309" s="751"/>
      <c r="B309" s="751"/>
      <c r="C309" s="751"/>
      <c r="D309" s="751"/>
      <c r="E309" s="751"/>
      <c r="F309" s="751"/>
      <c r="G309" s="751"/>
      <c r="H309" s="751"/>
      <c r="I309" s="751"/>
      <c r="J309" s="751"/>
      <c r="K309" s="751"/>
    </row>
    <row r="310" spans="1:11">
      <c r="A310" s="751"/>
      <c r="B310" s="751"/>
      <c r="C310" s="751"/>
      <c r="D310" s="751"/>
      <c r="E310" s="751"/>
      <c r="F310" s="751"/>
      <c r="G310" s="751"/>
      <c r="H310" s="751"/>
      <c r="I310" s="751"/>
      <c r="J310" s="751"/>
      <c r="K310" s="751"/>
    </row>
    <row r="311" spans="1:11">
      <c r="A311" s="751"/>
      <c r="B311" s="751"/>
      <c r="C311" s="751"/>
      <c r="D311" s="751"/>
      <c r="E311" s="751"/>
      <c r="F311" s="751"/>
      <c r="G311" s="751"/>
      <c r="H311" s="751"/>
      <c r="I311" s="751"/>
      <c r="J311" s="751"/>
      <c r="K311" s="751"/>
    </row>
    <row r="312" spans="1:11">
      <c r="A312" s="751"/>
      <c r="B312" s="751"/>
      <c r="C312" s="751"/>
      <c r="D312" s="751"/>
      <c r="E312" s="751"/>
      <c r="F312" s="751"/>
      <c r="G312" s="751"/>
      <c r="H312" s="751"/>
      <c r="I312" s="751"/>
      <c r="J312" s="751"/>
      <c r="K312" s="751"/>
    </row>
    <row r="313" spans="1:11">
      <c r="A313" s="751"/>
      <c r="B313" s="751"/>
      <c r="C313" s="751"/>
      <c r="D313" s="751"/>
      <c r="E313" s="751"/>
      <c r="F313" s="751"/>
      <c r="G313" s="751"/>
      <c r="H313" s="751"/>
      <c r="I313" s="751"/>
      <c r="J313" s="751"/>
      <c r="K313" s="751"/>
    </row>
    <row r="314" spans="1:11">
      <c r="A314" s="751"/>
      <c r="B314" s="751"/>
      <c r="C314" s="751"/>
      <c r="D314" s="751"/>
      <c r="E314" s="751"/>
      <c r="F314" s="751"/>
      <c r="G314" s="751"/>
      <c r="H314" s="751"/>
      <c r="I314" s="751"/>
      <c r="J314" s="751"/>
      <c r="K314" s="751"/>
    </row>
    <row r="315" spans="1:11">
      <c r="A315" s="751"/>
      <c r="B315" s="751"/>
      <c r="C315" s="751"/>
      <c r="D315" s="751"/>
      <c r="E315" s="751"/>
      <c r="F315" s="751"/>
      <c r="G315" s="751"/>
      <c r="H315" s="751"/>
      <c r="I315" s="751"/>
      <c r="J315" s="751"/>
      <c r="K315" s="751"/>
    </row>
    <row r="316" spans="1:11">
      <c r="A316" s="751"/>
      <c r="B316" s="751"/>
      <c r="C316" s="751"/>
      <c r="D316" s="751"/>
      <c r="E316" s="751"/>
      <c r="F316" s="751"/>
      <c r="G316" s="751"/>
      <c r="H316" s="751"/>
      <c r="I316" s="751"/>
      <c r="J316" s="751"/>
      <c r="K316" s="751"/>
    </row>
    <row r="317" spans="1:11">
      <c r="A317" s="751"/>
      <c r="B317" s="751"/>
      <c r="C317" s="751"/>
      <c r="D317" s="751"/>
      <c r="E317" s="751"/>
      <c r="F317" s="751"/>
      <c r="G317" s="751"/>
      <c r="H317" s="751"/>
      <c r="I317" s="751"/>
      <c r="J317" s="751"/>
      <c r="K317" s="751"/>
    </row>
    <row r="318" spans="1:11">
      <c r="A318" s="751"/>
      <c r="B318" s="751"/>
      <c r="C318" s="751"/>
      <c r="D318" s="751"/>
      <c r="E318" s="751"/>
      <c r="F318" s="751"/>
      <c r="G318" s="751"/>
      <c r="H318" s="751"/>
      <c r="I318" s="751"/>
      <c r="J318" s="751"/>
      <c r="K318" s="751"/>
    </row>
    <row r="319" spans="1:11">
      <c r="A319" s="751"/>
      <c r="B319" s="751"/>
      <c r="C319" s="751"/>
      <c r="D319" s="751"/>
      <c r="E319" s="751"/>
      <c r="F319" s="751"/>
      <c r="G319" s="751"/>
      <c r="H319" s="751"/>
      <c r="I319" s="751"/>
      <c r="J319" s="751"/>
      <c r="K319" s="751"/>
    </row>
    <row r="320" spans="1:11">
      <c r="A320" s="751"/>
      <c r="B320" s="751"/>
      <c r="C320" s="751"/>
      <c r="D320" s="751"/>
      <c r="E320" s="751"/>
      <c r="F320" s="751"/>
      <c r="G320" s="751"/>
      <c r="H320" s="751"/>
      <c r="I320" s="751"/>
      <c r="J320" s="751"/>
      <c r="K320" s="751"/>
    </row>
    <row r="321" spans="1:11">
      <c r="A321" s="751"/>
      <c r="B321" s="751"/>
      <c r="C321" s="751"/>
      <c r="D321" s="751"/>
      <c r="E321" s="751"/>
      <c r="F321" s="751"/>
      <c r="G321" s="751"/>
      <c r="H321" s="751"/>
      <c r="I321" s="751"/>
      <c r="J321" s="751"/>
      <c r="K321" s="751"/>
    </row>
    <row r="322" spans="1:11">
      <c r="A322" s="751"/>
      <c r="B322" s="751"/>
      <c r="C322" s="751"/>
      <c r="D322" s="751"/>
      <c r="E322" s="751"/>
      <c r="F322" s="751"/>
      <c r="G322" s="751"/>
      <c r="H322" s="751"/>
      <c r="I322" s="751"/>
      <c r="J322" s="751"/>
      <c r="K322" s="751"/>
    </row>
    <row r="323" spans="1:11">
      <c r="A323" s="751"/>
      <c r="B323" s="751"/>
      <c r="C323" s="751"/>
      <c r="D323" s="751"/>
      <c r="E323" s="751"/>
      <c r="F323" s="751"/>
      <c r="G323" s="751"/>
      <c r="H323" s="751"/>
      <c r="I323" s="751"/>
      <c r="J323" s="751"/>
      <c r="K323" s="751"/>
    </row>
    <row r="324" spans="1:11">
      <c r="A324" s="751"/>
      <c r="B324" s="751"/>
      <c r="C324" s="751"/>
      <c r="D324" s="751"/>
      <c r="E324" s="751"/>
      <c r="F324" s="751"/>
      <c r="G324" s="751"/>
      <c r="H324" s="751"/>
      <c r="I324" s="751"/>
      <c r="J324" s="751"/>
      <c r="K324" s="751"/>
    </row>
    <row r="325" spans="1:11">
      <c r="A325" s="751"/>
      <c r="B325" s="751"/>
      <c r="C325" s="751"/>
      <c r="D325" s="751"/>
      <c r="E325" s="751"/>
      <c r="F325" s="751"/>
      <c r="G325" s="751"/>
      <c r="H325" s="751"/>
      <c r="I325" s="751"/>
      <c r="J325" s="751"/>
      <c r="K325" s="751"/>
    </row>
    <row r="326" spans="1:11">
      <c r="A326" s="751"/>
      <c r="B326" s="751"/>
      <c r="C326" s="751"/>
      <c r="D326" s="751"/>
      <c r="E326" s="751"/>
      <c r="F326" s="751"/>
      <c r="G326" s="751"/>
      <c r="H326" s="751"/>
      <c r="I326" s="751"/>
      <c r="J326" s="751"/>
      <c r="K326" s="751"/>
    </row>
    <row r="327" spans="1:11">
      <c r="A327" s="751"/>
      <c r="B327" s="751"/>
      <c r="C327" s="751"/>
      <c r="D327" s="751"/>
      <c r="E327" s="751"/>
      <c r="F327" s="751"/>
      <c r="G327" s="751"/>
      <c r="H327" s="751"/>
      <c r="I327" s="751"/>
      <c r="J327" s="751"/>
      <c r="K327" s="751"/>
    </row>
    <row r="328" spans="1:11">
      <c r="A328" s="751"/>
      <c r="B328" s="751"/>
      <c r="C328" s="751"/>
      <c r="D328" s="751"/>
      <c r="E328" s="751"/>
      <c r="F328" s="751"/>
      <c r="G328" s="751"/>
      <c r="H328" s="751"/>
      <c r="I328" s="751"/>
      <c r="J328" s="751"/>
      <c r="K328" s="751"/>
    </row>
    <row r="329" spans="1:11">
      <c r="A329" s="751"/>
      <c r="B329" s="751"/>
      <c r="C329" s="751"/>
      <c r="D329" s="751"/>
      <c r="E329" s="751"/>
      <c r="F329" s="751"/>
      <c r="G329" s="751"/>
      <c r="H329" s="751"/>
      <c r="I329" s="751"/>
      <c r="J329" s="751"/>
      <c r="K329" s="751"/>
    </row>
    <row r="330" spans="1:11">
      <c r="A330" s="751"/>
      <c r="B330" s="751"/>
      <c r="C330" s="751"/>
      <c r="D330" s="751"/>
      <c r="E330" s="751"/>
      <c r="F330" s="751"/>
      <c r="G330" s="751"/>
      <c r="H330" s="751"/>
      <c r="I330" s="751"/>
      <c r="J330" s="751"/>
      <c r="K330" s="751"/>
    </row>
    <row r="331" spans="1:11">
      <c r="A331" s="751"/>
      <c r="B331" s="751"/>
      <c r="C331" s="751"/>
      <c r="D331" s="751"/>
      <c r="E331" s="751"/>
      <c r="F331" s="751"/>
      <c r="G331" s="751"/>
      <c r="H331" s="751"/>
      <c r="I331" s="751"/>
      <c r="J331" s="751"/>
      <c r="K331" s="751"/>
    </row>
    <row r="332" spans="1:11">
      <c r="A332" s="751"/>
      <c r="B332" s="751"/>
      <c r="C332" s="751"/>
      <c r="D332" s="751"/>
      <c r="E332" s="751"/>
      <c r="F332" s="751"/>
      <c r="G332" s="751"/>
      <c r="H332" s="751"/>
      <c r="I332" s="751"/>
      <c r="J332" s="751"/>
      <c r="K332" s="751"/>
    </row>
    <row r="333" spans="1:11">
      <c r="A333" s="751"/>
      <c r="B333" s="751"/>
      <c r="C333" s="751"/>
      <c r="D333" s="751"/>
      <c r="E333" s="751"/>
      <c r="F333" s="751"/>
      <c r="G333" s="751"/>
      <c r="H333" s="751"/>
      <c r="I333" s="751"/>
      <c r="J333" s="751"/>
      <c r="K333" s="751"/>
    </row>
    <row r="334" spans="1:11">
      <c r="A334" s="751"/>
      <c r="B334" s="751"/>
      <c r="C334" s="751"/>
      <c r="D334" s="751"/>
      <c r="E334" s="751"/>
      <c r="F334" s="751"/>
      <c r="G334" s="751"/>
      <c r="H334" s="751"/>
      <c r="I334" s="751"/>
      <c r="J334" s="751"/>
      <c r="K334" s="751"/>
    </row>
    <row r="335" spans="1:11">
      <c r="A335" s="751"/>
      <c r="B335" s="751"/>
      <c r="C335" s="751"/>
      <c r="D335" s="751"/>
      <c r="E335" s="751"/>
      <c r="F335" s="751"/>
      <c r="G335" s="751"/>
      <c r="H335" s="751"/>
      <c r="I335" s="751"/>
      <c r="J335" s="751"/>
      <c r="K335" s="751"/>
    </row>
    <row r="336" spans="1:11">
      <c r="A336" s="751"/>
      <c r="B336" s="751"/>
      <c r="C336" s="751"/>
      <c r="D336" s="751"/>
      <c r="E336" s="751"/>
      <c r="F336" s="751"/>
      <c r="G336" s="751"/>
      <c r="H336" s="751"/>
      <c r="I336" s="751"/>
      <c r="J336" s="751"/>
      <c r="K336" s="751"/>
    </row>
    <row r="337" spans="1:11">
      <c r="A337" s="751"/>
      <c r="B337" s="751"/>
      <c r="C337" s="751"/>
      <c r="D337" s="751"/>
      <c r="E337" s="751"/>
      <c r="F337" s="751"/>
      <c r="G337" s="751"/>
      <c r="H337" s="751"/>
      <c r="I337" s="751"/>
      <c r="J337" s="751"/>
      <c r="K337" s="751"/>
    </row>
    <row r="338" spans="1:11">
      <c r="A338" s="751"/>
      <c r="B338" s="751"/>
      <c r="C338" s="751"/>
      <c r="D338" s="751"/>
      <c r="E338" s="751"/>
      <c r="F338" s="751"/>
      <c r="G338" s="751"/>
      <c r="H338" s="751"/>
      <c r="I338" s="751"/>
      <c r="J338" s="751"/>
      <c r="K338" s="751"/>
    </row>
    <row r="339" spans="1:11">
      <c r="A339" s="751"/>
      <c r="B339" s="751"/>
      <c r="C339" s="751"/>
      <c r="D339" s="751"/>
      <c r="E339" s="751"/>
      <c r="F339" s="751"/>
      <c r="G339" s="751"/>
      <c r="H339" s="751"/>
      <c r="I339" s="751"/>
      <c r="J339" s="751"/>
      <c r="K339" s="751"/>
    </row>
    <row r="340" spans="1:11">
      <c r="A340" s="751"/>
      <c r="B340" s="751"/>
      <c r="C340" s="751"/>
      <c r="D340" s="751"/>
      <c r="E340" s="751"/>
      <c r="F340" s="751"/>
      <c r="G340" s="751"/>
      <c r="H340" s="751"/>
      <c r="I340" s="751"/>
      <c r="J340" s="751"/>
      <c r="K340" s="751"/>
    </row>
  </sheetData>
  <mergeCells count="70">
    <mergeCell ref="B102:D104"/>
    <mergeCell ref="E102:N104"/>
    <mergeCell ref="O102:P104"/>
    <mergeCell ref="B105:D107"/>
    <mergeCell ref="E105:N105"/>
    <mergeCell ref="O105:P107"/>
    <mergeCell ref="E106:N106"/>
    <mergeCell ref="E107:N107"/>
    <mergeCell ref="B95:D95"/>
    <mergeCell ref="E95:N95"/>
    <mergeCell ref="O95:P101"/>
    <mergeCell ref="B96:D99"/>
    <mergeCell ref="E96:N96"/>
    <mergeCell ref="E97:N98"/>
    <mergeCell ref="E99:N99"/>
    <mergeCell ref="B100:D101"/>
    <mergeCell ref="E100:N100"/>
    <mergeCell ref="E101:N101"/>
    <mergeCell ref="B89:D89"/>
    <mergeCell ref="E89:N89"/>
    <mergeCell ref="O89:P94"/>
    <mergeCell ref="B90:D90"/>
    <mergeCell ref="E90:N90"/>
    <mergeCell ref="B91:D91"/>
    <mergeCell ref="E91:N91"/>
    <mergeCell ref="B92:D92"/>
    <mergeCell ref="E92:N92"/>
    <mergeCell ref="B93:D94"/>
    <mergeCell ref="E93:N94"/>
    <mergeCell ref="B84:D85"/>
    <mergeCell ref="E84:N85"/>
    <mergeCell ref="O84:P88"/>
    <mergeCell ref="B86:D86"/>
    <mergeCell ref="E86:N86"/>
    <mergeCell ref="B87:D87"/>
    <mergeCell ref="E87:N87"/>
    <mergeCell ref="B88:D88"/>
    <mergeCell ref="E88:N88"/>
    <mergeCell ref="B78:D80"/>
    <mergeCell ref="E78:N80"/>
    <mergeCell ref="O78:P80"/>
    <mergeCell ref="B81:D83"/>
    <mergeCell ref="E81:N83"/>
    <mergeCell ref="O81:P83"/>
    <mergeCell ref="B77:D77"/>
    <mergeCell ref="E77:N77"/>
    <mergeCell ref="O77:P77"/>
    <mergeCell ref="B63:F64"/>
    <mergeCell ref="G63:P64"/>
    <mergeCell ref="B65:F66"/>
    <mergeCell ref="G65:P66"/>
    <mergeCell ref="B67:F68"/>
    <mergeCell ref="G67:P68"/>
    <mergeCell ref="B69:F70"/>
    <mergeCell ref="G69:P70"/>
    <mergeCell ref="A72:D74"/>
    <mergeCell ref="E72:M74"/>
    <mergeCell ref="N72:Q74"/>
    <mergeCell ref="B57:F58"/>
    <mergeCell ref="G57:P58"/>
    <mergeCell ref="B59:F60"/>
    <mergeCell ref="G59:P60"/>
    <mergeCell ref="B61:F62"/>
    <mergeCell ref="G61:P62"/>
    <mergeCell ref="A1:D3"/>
    <mergeCell ref="E1:M3"/>
    <mergeCell ref="N1:Q3"/>
    <mergeCell ref="A38:D40"/>
    <mergeCell ref="E38:M40"/>
    <mergeCell ref="N38:Q40"/>
  </mergeCells>
  <phoneticPr fontId="4" type="noConversion"/>
  <printOptions horizontalCentered="1"/>
  <pageMargins left="0.86614173228346458" right="0.70866141732283472" top="0.9055118110236221" bottom="0.70866141732283472" header="0.31496062992125984" footer="0.31496062992125984"/>
  <pageSetup paperSize="9" scale="93" firstPageNumber="15" orientation="landscape" useFirstPageNumber="1" r:id="rId1"/>
  <rowBreaks count="1" manualBreakCount="1">
    <brk id="37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FFFF00"/>
  </sheetPr>
  <dimension ref="B1:T52"/>
  <sheetViews>
    <sheetView view="pageBreakPreview" topLeftCell="A48" zoomScaleNormal="75" workbookViewId="0">
      <selection activeCell="F43" sqref="F43:I43"/>
    </sheetView>
  </sheetViews>
  <sheetFormatPr defaultColWidth="8.88671875" defaultRowHeight="13.5"/>
  <cols>
    <col min="1" max="1" width="0.6640625" style="2" customWidth="1"/>
    <col min="2" max="3" width="4.77734375" style="2" customWidth="1"/>
    <col min="4" max="14" width="8.77734375" style="2" customWidth="1"/>
    <col min="15" max="15" width="3.21875" style="2" customWidth="1"/>
    <col min="16" max="16" width="2.6640625" style="2" customWidth="1"/>
    <col min="17" max="17" width="4.77734375" style="2" customWidth="1"/>
    <col min="18" max="18" width="5.21875" style="2" customWidth="1"/>
    <col min="19" max="19" width="7.21875" style="2" customWidth="1"/>
    <col min="20" max="20" width="11.44140625" style="2" bestFit="1" customWidth="1"/>
    <col min="21" max="16384" width="8.88671875" style="2"/>
  </cols>
  <sheetData>
    <row r="1" spans="2:19" ht="6" hidden="1" customHeight="1" thickBot="1"/>
    <row r="2" spans="2:19" ht="14.25" hidden="1" thickTop="1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</row>
    <row r="3" spans="2:19" hidden="1">
      <c r="B3" s="7"/>
      <c r="S3" s="8"/>
    </row>
    <row r="4" spans="2:19" hidden="1">
      <c r="B4" s="7"/>
      <c r="S4" s="8"/>
    </row>
    <row r="5" spans="2:19" hidden="1">
      <c r="B5" s="7"/>
      <c r="S5" s="8"/>
    </row>
    <row r="6" spans="2:19" hidden="1">
      <c r="B6" s="7"/>
      <c r="S6" s="8"/>
    </row>
    <row r="7" spans="2:19" hidden="1">
      <c r="B7" s="7"/>
      <c r="S7" s="8"/>
    </row>
    <row r="8" spans="2:19" ht="31.5" hidden="1">
      <c r="B8" s="879" t="str">
        <f>'0.겉표지'!A6</f>
        <v>2026년 조림지 사후관리사업(풀베기 2차-2지구) 설계서</v>
      </c>
      <c r="C8" s="880"/>
      <c r="D8" s="880"/>
      <c r="E8" s="880"/>
      <c r="F8" s="880"/>
      <c r="G8" s="880"/>
      <c r="H8" s="880"/>
      <c r="I8" s="880"/>
      <c r="J8" s="880"/>
      <c r="K8" s="880"/>
      <c r="L8" s="880"/>
      <c r="M8" s="880"/>
      <c r="N8" s="880"/>
      <c r="O8" s="880"/>
      <c r="P8" s="880"/>
      <c r="Q8" s="880"/>
      <c r="R8" s="880"/>
      <c r="S8" s="881"/>
    </row>
    <row r="9" spans="2:19" ht="13.5" hidden="1" customHeight="1">
      <c r="B9" s="34"/>
      <c r="C9" s="35"/>
      <c r="D9" s="14"/>
      <c r="E9" s="14"/>
      <c r="F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5"/>
    </row>
    <row r="10" spans="2:19" ht="30" hidden="1" customHeight="1">
      <c r="B10" s="882" t="str">
        <f>'0.겉표지'!A8</f>
        <v>(양구군 양구읍 석현리 산30-1번지외 25필지)</v>
      </c>
      <c r="C10" s="883"/>
      <c r="D10" s="883"/>
      <c r="E10" s="883"/>
      <c r="F10" s="883"/>
      <c r="G10" s="883"/>
      <c r="H10" s="883"/>
      <c r="I10" s="883"/>
      <c r="J10" s="883"/>
      <c r="K10" s="883"/>
      <c r="L10" s="883"/>
      <c r="M10" s="883"/>
      <c r="N10" s="883"/>
      <c r="O10" s="883"/>
      <c r="P10" s="883"/>
      <c r="Q10" s="883"/>
      <c r="R10" s="883"/>
      <c r="S10" s="884"/>
    </row>
    <row r="11" spans="2:19" ht="30" hidden="1" customHeight="1">
      <c r="B11" s="908"/>
      <c r="C11" s="909"/>
      <c r="D11" s="909"/>
      <c r="E11" s="909"/>
      <c r="F11" s="909"/>
      <c r="G11" s="909"/>
      <c r="H11" s="909"/>
      <c r="I11" s="909"/>
      <c r="J11" s="909"/>
      <c r="K11" s="909"/>
      <c r="L11" s="909"/>
      <c r="M11" s="909"/>
      <c r="N11" s="909"/>
      <c r="O11" s="909"/>
      <c r="P11" s="909"/>
      <c r="Q11" s="909"/>
      <c r="R11" s="909"/>
      <c r="S11" s="910"/>
    </row>
    <row r="12" spans="2:19" ht="30" hidden="1" customHeight="1">
      <c r="B12" s="908"/>
      <c r="C12" s="909"/>
      <c r="D12" s="909"/>
      <c r="E12" s="909"/>
      <c r="F12" s="909"/>
      <c r="G12" s="909"/>
      <c r="H12" s="909"/>
      <c r="I12" s="909"/>
      <c r="J12" s="909"/>
      <c r="K12" s="909"/>
      <c r="L12" s="909"/>
      <c r="M12" s="909"/>
      <c r="N12" s="909"/>
      <c r="O12" s="909"/>
      <c r="P12" s="909"/>
      <c r="Q12" s="909"/>
      <c r="R12" s="909"/>
      <c r="S12" s="910"/>
    </row>
    <row r="13" spans="2:19" ht="30" hidden="1" customHeight="1">
      <c r="B13" s="908"/>
      <c r="C13" s="909"/>
      <c r="D13" s="909"/>
      <c r="E13" s="909"/>
      <c r="F13" s="909"/>
      <c r="G13" s="909"/>
      <c r="H13" s="909"/>
      <c r="I13" s="909"/>
      <c r="J13" s="909"/>
      <c r="K13" s="909"/>
      <c r="L13" s="909"/>
      <c r="M13" s="909"/>
      <c r="N13" s="909"/>
      <c r="O13" s="909"/>
      <c r="P13" s="909"/>
      <c r="Q13" s="909"/>
      <c r="R13" s="909"/>
      <c r="S13" s="910"/>
    </row>
    <row r="14" spans="2:19" ht="30" hidden="1" customHeight="1">
      <c r="B14" s="37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8"/>
    </row>
    <row r="15" spans="2:19" ht="30" hidden="1" customHeight="1">
      <c r="B15" s="37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8"/>
    </row>
    <row r="16" spans="2:19" ht="30" hidden="1" customHeight="1">
      <c r="B16" s="37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8"/>
    </row>
    <row r="17" spans="2:19" hidden="1">
      <c r="B17" s="7"/>
      <c r="S17" s="8"/>
    </row>
    <row r="18" spans="2:19" hidden="1">
      <c r="B18" s="7"/>
      <c r="S18" s="8"/>
    </row>
    <row r="19" spans="2:19" hidden="1">
      <c r="B19" s="7"/>
      <c r="S19" s="8"/>
    </row>
    <row r="20" spans="2:19" ht="31.5" hidden="1">
      <c r="B20" s="891" t="str">
        <f>'0.겉표지'!A18</f>
        <v xml:space="preserve">   양 구 군 산 림 조 합</v>
      </c>
      <c r="C20" s="892"/>
      <c r="D20" s="892"/>
      <c r="E20" s="892"/>
      <c r="F20" s="892"/>
      <c r="G20" s="892"/>
      <c r="H20" s="892"/>
      <c r="I20" s="892"/>
      <c r="J20" s="892"/>
      <c r="K20" s="892"/>
      <c r="L20" s="892"/>
      <c r="M20" s="892"/>
      <c r="N20" s="892"/>
      <c r="O20" s="892"/>
      <c r="P20" s="892"/>
      <c r="Q20" s="892"/>
      <c r="R20" s="892"/>
      <c r="S20" s="893"/>
    </row>
    <row r="21" spans="2:19" hidden="1">
      <c r="B21" s="7"/>
      <c r="S21" s="8"/>
    </row>
    <row r="22" spans="2:19" hidden="1">
      <c r="B22" s="7"/>
      <c r="S22" s="8"/>
    </row>
    <row r="23" spans="2:19" hidden="1">
      <c r="B23" s="7"/>
      <c r="S23" s="8"/>
    </row>
    <row r="24" spans="2:19" hidden="1">
      <c r="B24" s="7"/>
      <c r="S24" s="8"/>
    </row>
    <row r="25" spans="2:19" hidden="1">
      <c r="B25" s="7"/>
      <c r="S25" s="8"/>
    </row>
    <row r="26" spans="2:19" ht="18" hidden="1" customHeight="1" thickBot="1"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3"/>
    </row>
    <row r="27" spans="2:19" ht="15.75" customHeight="1" thickBot="1"/>
    <row r="28" spans="2:19" ht="15.75" customHeight="1" thickTop="1">
      <c r="B28" s="896" t="s">
        <v>29</v>
      </c>
      <c r="C28" s="894"/>
      <c r="D28" s="898" t="s">
        <v>231</v>
      </c>
      <c r="E28" s="900" t="s">
        <v>230</v>
      </c>
      <c r="F28" s="885"/>
      <c r="G28" s="885" t="s">
        <v>36</v>
      </c>
      <c r="H28" s="885"/>
      <c r="I28" s="885" t="s">
        <v>37</v>
      </c>
      <c r="J28" s="887"/>
      <c r="K28" s="889" t="s">
        <v>38</v>
      </c>
      <c r="L28" s="889"/>
      <c r="M28" s="889" t="s">
        <v>39</v>
      </c>
      <c r="N28" s="894"/>
      <c r="O28" s="902" t="s">
        <v>30</v>
      </c>
      <c r="P28" s="903"/>
      <c r="Q28" s="904" t="str">
        <f>설계요소!L4</f>
        <v>2026년 9월</v>
      </c>
      <c r="R28" s="904"/>
      <c r="S28" s="81" t="s">
        <v>197</v>
      </c>
    </row>
    <row r="29" spans="2:19" ht="23.25" customHeight="1">
      <c r="B29" s="897"/>
      <c r="C29" s="895"/>
      <c r="D29" s="899"/>
      <c r="E29" s="901"/>
      <c r="F29" s="886"/>
      <c r="G29" s="886"/>
      <c r="H29" s="886"/>
      <c r="I29" s="886"/>
      <c r="J29" s="888"/>
      <c r="K29" s="890"/>
      <c r="L29" s="890"/>
      <c r="M29" s="890"/>
      <c r="N29" s="895"/>
      <c r="O29" s="905" t="s">
        <v>31</v>
      </c>
      <c r="P29" s="906"/>
      <c r="Q29" s="907" t="str">
        <f>Q28</f>
        <v>2026년 9월</v>
      </c>
      <c r="R29" s="907"/>
      <c r="S29" s="82" t="str">
        <f>S28</f>
        <v xml:space="preserve">    일</v>
      </c>
    </row>
    <row r="30" spans="2:19">
      <c r="B30" s="7"/>
      <c r="S30" s="8"/>
    </row>
    <row r="31" spans="2:19">
      <c r="B31" s="7"/>
      <c r="S31" s="8"/>
    </row>
    <row r="32" spans="2:19">
      <c r="B32" s="7"/>
      <c r="S32" s="8"/>
    </row>
    <row r="33" spans="2:20" ht="31.5">
      <c r="B33" s="879" t="str">
        <f>'0.겉표지'!A6</f>
        <v>2026년 조림지 사후관리사업(풀베기 2차-2지구) 설계서</v>
      </c>
      <c r="C33" s="880"/>
      <c r="D33" s="880"/>
      <c r="E33" s="880"/>
      <c r="F33" s="880"/>
      <c r="G33" s="880"/>
      <c r="H33" s="880"/>
      <c r="I33" s="880"/>
      <c r="J33" s="880"/>
      <c r="K33" s="880"/>
      <c r="L33" s="880"/>
      <c r="M33" s="880"/>
      <c r="N33" s="880"/>
      <c r="O33" s="880"/>
      <c r="P33" s="880"/>
      <c r="Q33" s="880"/>
      <c r="R33" s="880"/>
      <c r="S33" s="881"/>
    </row>
    <row r="34" spans="2:20">
      <c r="B34" s="882"/>
      <c r="C34" s="883"/>
      <c r="D34" s="883"/>
      <c r="E34" s="883"/>
      <c r="F34" s="883"/>
      <c r="G34" s="883"/>
      <c r="H34" s="883"/>
      <c r="I34" s="883"/>
      <c r="J34" s="883"/>
      <c r="K34" s="883"/>
      <c r="L34" s="883"/>
      <c r="M34" s="883"/>
      <c r="N34" s="883"/>
      <c r="O34" s="883"/>
      <c r="P34" s="883"/>
      <c r="Q34" s="883"/>
      <c r="R34" s="883"/>
      <c r="S34" s="884"/>
    </row>
    <row r="35" spans="2:20">
      <c r="B35" s="882"/>
      <c r="C35" s="883"/>
      <c r="D35" s="883"/>
      <c r="E35" s="883"/>
      <c r="F35" s="883"/>
      <c r="G35" s="883"/>
      <c r="H35" s="883"/>
      <c r="I35" s="883"/>
      <c r="J35" s="883"/>
      <c r="K35" s="883"/>
      <c r="L35" s="883"/>
      <c r="M35" s="883"/>
      <c r="N35" s="883"/>
      <c r="O35" s="883"/>
      <c r="P35" s="883"/>
      <c r="Q35" s="883"/>
      <c r="R35" s="883"/>
      <c r="S35" s="884"/>
    </row>
    <row r="36" spans="2:20" ht="18.75">
      <c r="B36" s="61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3"/>
    </row>
    <row r="37" spans="2:20" s="3" customFormat="1" ht="18" customHeight="1">
      <c r="B37" s="39"/>
      <c r="S37" s="40"/>
    </row>
    <row r="38" spans="2:20">
      <c r="B38" s="7"/>
      <c r="S38" s="8"/>
    </row>
    <row r="39" spans="2:20" ht="20.25">
      <c r="B39" s="7"/>
      <c r="D39" s="41" t="s">
        <v>25</v>
      </c>
      <c r="F39" s="41" t="str">
        <f>설계요소!D5</f>
        <v>양구군 양구읍 석현리 산30-1번지외 25필지</v>
      </c>
      <c r="S39" s="8"/>
    </row>
    <row r="40" spans="2:20" ht="21.75" customHeight="1">
      <c r="B40" s="7"/>
      <c r="S40" s="8"/>
    </row>
    <row r="41" spans="2:20" ht="20.25">
      <c r="B41" s="42"/>
      <c r="C41" s="41"/>
      <c r="D41" s="41" t="s">
        <v>45</v>
      </c>
      <c r="E41" s="41"/>
      <c r="F41" s="875">
        <f ca="1">설계요소!J15</f>
        <v>36.78</v>
      </c>
      <c r="G41" s="875"/>
      <c r="H41" s="41"/>
      <c r="I41" s="43"/>
      <c r="J41" s="41"/>
      <c r="K41" s="44"/>
      <c r="L41" s="44"/>
      <c r="M41" s="44"/>
      <c r="N41" s="44"/>
      <c r="O41" s="41"/>
      <c r="P41" s="41"/>
      <c r="Q41" s="41"/>
      <c r="R41" s="41"/>
      <c r="S41" s="45"/>
    </row>
    <row r="42" spans="2:20" ht="21.75" customHeight="1">
      <c r="B42" s="7"/>
      <c r="F42" s="2" t="str">
        <f>"(모두베기 "&amp;'9.총괄설계내역서'!B5&amp;"ha)"</f>
        <v>(모두베기 36.78ha)</v>
      </c>
      <c r="I42" s="46"/>
      <c r="J42" s="46"/>
      <c r="K42" s="46"/>
      <c r="L42" s="46"/>
      <c r="M42" s="46"/>
      <c r="N42" s="46"/>
      <c r="S42" s="8"/>
    </row>
    <row r="43" spans="2:20" ht="20.25">
      <c r="B43" s="7"/>
      <c r="D43" s="41" t="s">
        <v>26</v>
      </c>
      <c r="F43" s="876" t="str">
        <f ca="1">"일금"&amp;NUMBERSTRING(J43,1)&amp;"원정"</f>
        <v>일금팔천팔십오만팔천원정</v>
      </c>
      <c r="G43" s="876"/>
      <c r="H43" s="876"/>
      <c r="I43" s="876"/>
      <c r="J43" s="877">
        <f ca="1">'8.원가계산서'!F27</f>
        <v>80858000</v>
      </c>
      <c r="K43" s="877"/>
      <c r="L43" s="877"/>
      <c r="M43" s="85"/>
      <c r="N43" s="85"/>
      <c r="O43" s="49"/>
      <c r="P43" s="22"/>
      <c r="Q43" s="22"/>
      <c r="R43" s="36"/>
      <c r="S43" s="8"/>
      <c r="T43" s="80"/>
    </row>
    <row r="44" spans="2:20" ht="20.25">
      <c r="B44" s="7"/>
      <c r="D44" s="41"/>
      <c r="E44" s="41"/>
      <c r="F44" s="123"/>
      <c r="G44" s="16"/>
      <c r="H44" s="878"/>
      <c r="I44" s="878"/>
      <c r="J44" s="124"/>
      <c r="K44" s="47"/>
      <c r="L44" s="47"/>
      <c r="M44" s="47"/>
      <c r="N44" s="48"/>
      <c r="O44" s="49"/>
      <c r="P44" s="22"/>
      <c r="Q44" s="22"/>
      <c r="R44" s="36"/>
      <c r="S44" s="8"/>
    </row>
    <row r="45" spans="2:20" ht="20.25">
      <c r="B45" s="7"/>
      <c r="D45" s="41"/>
      <c r="E45" s="41"/>
      <c r="F45" s="123"/>
      <c r="G45" s="16"/>
      <c r="H45" s="878"/>
      <c r="I45" s="878"/>
      <c r="J45" s="124"/>
      <c r="K45" s="41"/>
      <c r="L45" s="47"/>
      <c r="M45" s="47"/>
      <c r="N45" s="48"/>
      <c r="O45" s="49"/>
      <c r="P45" s="22"/>
      <c r="Q45" s="22"/>
      <c r="R45" s="36"/>
      <c r="S45" s="8"/>
    </row>
    <row r="46" spans="2:20" ht="21" customHeight="1">
      <c r="B46" s="7"/>
      <c r="S46" s="8"/>
    </row>
    <row r="47" spans="2:20" ht="27.95" customHeight="1">
      <c r="B47" s="7"/>
      <c r="E47" s="16"/>
      <c r="S47" s="8"/>
    </row>
    <row r="48" spans="2:20" ht="36.75" customHeight="1">
      <c r="B48" s="872" t="str">
        <f>B20</f>
        <v xml:space="preserve">   양 구 군 산 림 조 합</v>
      </c>
      <c r="C48" s="873"/>
      <c r="D48" s="873"/>
      <c r="E48" s="873"/>
      <c r="F48" s="873"/>
      <c r="G48" s="873"/>
      <c r="H48" s="873"/>
      <c r="I48" s="873"/>
      <c r="J48" s="873"/>
      <c r="K48" s="873"/>
      <c r="L48" s="873"/>
      <c r="M48" s="873"/>
      <c r="N48" s="873"/>
      <c r="O48" s="873"/>
      <c r="P48" s="873"/>
      <c r="Q48" s="873"/>
      <c r="R48" s="873"/>
      <c r="S48" s="874"/>
    </row>
    <row r="49" spans="2:19" ht="24" customHeight="1">
      <c r="B49" s="7"/>
      <c r="N49" s="50"/>
      <c r="S49" s="8"/>
    </row>
    <row r="50" spans="2:19" ht="24" customHeight="1">
      <c r="B50" s="7"/>
      <c r="N50" s="50"/>
      <c r="S50" s="8"/>
    </row>
    <row r="51" spans="2:19" ht="15.95" customHeight="1" thickBot="1">
      <c r="B51" s="11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3"/>
    </row>
    <row r="52" spans="2:19" ht="6" customHeight="1" thickTop="1"/>
  </sheetData>
  <mergeCells count="30">
    <mergeCell ref="B8:S8"/>
    <mergeCell ref="B10:S10"/>
    <mergeCell ref="B11:S11"/>
    <mergeCell ref="B12:S12"/>
    <mergeCell ref="B13:S13"/>
    <mergeCell ref="B20:S20"/>
    <mergeCell ref="M28:M29"/>
    <mergeCell ref="N28:N29"/>
    <mergeCell ref="B28:C29"/>
    <mergeCell ref="D28:D29"/>
    <mergeCell ref="E28:E29"/>
    <mergeCell ref="F28:F29"/>
    <mergeCell ref="G28:G29"/>
    <mergeCell ref="H28:H29"/>
    <mergeCell ref="O28:P28"/>
    <mergeCell ref="Q28:R28"/>
    <mergeCell ref="O29:P29"/>
    <mergeCell ref="Q29:R29"/>
    <mergeCell ref="B33:S33"/>
    <mergeCell ref="B34:S35"/>
    <mergeCell ref="I28:I29"/>
    <mergeCell ref="J28:J29"/>
    <mergeCell ref="K28:K29"/>
    <mergeCell ref="L28:L29"/>
    <mergeCell ref="B48:S48"/>
    <mergeCell ref="F41:G41"/>
    <mergeCell ref="F43:I43"/>
    <mergeCell ref="J43:L43"/>
    <mergeCell ref="H44:I44"/>
    <mergeCell ref="H45:I45"/>
  </mergeCells>
  <phoneticPr fontId="4" type="noConversion"/>
  <printOptions horizontalCentered="1" verticalCentered="1"/>
  <pageMargins left="0.55118110236220474" right="0.35433070866141736" top="0.98425196850393704" bottom="0.98425196850393704" header="0.51181102362204722" footer="0.51181102362204722"/>
  <pageSetup paperSize="9" scale="90" orientation="landscape" useFirstPageNumber="1" horizontalDpi="4294967293" r:id="rId1"/>
  <headerFooter alignWithMargins="0"/>
  <rowBreaks count="2" manualBreakCount="2">
    <brk id="26" max="16383" man="1"/>
    <brk id="51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9">
    <tabColor indexed="13"/>
  </sheetPr>
  <dimension ref="A1:AD57"/>
  <sheetViews>
    <sheetView showZeros="0" view="pageBreakPreview" topLeftCell="A20" zoomScaleNormal="85" workbookViewId="0">
      <selection activeCell="H14" sqref="H14"/>
    </sheetView>
  </sheetViews>
  <sheetFormatPr defaultColWidth="8.88671875" defaultRowHeight="13.5"/>
  <cols>
    <col min="1" max="1" width="2.77734375" style="2" customWidth="1"/>
    <col min="2" max="2" width="4.77734375" style="2" customWidth="1"/>
    <col min="3" max="3" width="6.5546875" style="2" customWidth="1"/>
    <col min="4" max="9" width="15.6640625" style="2" customWidth="1"/>
    <col min="10" max="11" width="10.77734375" style="2" customWidth="1"/>
    <col min="12" max="12" width="11.77734375" style="2" customWidth="1"/>
    <col min="13" max="16384" width="8.88671875" style="2"/>
  </cols>
  <sheetData>
    <row r="1" spans="1:30" ht="39" customHeight="1">
      <c r="A1" s="843" t="s">
        <v>431</v>
      </c>
      <c r="B1" s="843"/>
      <c r="C1" s="843"/>
      <c r="D1" s="843"/>
      <c r="E1" s="843"/>
      <c r="F1" s="843"/>
      <c r="G1" s="843"/>
      <c r="H1" s="843"/>
      <c r="I1" s="843"/>
      <c r="J1" s="504"/>
      <c r="S1" s="632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0</v>
      </c>
    </row>
    <row r="2" spans="1:30" ht="13.5" customHeight="1">
      <c r="B2" s="504"/>
      <c r="C2" s="504"/>
      <c r="D2" s="504"/>
      <c r="E2" s="504"/>
      <c r="F2" s="504"/>
      <c r="G2" s="504"/>
      <c r="H2" s="504"/>
      <c r="I2" s="504"/>
      <c r="J2" s="504"/>
      <c r="K2" s="216" t="s">
        <v>430</v>
      </c>
      <c r="L2" s="494" t="s">
        <v>1076</v>
      </c>
      <c r="M2" s="216"/>
      <c r="N2" s="216"/>
    </row>
    <row r="3" spans="1:30" ht="7.5" customHeight="1">
      <c r="B3" s="503"/>
      <c r="C3" s="503"/>
      <c r="D3" s="503"/>
      <c r="E3" s="503"/>
      <c r="F3" s="503"/>
      <c r="G3" s="503"/>
      <c r="H3" s="503"/>
      <c r="I3" s="503"/>
      <c r="J3" s="503"/>
      <c r="K3" s="216" t="s">
        <v>429</v>
      </c>
      <c r="L3" s="494" t="s">
        <v>428</v>
      </c>
      <c r="M3" s="216"/>
      <c r="N3" s="216"/>
    </row>
    <row r="4" spans="1:30" ht="20.100000000000001" customHeight="1">
      <c r="A4" s="499" t="s">
        <v>427</v>
      </c>
      <c r="C4" s="498"/>
      <c r="D4" s="44" t="str">
        <f ca="1">OFFSET(입력!$A$3,$B$4+$S$1*20,0)</f>
        <v>1-0-1-0</v>
      </c>
      <c r="E4" s="502"/>
      <c r="F4" s="502"/>
      <c r="G4" s="502"/>
      <c r="H4" s="502"/>
      <c r="I4" s="502"/>
      <c r="J4" s="502"/>
      <c r="K4" s="216"/>
      <c r="L4" s="494"/>
      <c r="M4" s="216"/>
      <c r="N4" s="216"/>
    </row>
    <row r="5" spans="1:30" ht="9.75" customHeight="1">
      <c r="A5" s="499"/>
      <c r="C5" s="498"/>
      <c r="D5" s="44"/>
      <c r="E5" s="44"/>
      <c r="F5" s="44"/>
      <c r="G5" s="44"/>
      <c r="H5" s="44"/>
      <c r="I5" s="44"/>
      <c r="J5" s="44"/>
      <c r="K5" s="216"/>
      <c r="L5" s="494"/>
      <c r="M5" s="216"/>
      <c r="N5" s="216"/>
    </row>
    <row r="6" spans="1:30" ht="21" customHeight="1">
      <c r="A6" s="463" t="s">
        <v>425</v>
      </c>
      <c r="C6" s="498"/>
      <c r="D6" s="44"/>
      <c r="E6" s="44"/>
      <c r="F6" s="44"/>
      <c r="G6" s="44"/>
      <c r="H6" s="44"/>
      <c r="I6" s="44"/>
      <c r="J6" s="44"/>
      <c r="K6" s="17"/>
      <c r="L6" s="501"/>
      <c r="M6" s="259"/>
      <c r="N6" s="216"/>
    </row>
    <row r="7" spans="1:30" ht="21" customHeight="1">
      <c r="A7" s="499"/>
      <c r="B7" s="2" t="s">
        <v>424</v>
      </c>
      <c r="C7" s="498"/>
      <c r="D7" s="2" t="str">
        <f ca="1">OFFSET(입력!$A$3,$B$4+$S$1*20,2)</f>
        <v>양구군 양구읍 석현리 산30-1번지</v>
      </c>
      <c r="K7" s="17"/>
      <c r="L7" s="314"/>
      <c r="M7" s="259"/>
      <c r="N7" s="216"/>
    </row>
    <row r="8" spans="1:30" ht="21" customHeight="1">
      <c r="A8" s="499"/>
      <c r="B8" s="2" t="s">
        <v>423</v>
      </c>
      <c r="C8" s="498"/>
      <c r="D8" s="636">
        <f ca="1">OFFSET(입력!$B$3,$B$4+$S$1*20,6)</f>
        <v>0.8</v>
      </c>
      <c r="E8" s="500"/>
      <c r="F8" s="500"/>
      <c r="G8" s="500"/>
      <c r="H8" s="500"/>
      <c r="I8" s="500"/>
      <c r="J8" s="500"/>
      <c r="K8" s="17"/>
      <c r="L8" s="314"/>
      <c r="M8" s="259"/>
      <c r="N8" s="216"/>
    </row>
    <row r="9" spans="1:30" ht="21" customHeight="1">
      <c r="A9" s="499"/>
      <c r="B9" s="2" t="s">
        <v>422</v>
      </c>
      <c r="C9" s="498"/>
      <c r="D9" s="2" t="str">
        <f ca="1">OFFSET(입력!$B$3,$B$4+$S$1*20,5)</f>
        <v>모두베기</v>
      </c>
      <c r="K9" s="216"/>
      <c r="L9" s="216"/>
      <c r="M9" s="216"/>
      <c r="N9" s="216"/>
    </row>
    <row r="10" spans="1:30" ht="8.25" customHeight="1">
      <c r="K10" s="216" t="s">
        <v>421</v>
      </c>
      <c r="L10" s="216" t="str">
        <f ca="1">OFFSET(입력!$B$3,0+$S$1*20,16)</f>
        <v>중(15º~30º)</v>
      </c>
      <c r="M10" s="494"/>
      <c r="N10" s="494"/>
    </row>
    <row r="11" spans="1:30" s="3" customFormat="1" ht="21" customHeight="1">
      <c r="A11" s="463" t="s">
        <v>420</v>
      </c>
      <c r="C11" s="463"/>
      <c r="K11" s="216"/>
      <c r="L11" s="216"/>
      <c r="M11" s="494"/>
      <c r="N11" s="494"/>
      <c r="AD11" s="2"/>
    </row>
    <row r="12" spans="1:30" s="3" customFormat="1" ht="21" customHeight="1">
      <c r="B12" s="461" t="s">
        <v>419</v>
      </c>
      <c r="C12" s="461"/>
      <c r="K12" s="216"/>
      <c r="L12" s="497"/>
      <c r="M12" s="494"/>
      <c r="N12" s="494"/>
      <c r="AD12" s="2"/>
    </row>
    <row r="13" spans="1:30" s="3" customFormat="1" ht="21" customHeight="1">
      <c r="B13" s="3" t="str">
        <f>"    □ 방위는 "&amp;L2&amp;" 방향의 산복 이하의 지역으로 해발고 "&amp;L15&amp;"m - "&amp;L16&amp;"m 사이에 분포하고 있음."</f>
        <v xml:space="preserve">    □ 방위는 동, 남, 북서 방향의 산복 이하의 지역으로 해발고 250m - 310m 사이에 분포하고 있음.</v>
      </c>
      <c r="C13" s="461"/>
      <c r="K13" s="216"/>
      <c r="L13" s="494"/>
      <c r="M13" s="494"/>
      <c r="N13" s="494"/>
      <c r="AD13" s="2"/>
    </row>
    <row r="14" spans="1:30" s="3" customFormat="1" ht="21" customHeight="1">
      <c r="B14" s="3" t="str">
        <f ca="1">"    □ 산지경사는 "&amp;L10&amp;"경사지이고, 벌채산물 잔재를  제외하고는 장애물 많지 않음."</f>
        <v xml:space="preserve">    □ 산지경사는 중(15º~30º)경사지이고, 벌채산물 잔재를  제외하고는 장애물 많지 않음.</v>
      </c>
      <c r="C14" s="461"/>
      <c r="K14" s="216"/>
      <c r="L14" s="494"/>
      <c r="M14" s="494"/>
      <c r="N14" s="494"/>
      <c r="AD14" s="2"/>
    </row>
    <row r="15" spans="1:30" s="3" customFormat="1" ht="21" customHeight="1">
      <c r="B15" s="496" t="s">
        <v>418</v>
      </c>
      <c r="C15" s="461"/>
      <c r="K15" s="216" t="s">
        <v>417</v>
      </c>
      <c r="L15" s="495">
        <v>250</v>
      </c>
      <c r="M15" s="494"/>
      <c r="N15" s="494"/>
      <c r="AD15" s="2"/>
    </row>
    <row r="16" spans="1:30" s="3" customFormat="1" ht="21" customHeight="1">
      <c r="B16" s="3" t="str">
        <f>"    □ "&amp;L3&amp;" 등과 인접하고 있어 접근성은 좋은편임"&amp;L4</f>
        <v xml:space="preserve">    □ 지방도, 마을도로 등과 인접하고 있어 접근성은 좋은편임</v>
      </c>
      <c r="C16" s="461"/>
      <c r="K16" s="216"/>
      <c r="L16" s="495">
        <v>310</v>
      </c>
      <c r="M16" s="494"/>
      <c r="N16" s="494"/>
      <c r="AD16" s="2"/>
    </row>
    <row r="17" spans="1:30" s="3" customFormat="1" ht="9" customHeight="1">
      <c r="B17" s="461"/>
      <c r="C17" s="461"/>
      <c r="K17" s="216"/>
      <c r="L17" s="494"/>
      <c r="M17" s="494"/>
      <c r="N17" s="494"/>
      <c r="AD17" s="2"/>
    </row>
    <row r="18" spans="1:30" s="3" customFormat="1" ht="21" customHeight="1" thickBot="1">
      <c r="A18" s="463" t="s">
        <v>416</v>
      </c>
      <c r="C18" s="463"/>
      <c r="K18" s="216"/>
      <c r="L18" s="493" t="s">
        <v>415</v>
      </c>
      <c r="M18" s="216"/>
      <c r="N18" s="216"/>
      <c r="AD18" s="2"/>
    </row>
    <row r="19" spans="1:30" s="3" customFormat="1" ht="21" customHeight="1">
      <c r="B19" s="461" t="s">
        <v>414</v>
      </c>
      <c r="C19" s="461"/>
      <c r="K19" s="216"/>
      <c r="L19" s="492" t="s">
        <v>408</v>
      </c>
      <c r="M19" s="491" t="s">
        <v>408</v>
      </c>
      <c r="N19" s="491" t="s">
        <v>408</v>
      </c>
      <c r="O19" s="491" t="s">
        <v>408</v>
      </c>
      <c r="P19" s="490" t="s">
        <v>408</v>
      </c>
      <c r="AD19" s="2"/>
    </row>
    <row r="20" spans="1:30" s="3" customFormat="1" ht="21" customHeight="1" thickBot="1">
      <c r="B20" s="1077" t="s">
        <v>413</v>
      </c>
      <c r="C20" s="1077"/>
      <c r="D20" s="1077" t="s">
        <v>412</v>
      </c>
      <c r="E20" s="1077" t="s">
        <v>411</v>
      </c>
      <c r="F20" s="1077" t="s">
        <v>410</v>
      </c>
      <c r="G20" s="1077"/>
      <c r="H20" s="1077" t="s">
        <v>409</v>
      </c>
      <c r="I20" s="1077"/>
      <c r="J20" s="485"/>
      <c r="K20" s="216"/>
      <c r="L20" s="489" t="str">
        <f ca="1">L22</f>
        <v>잣나무</v>
      </c>
      <c r="M20" s="488">
        <f>L23</f>
        <v>0</v>
      </c>
      <c r="N20" s="488">
        <f>L24</f>
        <v>0</v>
      </c>
      <c r="O20" s="488">
        <f>L25</f>
        <v>0</v>
      </c>
      <c r="P20" s="487">
        <f>L26</f>
        <v>0</v>
      </c>
      <c r="AD20" s="2"/>
    </row>
    <row r="21" spans="1:30" s="3" customFormat="1" ht="21" customHeight="1">
      <c r="B21" s="1077"/>
      <c r="C21" s="1077"/>
      <c r="D21" s="1077"/>
      <c r="E21" s="1077"/>
      <c r="F21" s="486" t="s">
        <v>407</v>
      </c>
      <c r="G21" s="486" t="s">
        <v>406</v>
      </c>
      <c r="H21" s="1077"/>
      <c r="I21" s="1077"/>
      <c r="J21" s="485"/>
      <c r="K21" s="216"/>
      <c r="L21" s="483" t="s">
        <v>408</v>
      </c>
      <c r="M21" s="484" t="s">
        <v>407</v>
      </c>
      <c r="N21" s="483" t="s">
        <v>406</v>
      </c>
      <c r="O21" s="483" t="s">
        <v>405</v>
      </c>
      <c r="P21" s="483"/>
      <c r="AD21" s="2"/>
    </row>
    <row r="22" spans="1:30" s="3" customFormat="1" ht="21" customHeight="1">
      <c r="B22" s="1093" t="str">
        <f ca="1">D4</f>
        <v>1-0-1-0</v>
      </c>
      <c r="C22" s="1093"/>
      <c r="D22" s="1088">
        <f ca="1">D8</f>
        <v>0.8</v>
      </c>
      <c r="E22" s="479" t="str">
        <f ca="1">L22</f>
        <v>잣나무</v>
      </c>
      <c r="F22" s="478">
        <f ca="1">IF(O22=0,0,ROUND(M22/O22/0.02,0))</f>
        <v>1600</v>
      </c>
      <c r="G22" s="479">
        <f ca="1">IF(O22=0,0,ROUNDDOWN(N22/O22/0.02,0))</f>
        <v>900</v>
      </c>
      <c r="H22" s="1082" t="str">
        <f>입력!Q3</f>
        <v>조림 3년 차 이상</v>
      </c>
      <c r="I22" s="1083"/>
      <c r="J22" s="57"/>
      <c r="K22" s="216"/>
      <c r="L22" s="482" t="str">
        <f ca="1">OFFSET(입력!$B$3,0+$S$1*20,8)</f>
        <v>잣나무</v>
      </c>
      <c r="M22" s="481">
        <f ca="1">SUMIFS(입력!$N$3:$N$222,입력!$A$3:$A$222,D4)</f>
        <v>32</v>
      </c>
      <c r="N22" s="481">
        <f ca="1">SUMIFS(입력!$O$3:$O$222,입력!$A$3:$A$222,D4)</f>
        <v>18</v>
      </c>
      <c r="O22" s="480">
        <f ca="1">COUNTIFS(입력!$A$3:$A$222,D4,입력!$N$3:$N$222,"&gt;="&amp;0)</f>
        <v>1</v>
      </c>
      <c r="P22" s="771"/>
      <c r="AD22" s="2"/>
    </row>
    <row r="23" spans="1:30" s="3" customFormat="1" ht="21" customHeight="1">
      <c r="B23" s="1093"/>
      <c r="C23" s="1093"/>
      <c r="D23" s="1088"/>
      <c r="E23" s="479">
        <f>L23</f>
        <v>0</v>
      </c>
      <c r="F23" s="478">
        <f>IF(O23=0,0,ROUNDDOWN(M23/O23/0.02,0))</f>
        <v>0</v>
      </c>
      <c r="G23" s="479">
        <f>IF(O23=0,0,ROUNDDOWN(N23/O23/0.02,0))</f>
        <v>0</v>
      </c>
      <c r="H23" s="1084"/>
      <c r="I23" s="1085"/>
      <c r="J23" s="57"/>
      <c r="K23" s="216"/>
      <c r="L23" s="482"/>
      <c r="M23" s="770"/>
      <c r="N23" s="770"/>
      <c r="O23" s="771"/>
      <c r="P23" s="480"/>
      <c r="AD23" s="2"/>
    </row>
    <row r="24" spans="1:30" s="3" customFormat="1" ht="21" customHeight="1">
      <c r="B24" s="1093"/>
      <c r="C24" s="1093"/>
      <c r="D24" s="1088"/>
      <c r="E24" s="479">
        <f>L24</f>
        <v>0</v>
      </c>
      <c r="F24" s="478">
        <f>IF(O24=0,0,ROUNDDOWN(M24/O24/0.02,0))</f>
        <v>0</v>
      </c>
      <c r="G24" s="479">
        <f>IF(O24=0,0,ROUNDDOWN(N24/O24/0.02,0))</f>
        <v>0</v>
      </c>
      <c r="H24" s="1084"/>
      <c r="I24" s="1085"/>
      <c r="J24" s="57"/>
      <c r="K24" s="216"/>
      <c r="L24" s="482"/>
      <c r="M24" s="481"/>
      <c r="N24" s="481"/>
      <c r="O24" s="480"/>
      <c r="P24" s="480"/>
      <c r="AD24" s="2"/>
    </row>
    <row r="25" spans="1:30" s="3" customFormat="1" ht="21" customHeight="1">
      <c r="B25" s="1093"/>
      <c r="C25" s="1093"/>
      <c r="D25" s="1088"/>
      <c r="E25" s="479">
        <f>L25</f>
        <v>0</v>
      </c>
      <c r="F25" s="478">
        <f>IF(O25=0,0,ROUNDDOWN(M25/O25/0.02,0))</f>
        <v>0</v>
      </c>
      <c r="G25" s="479">
        <f>IF(O25=0,0,ROUNDDOWN(N25/O25/0.02,0))</f>
        <v>0</v>
      </c>
      <c r="H25" s="1084"/>
      <c r="I25" s="1085"/>
      <c r="J25" s="57"/>
      <c r="K25" s="216"/>
      <c r="L25" s="482"/>
      <c r="M25" s="481"/>
      <c r="N25" s="481"/>
      <c r="O25" s="480"/>
      <c r="P25" s="480"/>
      <c r="AD25" s="2"/>
    </row>
    <row r="26" spans="1:30" s="3" customFormat="1" ht="21" customHeight="1">
      <c r="B26" s="1093"/>
      <c r="C26" s="1093"/>
      <c r="D26" s="1088"/>
      <c r="E26" s="479">
        <f>L26</f>
        <v>0</v>
      </c>
      <c r="F26" s="478">
        <f>IF(O26=0,0,ROUNDDOWN(M26/O26/0.02,0))</f>
        <v>0</v>
      </c>
      <c r="G26" s="479">
        <f>IF(O26=0,0,ROUNDDOWN(N26/O26/0.02,0))</f>
        <v>0</v>
      </c>
      <c r="H26" s="1084"/>
      <c r="I26" s="1085"/>
      <c r="J26" s="57"/>
      <c r="K26" s="216"/>
      <c r="L26" s="482"/>
      <c r="M26" s="481"/>
      <c r="N26" s="481"/>
      <c r="O26" s="480"/>
      <c r="P26" s="480"/>
      <c r="AD26" s="2"/>
    </row>
    <row r="27" spans="1:30" s="3" customFormat="1" ht="21" customHeight="1">
      <c r="B27" s="1093"/>
      <c r="C27" s="1093"/>
      <c r="D27" s="1088"/>
      <c r="E27" s="479" t="s">
        <v>404</v>
      </c>
      <c r="F27" s="478">
        <f ca="1">(F22*$O$22+F23*$O$23+F24*$O$24+F25*$O$25+F26*$O$26)/$O$27</f>
        <v>1600</v>
      </c>
      <c r="G27" s="478">
        <f ca="1">(G22*$O$22+G23*$O$23+G24*$O$24+G25*$O$25+G26*$O$26)/$O$27</f>
        <v>900</v>
      </c>
      <c r="H27" s="1086"/>
      <c r="I27" s="1087"/>
      <c r="J27" s="57"/>
      <c r="M27" s="473"/>
      <c r="O27" s="3">
        <f ca="1">SUM(O22:O26)</f>
        <v>1</v>
      </c>
      <c r="P27" s="771"/>
      <c r="AD27" s="2"/>
    </row>
    <row r="28" spans="1:30" s="3" customFormat="1" ht="26.25" customHeight="1">
      <c r="B28" s="477" t="s">
        <v>403</v>
      </c>
      <c r="C28" s="476"/>
      <c r="D28" s="475"/>
      <c r="E28" s="474"/>
      <c r="F28" s="474"/>
      <c r="G28" s="474"/>
      <c r="H28" s="474"/>
      <c r="I28" s="474"/>
      <c r="J28" s="57"/>
      <c r="M28" s="473"/>
      <c r="AD28" s="2"/>
    </row>
    <row r="29" spans="1:30" s="3" customFormat="1" ht="21" customHeight="1">
      <c r="B29" s="3" t="str">
        <f ca="1">"    □ 식재된 "&amp;L22&amp;"는 활착이 안정된 상태로 신초 발달이 양호함."</f>
        <v xml:space="preserve">    □ 식재된 잣나무는 활착이 안정된 상태로 신초 발달이 양호함.</v>
      </c>
      <c r="C29" s="476"/>
      <c r="D29" s="475"/>
      <c r="E29" s="474"/>
      <c r="F29" s="474"/>
      <c r="G29" s="474"/>
      <c r="H29" s="474"/>
      <c r="I29" s="474"/>
      <c r="J29" s="57"/>
      <c r="M29" s="473"/>
      <c r="AD29" s="2"/>
    </row>
    <row r="30" spans="1:30" s="3" customFormat="1" ht="21" customHeight="1">
      <c r="B30" s="3" t="str">
        <f>"    □ 고사목은 단목으로 불규칙하게 분포되어 있음."</f>
        <v xml:space="preserve">    □ 고사목은 단목으로 불규칙하게 분포되어 있음.</v>
      </c>
      <c r="C30" s="476"/>
      <c r="D30" s="475"/>
      <c r="E30" s="474"/>
      <c r="F30" s="474"/>
      <c r="G30" s="474"/>
      <c r="H30" s="474"/>
      <c r="I30" s="474"/>
      <c r="J30" s="57"/>
      <c r="M30" s="473"/>
      <c r="AD30" s="2"/>
    </row>
    <row r="31" spans="1:30" s="3" customFormat="1" ht="24.75" customHeight="1">
      <c r="B31" s="3" t="s">
        <v>402</v>
      </c>
      <c r="C31" s="476"/>
      <c r="D31" s="475"/>
      <c r="E31" s="474"/>
      <c r="F31" s="474"/>
      <c r="G31" s="474"/>
      <c r="H31" s="474"/>
      <c r="I31" s="474"/>
      <c r="J31" s="57"/>
      <c r="M31" s="473"/>
      <c r="AD31" s="2"/>
    </row>
    <row r="32" spans="1:30" s="3" customFormat="1" ht="21" customHeight="1">
      <c r="B32" s="3" t="str">
        <f ca="1">"    □ "&amp;L32&amp;"이고, 근주에서 올라온 맹아가 불규칙하게 분포되어 있음."</f>
        <v xml:space="preserve">    □ 제거대상은 목본류+초본류 혼합이고, 근주에서 올라온 맹아가 불규칙하게 분포되어 있음.</v>
      </c>
      <c r="C32" s="476"/>
      <c r="D32" s="475"/>
      <c r="E32" s="474"/>
      <c r="F32" s="474"/>
      <c r="G32" s="474"/>
      <c r="H32" s="474"/>
      <c r="I32" s="474"/>
      <c r="J32" s="57"/>
      <c r="K32" s="3" t="s">
        <v>401</v>
      </c>
      <c r="L32" s="3" t="str">
        <f ca="1">OFFSET(입력!$B$3,0+S1*20,14)</f>
        <v>제거대상은 목본류+초본류 혼합</v>
      </c>
      <c r="M32" s="473"/>
      <c r="AD32" s="2"/>
    </row>
    <row r="33" spans="1:30" s="3" customFormat="1" ht="21" customHeight="1">
      <c r="B33" s="3" t="str">
        <f ca="1">"    □ 조림목이 자연발생 식생과 경쟁을 하고 있으나 "&amp;L33&amp;"임."</f>
        <v xml:space="preserve">    □ 조림목이 자연발생 식생과 경쟁을 하고 있으나 조림 3년 차 이상임.</v>
      </c>
      <c r="C33" s="476"/>
      <c r="D33" s="475"/>
      <c r="E33" s="474"/>
      <c r="F33" s="474"/>
      <c r="G33" s="474"/>
      <c r="H33" s="474"/>
      <c r="I33" s="474"/>
      <c r="J33" s="57"/>
      <c r="K33" s="3" t="s">
        <v>400</v>
      </c>
      <c r="L33" s="3" t="str">
        <f ca="1">I41</f>
        <v>조림 3년 차 이상</v>
      </c>
      <c r="M33" s="473"/>
      <c r="AD33" s="2"/>
    </row>
    <row r="34" spans="1:30" s="3" customFormat="1" ht="21" customHeight="1">
      <c r="B34" s="461"/>
      <c r="C34" s="461"/>
      <c r="AD34" s="2"/>
    </row>
    <row r="35" spans="1:30" s="3" customFormat="1" ht="33" customHeight="1">
      <c r="A35" s="463" t="s">
        <v>399</v>
      </c>
      <c r="C35" s="463"/>
      <c r="AD35" s="2"/>
    </row>
    <row r="36" spans="1:30" s="3" customFormat="1" ht="21" customHeight="1">
      <c r="A36" s="463"/>
      <c r="B36" s="461" t="s">
        <v>398</v>
      </c>
      <c r="C36" s="463"/>
      <c r="AD36" s="2"/>
    </row>
    <row r="37" spans="1:30" s="3" customFormat="1" ht="21" customHeight="1">
      <c r="B37" s="3" t="str">
        <f ca="1">"    □ 조림목이 정상적으로 생육하기 위해서는 조림목을 제외한 모든 식생을 제거하여야 하므로  "&amp;L37&amp;"를 적용함."</f>
        <v xml:space="preserve">    □ 조림목이 정상적으로 생육하기 위해서는 조림목을 제외한 모든 식생을 제거하여야 하므로  모두베기를 적용함.</v>
      </c>
      <c r="C37" s="461"/>
      <c r="L37" s="3" t="str">
        <f ca="1">B42</f>
        <v>모두베기</v>
      </c>
      <c r="AD37" s="2"/>
    </row>
    <row r="38" spans="1:30" s="3" customFormat="1" ht="21" customHeight="1">
      <c r="B38" s="461" t="s">
        <v>397</v>
      </c>
      <c r="C38" s="461"/>
      <c r="AD38" s="2"/>
    </row>
    <row r="39" spans="1:30" s="3" customFormat="1" ht="27" customHeight="1">
      <c r="B39" s="1079" t="s">
        <v>396</v>
      </c>
      <c r="C39" s="1080"/>
      <c r="D39" s="1080"/>
      <c r="E39" s="1081"/>
      <c r="F39" s="866" t="s">
        <v>395</v>
      </c>
      <c r="G39" s="1078"/>
      <c r="H39" s="1078"/>
      <c r="I39" s="867"/>
      <c r="K39" s="3" t="s">
        <v>389</v>
      </c>
      <c r="L39" s="471">
        <f ca="1">F27</f>
        <v>1600</v>
      </c>
      <c r="M39" s="472">
        <f>L12</f>
        <v>0</v>
      </c>
      <c r="N39" s="471">
        <f ca="1">L39</f>
        <v>1600</v>
      </c>
      <c r="AD39" s="2"/>
    </row>
    <row r="40" spans="1:30" s="3" customFormat="1" ht="27" customHeight="1">
      <c r="B40" s="1079" t="s">
        <v>394</v>
      </c>
      <c r="C40" s="1081"/>
      <c r="D40" s="56" t="s">
        <v>393</v>
      </c>
      <c r="E40" s="56" t="s">
        <v>392</v>
      </c>
      <c r="F40" s="56" t="s">
        <v>391</v>
      </c>
      <c r="G40" s="866" t="s">
        <v>390</v>
      </c>
      <c r="H40" s="867"/>
      <c r="I40" s="56" t="s">
        <v>387</v>
      </c>
      <c r="AD40" s="2"/>
    </row>
    <row r="41" spans="1:30" s="3" customFormat="1" ht="27" customHeight="1">
      <c r="B41" s="1079" t="s">
        <v>389</v>
      </c>
      <c r="C41" s="1081"/>
      <c r="D41" s="56" t="s">
        <v>388</v>
      </c>
      <c r="E41" s="637">
        <f ca="1">F27*0</f>
        <v>0</v>
      </c>
      <c r="F41" s="1089" t="str">
        <f ca="1">INDIRECT("단"&amp;$S$1+1&amp;"!$c$42")</f>
        <v>중(15º~30º)</v>
      </c>
      <c r="G41" s="1090" t="str">
        <f ca="1">INDIRECT("단"&amp;$S$1+1&amp;"!$c$43")</f>
        <v>개소당 평균면적이 1ha 미만</v>
      </c>
      <c r="H41" s="1091"/>
      <c r="I41" s="1089" t="str">
        <f ca="1">INDIRECT("단"&amp;$S$1+1&amp;"!$c$44")</f>
        <v>조림 3년 차 이상</v>
      </c>
      <c r="K41" s="3" t="s">
        <v>387</v>
      </c>
      <c r="L41" s="470" t="s">
        <v>386</v>
      </c>
      <c r="M41" s="3" t="s">
        <v>385</v>
      </c>
      <c r="AD41" s="2"/>
    </row>
    <row r="42" spans="1:30" s="3" customFormat="1" ht="27" customHeight="1">
      <c r="B42" s="1079" t="str">
        <f ca="1">D9</f>
        <v>모두베기</v>
      </c>
      <c r="C42" s="1081"/>
      <c r="D42" s="56" t="s">
        <v>384</v>
      </c>
      <c r="E42" s="469">
        <f ca="1">D22</f>
        <v>0.8</v>
      </c>
      <c r="F42" s="890"/>
      <c r="G42" s="1092"/>
      <c r="H42" s="895"/>
      <c r="I42" s="890"/>
      <c r="M42" s="3" t="s">
        <v>383</v>
      </c>
      <c r="AD42" s="2"/>
    </row>
    <row r="43" spans="1:30" s="3" customFormat="1" ht="23.25" customHeight="1">
      <c r="B43" s="461" t="s">
        <v>382</v>
      </c>
      <c r="C43" s="461"/>
      <c r="M43" s="3" t="s">
        <v>381</v>
      </c>
      <c r="AD43" s="2"/>
    </row>
    <row r="44" spans="1:30" s="3" customFormat="1" ht="21" customHeight="1">
      <c r="B44" s="3" t="str">
        <f>"    □ 예취기 작업시 조림목에 피해가 가지 않도록 조림목 주변 반경 20cm 이내에 있는 식생을 사전에 제거한다."</f>
        <v xml:space="preserve">    □ 예취기 작업시 조림목에 피해가 가지 않도록 조림목 주변 반경 20cm 이내에 있는 식생을 사전에 제거한다.</v>
      </c>
      <c r="C44" s="461"/>
      <c r="K44" s="3" t="str">
        <f ca="1">F41</f>
        <v>중(15º~30º)</v>
      </c>
      <c r="M44" s="3" t="s">
        <v>380</v>
      </c>
      <c r="AD44" s="2"/>
    </row>
    <row r="45" spans="1:30" s="3" customFormat="1" ht="21" customHeight="1">
      <c r="B45" s="3" t="str">
        <f>"    □ 묘목찾기 작업은 보통인부 1인이 낫으로 실시한다."</f>
        <v xml:space="preserve">    □ 묘목찾기 작업은 보통인부 1인이 낫으로 실시한다.</v>
      </c>
      <c r="C45" s="461"/>
      <c r="M45" s="3" t="s">
        <v>379</v>
      </c>
      <c r="AD45" s="2"/>
    </row>
    <row r="46" spans="1:30" s="3" customFormat="1" ht="24.75" customHeight="1">
      <c r="B46" s="461" t="s">
        <v>605</v>
      </c>
      <c r="C46" s="461"/>
      <c r="M46" s="3" t="s">
        <v>378</v>
      </c>
      <c r="AD46" s="2"/>
    </row>
    <row r="47" spans="1:30" s="3" customFormat="1" ht="21" customHeight="1">
      <c r="B47" s="3" t="str">
        <f>"    □ 모묙찾기 작업이 끝나면 예취기로 조림목을 제외한 나머지 식생을 모두 제거한다."</f>
        <v xml:space="preserve">    □ 모묙찾기 작업이 끝나면 예취기로 조림목을 제외한 나머지 식생을 모두 제거한다.</v>
      </c>
      <c r="C47" s="461"/>
      <c r="AD47" s="2"/>
    </row>
    <row r="48" spans="1:30" s="3" customFormat="1" ht="34.5" customHeight="1">
      <c r="C48" s="461"/>
      <c r="AD48" s="2"/>
    </row>
    <row r="49" spans="1:10" ht="27.75" customHeight="1">
      <c r="A49" s="463" t="s">
        <v>377</v>
      </c>
      <c r="B49" s="468"/>
      <c r="C49" s="468"/>
      <c r="D49" s="468"/>
      <c r="E49" s="467"/>
      <c r="F49" s="467"/>
      <c r="G49" s="467"/>
      <c r="H49" s="467"/>
      <c r="I49" s="467"/>
      <c r="J49" s="467"/>
    </row>
    <row r="50" spans="1:10" ht="21" customHeight="1">
      <c r="B50" s="462" t="s">
        <v>376</v>
      </c>
      <c r="C50" s="462"/>
      <c r="D50" s="462"/>
      <c r="E50" s="466"/>
      <c r="F50" s="466"/>
      <c r="G50" s="466"/>
      <c r="H50" s="466"/>
      <c r="I50" s="466"/>
      <c r="J50" s="466"/>
    </row>
    <row r="51" spans="1:10" ht="21" customHeight="1">
      <c r="B51" s="462" t="s">
        <v>375</v>
      </c>
      <c r="C51" s="462"/>
      <c r="D51" s="462"/>
      <c r="E51" s="466"/>
      <c r="F51" s="466"/>
      <c r="G51" s="466"/>
      <c r="H51" s="466"/>
      <c r="I51" s="466"/>
      <c r="J51" s="466"/>
    </row>
    <row r="52" spans="1:10" ht="21" customHeight="1">
      <c r="B52" s="462" t="s">
        <v>374</v>
      </c>
      <c r="C52" s="462"/>
      <c r="D52" s="462"/>
      <c r="E52" s="466"/>
      <c r="F52" s="466"/>
      <c r="G52" s="466"/>
      <c r="H52" s="466"/>
      <c r="I52" s="466"/>
      <c r="J52" s="466"/>
    </row>
    <row r="53" spans="1:10" ht="21" customHeight="1">
      <c r="B53" s="462" t="s">
        <v>373</v>
      </c>
      <c r="C53" s="462"/>
      <c r="D53" s="462"/>
      <c r="E53" s="459"/>
      <c r="F53" s="459"/>
      <c r="G53" s="459"/>
      <c r="H53" s="459"/>
      <c r="I53" s="459"/>
      <c r="J53" s="459"/>
    </row>
    <row r="54" spans="1:10" ht="21" customHeight="1">
      <c r="B54" s="465"/>
      <c r="C54" s="465"/>
      <c r="D54" s="465"/>
      <c r="E54" s="464"/>
      <c r="F54" s="464"/>
      <c r="G54" s="464"/>
      <c r="H54" s="464"/>
      <c r="I54" s="464"/>
      <c r="J54" s="464"/>
    </row>
    <row r="55" spans="1:10" ht="21" customHeight="1">
      <c r="A55" s="463" t="s">
        <v>372</v>
      </c>
      <c r="B55" s="462"/>
      <c r="C55" s="462"/>
      <c r="D55" s="462"/>
      <c r="E55" s="459"/>
      <c r="F55" s="459"/>
      <c r="G55" s="459"/>
      <c r="H55" s="459"/>
      <c r="I55" s="459"/>
      <c r="J55" s="459"/>
    </row>
    <row r="56" spans="1:10" ht="21" customHeight="1">
      <c r="B56" s="461" t="s">
        <v>371</v>
      </c>
      <c r="C56" s="460"/>
      <c r="D56" s="460"/>
      <c r="E56" s="459"/>
      <c r="F56" s="459"/>
      <c r="G56" s="459"/>
      <c r="H56" s="459"/>
      <c r="I56" s="459"/>
      <c r="J56" s="459"/>
    </row>
    <row r="57" spans="1:10" ht="21" customHeight="1">
      <c r="B57" s="458"/>
      <c r="C57" s="458"/>
      <c r="D57" s="458"/>
      <c r="E57" s="458"/>
      <c r="F57" s="458"/>
      <c r="G57" s="458"/>
      <c r="H57" s="458"/>
      <c r="I57" s="458"/>
      <c r="J57" s="458"/>
    </row>
  </sheetData>
  <mergeCells count="18">
    <mergeCell ref="B40:C40"/>
    <mergeCell ref="B41:C41"/>
    <mergeCell ref="H20:I21"/>
    <mergeCell ref="F20:G20"/>
    <mergeCell ref="H22:I27"/>
    <mergeCell ref="D22:D27"/>
    <mergeCell ref="I41:I42"/>
    <mergeCell ref="B42:C42"/>
    <mergeCell ref="F41:F42"/>
    <mergeCell ref="G41:H42"/>
    <mergeCell ref="B20:C21"/>
    <mergeCell ref="B22:C27"/>
    <mergeCell ref="G40:H40"/>
    <mergeCell ref="D20:D21"/>
    <mergeCell ref="E20:E21"/>
    <mergeCell ref="A1:I1"/>
    <mergeCell ref="F39:I39"/>
    <mergeCell ref="B39:E39"/>
  </mergeCells>
  <phoneticPr fontId="4" type="noConversion"/>
  <dataValidations disablePrompts="1" count="2">
    <dataValidation type="list" allowBlank="1" showInputMessage="1" showErrorMessage="1" sqref="M41:M46" xr:uid="{00000000-0002-0000-0C00-000000000000}">
      <formula1>$M$41:$M$46</formula1>
    </dataValidation>
    <dataValidation type="list" allowBlank="1" showInputMessage="1" showErrorMessage="1" sqref="L41" xr:uid="{00000000-0002-0000-0C00-000001000000}">
      <formula1>$M$41:$M$43</formula1>
    </dataValidation>
  </dataValidations>
  <pageMargins left="0.82" right="0.4" top="0.51" bottom="0.34" header="0.19685039370078741" footer="0.27559055118110237"/>
  <pageSetup paperSize="9" firstPageNumber="84" orientation="landscape" useFirstPageNumber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13"/>
  </sheetPr>
  <dimension ref="A1:AD57"/>
  <sheetViews>
    <sheetView showZeros="0" view="pageBreakPreview" zoomScaleNormal="85" workbookViewId="0">
      <selection activeCell="R39" sqref="R39"/>
    </sheetView>
  </sheetViews>
  <sheetFormatPr defaultColWidth="8.88671875" defaultRowHeight="13.5"/>
  <cols>
    <col min="1" max="1" width="2.77734375" style="2" customWidth="1"/>
    <col min="2" max="2" width="4.77734375" style="2" customWidth="1"/>
    <col min="3" max="3" width="6.5546875" style="2" customWidth="1"/>
    <col min="4" max="9" width="15.6640625" style="2" customWidth="1"/>
    <col min="10" max="11" width="10.77734375" style="2" customWidth="1"/>
    <col min="12" max="12" width="11.77734375" style="2" customWidth="1"/>
    <col min="13" max="16384" width="8.88671875" style="2"/>
  </cols>
  <sheetData>
    <row r="1" spans="1:30" ht="39" customHeight="1">
      <c r="A1" s="843" t="s">
        <v>431</v>
      </c>
      <c r="B1" s="843"/>
      <c r="C1" s="843"/>
      <c r="D1" s="843"/>
      <c r="E1" s="843"/>
      <c r="F1" s="843"/>
      <c r="G1" s="843"/>
      <c r="H1" s="843"/>
      <c r="I1" s="843"/>
      <c r="J1" s="504"/>
      <c r="S1" s="632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1</v>
      </c>
    </row>
    <row r="2" spans="1:30" ht="13.5" customHeight="1">
      <c r="B2" s="504"/>
      <c r="C2" s="504"/>
      <c r="D2" s="504"/>
      <c r="E2" s="504"/>
      <c r="F2" s="504"/>
      <c r="G2" s="504"/>
      <c r="H2" s="504"/>
      <c r="I2" s="504"/>
      <c r="J2" s="504"/>
      <c r="K2" s="216" t="s">
        <v>283</v>
      </c>
      <c r="L2" s="494" t="s">
        <v>1185</v>
      </c>
      <c r="M2" s="216"/>
      <c r="N2" s="216"/>
    </row>
    <row r="3" spans="1:30" ht="7.5" customHeight="1">
      <c r="B3" s="503"/>
      <c r="C3" s="503"/>
      <c r="D3" s="503"/>
      <c r="E3" s="503"/>
      <c r="F3" s="503"/>
      <c r="G3" s="503"/>
      <c r="H3" s="503"/>
      <c r="I3" s="503"/>
      <c r="J3" s="503"/>
      <c r="K3" s="216" t="s">
        <v>429</v>
      </c>
      <c r="L3" s="494" t="s">
        <v>428</v>
      </c>
      <c r="M3" s="216"/>
      <c r="N3" s="216"/>
    </row>
    <row r="4" spans="1:30" ht="20.100000000000001" customHeight="1">
      <c r="A4" s="499" t="s">
        <v>427</v>
      </c>
      <c r="C4" s="498"/>
      <c r="D4" s="44" t="str">
        <f ca="1">OFFSET(입력!$A$3,$B$4+$S$1*20,0)</f>
        <v>1-0-2-0</v>
      </c>
      <c r="E4" s="502"/>
      <c r="F4" s="502"/>
      <c r="G4" s="502"/>
      <c r="H4" s="502"/>
      <c r="I4" s="502"/>
      <c r="J4" s="502"/>
      <c r="K4" s="216"/>
      <c r="L4" s="494"/>
      <c r="M4" s="216"/>
      <c r="N4" s="216"/>
    </row>
    <row r="5" spans="1:30" ht="9.75" customHeight="1">
      <c r="A5" s="499"/>
      <c r="C5" s="498"/>
      <c r="D5" s="44"/>
      <c r="E5" s="44"/>
      <c r="F5" s="44"/>
      <c r="G5" s="44"/>
      <c r="H5" s="44"/>
      <c r="I5" s="44"/>
      <c r="J5" s="44"/>
      <c r="K5" s="216"/>
      <c r="L5" s="494"/>
      <c r="M5" s="216"/>
      <c r="N5" s="216"/>
    </row>
    <row r="6" spans="1:30" ht="21" customHeight="1">
      <c r="A6" s="463" t="s">
        <v>425</v>
      </c>
      <c r="C6" s="498"/>
      <c r="D6" s="44"/>
      <c r="E6" s="44"/>
      <c r="F6" s="44"/>
      <c r="G6" s="44"/>
      <c r="H6" s="44"/>
      <c r="I6" s="44"/>
      <c r="J6" s="44"/>
      <c r="K6" s="17"/>
      <c r="L6" s="501"/>
      <c r="M6" s="259"/>
      <c r="N6" s="216"/>
    </row>
    <row r="7" spans="1:30" ht="21" customHeight="1">
      <c r="A7" s="499"/>
      <c r="B7" s="2" t="s">
        <v>424</v>
      </c>
      <c r="C7" s="498"/>
      <c r="D7" s="2" t="str">
        <f ca="1">OFFSET(입력!$A$3,$B$4+$S$1*20,2)</f>
        <v>양구군 양구읍 송청리 산43번지</v>
      </c>
      <c r="K7" s="17"/>
      <c r="L7" s="314"/>
      <c r="M7" s="259"/>
      <c r="N7" s="216"/>
    </row>
    <row r="8" spans="1:30" ht="21" customHeight="1">
      <c r="A8" s="499"/>
      <c r="B8" s="2" t="s">
        <v>423</v>
      </c>
      <c r="C8" s="498"/>
      <c r="D8" s="636">
        <f ca="1">OFFSET(입력!$B$3,$B$4+$S$1*20,6)</f>
        <v>6.61</v>
      </c>
      <c r="E8" s="500"/>
      <c r="F8" s="500"/>
      <c r="G8" s="500"/>
      <c r="H8" s="500"/>
      <c r="I8" s="500"/>
      <c r="J8" s="500"/>
      <c r="K8" s="17"/>
      <c r="L8" s="314"/>
      <c r="M8" s="259"/>
      <c r="N8" s="216"/>
    </row>
    <row r="9" spans="1:30" ht="21" customHeight="1">
      <c r="A9" s="499"/>
      <c r="B9" s="2" t="s">
        <v>422</v>
      </c>
      <c r="C9" s="498"/>
      <c r="D9" s="2" t="str">
        <f ca="1">OFFSET(입력!$B$3,$B$4+$S$1*20,5)</f>
        <v>모두베기</v>
      </c>
      <c r="K9" s="216"/>
      <c r="L9" s="216"/>
      <c r="M9" s="216"/>
      <c r="N9" s="216"/>
    </row>
    <row r="10" spans="1:30" ht="8.25" customHeight="1">
      <c r="K10" s="216" t="s">
        <v>421</v>
      </c>
      <c r="L10" s="216" t="str">
        <f ca="1">OFFSET(입력!$B$3,0+$S$1*20,16)</f>
        <v>중(15º~30º)</v>
      </c>
      <c r="M10" s="494"/>
      <c r="N10" s="494"/>
    </row>
    <row r="11" spans="1:30" s="3" customFormat="1" ht="21" customHeight="1">
      <c r="A11" s="463" t="s">
        <v>420</v>
      </c>
      <c r="C11" s="463"/>
      <c r="K11" s="216"/>
      <c r="L11" s="216"/>
      <c r="M11" s="494"/>
      <c r="N11" s="494"/>
      <c r="AD11" s="2"/>
    </row>
    <row r="12" spans="1:30" s="3" customFormat="1" ht="21" customHeight="1">
      <c r="B12" s="461" t="s">
        <v>419</v>
      </c>
      <c r="C12" s="461"/>
      <c r="K12" s="216"/>
      <c r="L12" s="497"/>
      <c r="M12" s="494"/>
      <c r="N12" s="494"/>
      <c r="AD12" s="2"/>
    </row>
    <row r="13" spans="1:30" s="3" customFormat="1" ht="21" customHeight="1">
      <c r="B13" s="3" t="str">
        <f>"    □ 방위는 "&amp;L2&amp;" 방향의 산정 이하의 지역으로 해발고 "&amp;L15&amp;"m - "&amp;L16&amp;"m 사이에 분포하고 있음."</f>
        <v xml:space="preserve">    □ 방위는 서, 남서, 북서 방향의 산정 이하의 지역으로 해발고 225m - 360m 사이에 분포하고 있음.</v>
      </c>
      <c r="C13" s="461"/>
      <c r="K13" s="216"/>
      <c r="L13" s="494"/>
      <c r="M13" s="494"/>
      <c r="N13" s="494"/>
      <c r="AD13" s="2"/>
    </row>
    <row r="14" spans="1:30" s="3" customFormat="1" ht="21" customHeight="1">
      <c r="B14" s="3" t="str">
        <f ca="1">"    □ 산지경사는 "&amp;L10&amp;"경사지이고, 벌채산물 잔재를  제외하고는 장애물 많지 않음."</f>
        <v xml:space="preserve">    □ 산지경사는 중(15º~30º)경사지이고, 벌채산물 잔재를  제외하고는 장애물 많지 않음.</v>
      </c>
      <c r="C14" s="461"/>
      <c r="K14" s="216"/>
      <c r="L14" s="494"/>
      <c r="M14" s="494"/>
      <c r="N14" s="494"/>
      <c r="AD14" s="2"/>
    </row>
    <row r="15" spans="1:30" s="3" customFormat="1" ht="21" customHeight="1">
      <c r="B15" s="496" t="s">
        <v>418</v>
      </c>
      <c r="C15" s="461"/>
      <c r="K15" s="216" t="s">
        <v>417</v>
      </c>
      <c r="L15" s="495">
        <v>225</v>
      </c>
      <c r="M15" s="494"/>
      <c r="N15" s="494"/>
      <c r="AD15" s="2"/>
    </row>
    <row r="16" spans="1:30" s="3" customFormat="1" ht="21" customHeight="1">
      <c r="B16" s="3" t="str">
        <f>"    □ "&amp;L3&amp;" 등과 인접하고 있어 접근성은 좋은편임"&amp;L4</f>
        <v xml:space="preserve">    □ 지방도, 마을도로 등과 인접하고 있어 접근성은 좋은편임</v>
      </c>
      <c r="C16" s="461"/>
      <c r="K16" s="216"/>
      <c r="L16" s="495">
        <v>360</v>
      </c>
      <c r="M16" s="494"/>
      <c r="N16" s="494"/>
      <c r="AD16" s="2"/>
    </row>
    <row r="17" spans="1:30" s="3" customFormat="1" ht="9" customHeight="1">
      <c r="B17" s="461"/>
      <c r="C17" s="461"/>
      <c r="K17" s="216"/>
      <c r="L17" s="494"/>
      <c r="M17" s="494"/>
      <c r="N17" s="494"/>
      <c r="AD17" s="2"/>
    </row>
    <row r="18" spans="1:30" s="3" customFormat="1" ht="21" customHeight="1" thickBot="1">
      <c r="A18" s="463" t="s">
        <v>416</v>
      </c>
      <c r="C18" s="463"/>
      <c r="K18" s="216"/>
      <c r="L18" s="493" t="s">
        <v>415</v>
      </c>
      <c r="M18" s="216"/>
      <c r="N18" s="216"/>
      <c r="AD18" s="2"/>
    </row>
    <row r="19" spans="1:30" s="3" customFormat="1" ht="21" customHeight="1">
      <c r="B19" s="461" t="s">
        <v>414</v>
      </c>
      <c r="C19" s="461"/>
      <c r="K19" s="216"/>
      <c r="L19" s="492" t="s">
        <v>408</v>
      </c>
      <c r="M19" s="491" t="s">
        <v>408</v>
      </c>
      <c r="N19" s="491" t="s">
        <v>408</v>
      </c>
      <c r="O19" s="491" t="s">
        <v>408</v>
      </c>
      <c r="P19" s="490" t="s">
        <v>408</v>
      </c>
      <c r="AD19" s="2"/>
    </row>
    <row r="20" spans="1:30" s="3" customFormat="1" ht="21" customHeight="1" thickBot="1">
      <c r="B20" s="1077" t="s">
        <v>413</v>
      </c>
      <c r="C20" s="1077"/>
      <c r="D20" s="1077" t="s">
        <v>412</v>
      </c>
      <c r="E20" s="1077" t="s">
        <v>411</v>
      </c>
      <c r="F20" s="1077" t="s">
        <v>410</v>
      </c>
      <c r="G20" s="1077"/>
      <c r="H20" s="1077" t="s">
        <v>409</v>
      </c>
      <c r="I20" s="1077"/>
      <c r="J20" s="485"/>
      <c r="K20" s="216"/>
      <c r="L20" s="489" t="str">
        <f ca="1">L22</f>
        <v>자작나무외</v>
      </c>
      <c r="M20" s="488" t="str">
        <f>L23</f>
        <v>대왕참나무</v>
      </c>
      <c r="N20" s="488">
        <f>L24</f>
        <v>0</v>
      </c>
      <c r="O20" s="488">
        <f>L25</f>
        <v>0</v>
      </c>
      <c r="P20" s="487">
        <f>L26</f>
        <v>0</v>
      </c>
      <c r="AD20" s="2"/>
    </row>
    <row r="21" spans="1:30" s="3" customFormat="1" ht="21" customHeight="1">
      <c r="B21" s="1077"/>
      <c r="C21" s="1077"/>
      <c r="D21" s="1077"/>
      <c r="E21" s="1077"/>
      <c r="F21" s="486" t="s">
        <v>310</v>
      </c>
      <c r="G21" s="486" t="s">
        <v>311</v>
      </c>
      <c r="H21" s="1077"/>
      <c r="I21" s="1077"/>
      <c r="J21" s="485"/>
      <c r="K21" s="216"/>
      <c r="L21" s="483" t="s">
        <v>408</v>
      </c>
      <c r="M21" s="484" t="s">
        <v>310</v>
      </c>
      <c r="N21" s="483" t="s">
        <v>311</v>
      </c>
      <c r="O21" s="483" t="s">
        <v>405</v>
      </c>
      <c r="P21" s="483"/>
      <c r="AD21" s="2"/>
    </row>
    <row r="22" spans="1:30" s="3" customFormat="1" ht="21" customHeight="1">
      <c r="B22" s="1093" t="str">
        <f ca="1">D4</f>
        <v>1-0-2-0</v>
      </c>
      <c r="C22" s="1093"/>
      <c r="D22" s="1088">
        <f ca="1">D8</f>
        <v>6.61</v>
      </c>
      <c r="E22" s="479" t="str">
        <f ca="1">L22</f>
        <v>자작나무외</v>
      </c>
      <c r="F22" s="1094">
        <f ca="1">IF(O22=0,0,ROUND(M22/O22/0.02,0))</f>
        <v>1500</v>
      </c>
      <c r="G22" s="1096">
        <f ca="1">IF(O22=0,0,ROUNDDOWN(N22/O22/0.02,0))</f>
        <v>962</v>
      </c>
      <c r="H22" s="1082" t="str">
        <f>입력!Q23</f>
        <v>조림 3년 차 이상</v>
      </c>
      <c r="I22" s="1083"/>
      <c r="J22" s="57"/>
      <c r="K22" s="216"/>
      <c r="L22" s="482" t="str">
        <f ca="1">OFFSET(입력!$B$3,0+$S$1*20,8)</f>
        <v>자작나무외</v>
      </c>
      <c r="M22" s="481">
        <f ca="1">SUMIFS(입력!$N$3:$N$222,입력!$A$3:$A$222,D4)</f>
        <v>120</v>
      </c>
      <c r="N22" s="481">
        <f ca="1">SUMIFS(입력!$O$3:$O$222,입력!$A$3:$A$222,D4)</f>
        <v>77</v>
      </c>
      <c r="O22" s="480">
        <f ca="1">COUNTIFS(입력!$A$3:$A$222,D4,입력!$N$3:$N$222,"&gt;="&amp;0)</f>
        <v>4</v>
      </c>
      <c r="P22" s="771"/>
      <c r="AD22" s="2"/>
    </row>
    <row r="23" spans="1:30" s="3" customFormat="1" ht="21" customHeight="1">
      <c r="B23" s="1093"/>
      <c r="C23" s="1093"/>
      <c r="D23" s="1088"/>
      <c r="E23" s="479" t="str">
        <f>L23</f>
        <v>대왕참나무</v>
      </c>
      <c r="F23" s="1095"/>
      <c r="G23" s="1097"/>
      <c r="H23" s="1084"/>
      <c r="I23" s="1085"/>
      <c r="J23" s="57"/>
      <c r="K23" s="216"/>
      <c r="L23" s="482" t="s">
        <v>1190</v>
      </c>
      <c r="M23" s="481">
        <v>51</v>
      </c>
      <c r="N23" s="481"/>
      <c r="O23" s="480"/>
      <c r="P23" s="771" t="s">
        <v>1191</v>
      </c>
      <c r="AD23" s="2"/>
    </row>
    <row r="24" spans="1:30" s="3" customFormat="1" ht="21" customHeight="1">
      <c r="B24" s="1093"/>
      <c r="C24" s="1093"/>
      <c r="D24" s="1088"/>
      <c r="E24" s="479">
        <f>L24</f>
        <v>0</v>
      </c>
      <c r="F24" s="478">
        <f>IF(O24=0,0,ROUNDDOWN(M24/O24/0.02,0))</f>
        <v>0</v>
      </c>
      <c r="G24" s="479">
        <f>IF(O24=0,0,ROUNDDOWN(N24/O24/0.02,0))</f>
        <v>0</v>
      </c>
      <c r="H24" s="1084"/>
      <c r="I24" s="1085"/>
      <c r="J24" s="57"/>
      <c r="K24" s="216"/>
      <c r="L24" s="482"/>
      <c r="M24" s="481"/>
      <c r="N24" s="481"/>
      <c r="O24" s="480"/>
      <c r="P24" s="480"/>
      <c r="AD24" s="2"/>
    </row>
    <row r="25" spans="1:30" s="3" customFormat="1" ht="21" customHeight="1">
      <c r="B25" s="1093"/>
      <c r="C25" s="1093"/>
      <c r="D25" s="1088"/>
      <c r="E25" s="479">
        <f>L25</f>
        <v>0</v>
      </c>
      <c r="F25" s="478">
        <f>IF(O25=0,0,ROUNDDOWN(M25/O25/0.02,0))</f>
        <v>0</v>
      </c>
      <c r="G25" s="479">
        <f>IF(O25=0,0,ROUNDDOWN(N25/O25/0.02,0))</f>
        <v>0</v>
      </c>
      <c r="H25" s="1084"/>
      <c r="I25" s="1085"/>
      <c r="J25" s="57"/>
      <c r="K25" s="216"/>
      <c r="L25" s="482"/>
      <c r="M25" s="481"/>
      <c r="N25" s="481"/>
      <c r="O25" s="480"/>
      <c r="P25" s="480"/>
      <c r="AD25" s="2"/>
    </row>
    <row r="26" spans="1:30" s="3" customFormat="1" ht="21" customHeight="1">
      <c r="B26" s="1093"/>
      <c r="C26" s="1093"/>
      <c r="D26" s="1088"/>
      <c r="E26" s="479">
        <f>L26</f>
        <v>0</v>
      </c>
      <c r="F26" s="478">
        <f>IF(O26=0,0,ROUNDDOWN(M26/O26/0.02,0))</f>
        <v>0</v>
      </c>
      <c r="G26" s="479">
        <f>IF(O26=0,0,ROUNDDOWN(N26/O26/0.02,0))</f>
        <v>0</v>
      </c>
      <c r="H26" s="1084"/>
      <c r="I26" s="1085"/>
      <c r="J26" s="57"/>
      <c r="K26" s="216"/>
      <c r="L26" s="482"/>
      <c r="M26" s="481"/>
      <c r="N26" s="481"/>
      <c r="O26" s="480"/>
      <c r="P26" s="480"/>
      <c r="AD26" s="2"/>
    </row>
    <row r="27" spans="1:30" s="3" customFormat="1" ht="21" customHeight="1">
      <c r="B27" s="1093"/>
      <c r="C27" s="1093"/>
      <c r="D27" s="1088"/>
      <c r="E27" s="479" t="s">
        <v>227</v>
      </c>
      <c r="F27" s="478">
        <f ca="1">(F22*$O$22+F23*$O$23+F24*$O$24+F25*$O$25+F26*$O$26)/$O$27</f>
        <v>1500</v>
      </c>
      <c r="G27" s="478">
        <f ca="1">(G22*$O$22+G23*$O$23+G24*$O$24+G25*$O$25+G26*$O$26)/$O$27</f>
        <v>962</v>
      </c>
      <c r="H27" s="1086"/>
      <c r="I27" s="1087"/>
      <c r="J27" s="57"/>
      <c r="M27" s="473"/>
      <c r="O27" s="3">
        <v>4</v>
      </c>
      <c r="P27" s="771"/>
      <c r="AD27" s="2"/>
    </row>
    <row r="28" spans="1:30" s="3" customFormat="1" ht="26.25" customHeight="1">
      <c r="B28" s="477" t="s">
        <v>403</v>
      </c>
      <c r="C28" s="476"/>
      <c r="D28" s="475"/>
      <c r="E28" s="474"/>
      <c r="F28" s="474"/>
      <c r="G28" s="474"/>
      <c r="H28" s="474"/>
      <c r="I28" s="474"/>
      <c r="J28" s="57"/>
      <c r="M28" s="473"/>
      <c r="AD28" s="2"/>
    </row>
    <row r="29" spans="1:30" s="3" customFormat="1" ht="21" customHeight="1">
      <c r="B29" s="3" t="str">
        <f ca="1">"    □ 식재된 "&amp;L22&amp;"는 활착이 안정된 상태로 신초 발달이 양호함."</f>
        <v xml:space="preserve">    □ 식재된 자작나무외는 활착이 안정된 상태로 신초 발달이 양호함.</v>
      </c>
      <c r="C29" s="476"/>
      <c r="D29" s="475"/>
      <c r="E29" s="474"/>
      <c r="F29" s="474"/>
      <c r="G29" s="474"/>
      <c r="H29" s="474"/>
      <c r="I29" s="474"/>
      <c r="J29" s="57"/>
      <c r="M29" s="473"/>
      <c r="AD29" s="2"/>
    </row>
    <row r="30" spans="1:30" s="3" customFormat="1" ht="21" customHeight="1">
      <c r="B30" s="3" t="str">
        <f>"    □ 고사목은 단목으로 불규칙하게 분포되어 있음."</f>
        <v xml:space="preserve">    □ 고사목은 단목으로 불규칙하게 분포되어 있음.</v>
      </c>
      <c r="C30" s="476"/>
      <c r="D30" s="475"/>
      <c r="E30" s="474"/>
      <c r="F30" s="474"/>
      <c r="G30" s="474"/>
      <c r="H30" s="474"/>
      <c r="I30" s="474"/>
      <c r="J30" s="57"/>
      <c r="M30" s="473"/>
      <c r="AD30" s="2"/>
    </row>
    <row r="31" spans="1:30" s="3" customFormat="1" ht="24.75" customHeight="1">
      <c r="B31" s="3" t="s">
        <v>402</v>
      </c>
      <c r="C31" s="476"/>
      <c r="D31" s="475"/>
      <c r="E31" s="474"/>
      <c r="F31" s="474"/>
      <c r="G31" s="474"/>
      <c r="H31" s="474"/>
      <c r="I31" s="474"/>
      <c r="J31" s="57"/>
      <c r="M31" s="473"/>
      <c r="AD31" s="2"/>
    </row>
    <row r="32" spans="1:30" s="3" customFormat="1" ht="21" customHeight="1">
      <c r="B32" s="3" t="str">
        <f ca="1">"    □ "&amp;L32&amp;"이고, 근주에서 올라온 맹아가 불규칙하게 분포되어 있음."</f>
        <v xml:space="preserve">    □ 제거대상의 대부분이 초본류이고, 근주에서 올라온 맹아가 불규칙하게 분포되어 있음.</v>
      </c>
      <c r="C32" s="476"/>
      <c r="D32" s="475"/>
      <c r="E32" s="474"/>
      <c r="F32" s="474"/>
      <c r="G32" s="474"/>
      <c r="H32" s="474"/>
      <c r="I32" s="474"/>
      <c r="J32" s="57"/>
      <c r="K32" s="3" t="s">
        <v>401</v>
      </c>
      <c r="L32" s="3" t="str">
        <f ca="1">OFFSET(입력!$B$3,0+S1*20,14)</f>
        <v>제거대상의 대부분이 초본류</v>
      </c>
      <c r="M32" s="473"/>
      <c r="AD32" s="2"/>
    </row>
    <row r="33" spans="1:30" s="3" customFormat="1" ht="21" customHeight="1">
      <c r="B33" s="3" t="str">
        <f ca="1">"    □ 조림목이 자연발생 식생과 경쟁을 하고 있으나 "&amp;L33&amp;"임."</f>
        <v xml:space="preserve">    □ 조림목이 자연발생 식생과 경쟁을 하고 있으나 조림 3년 차 이상임.</v>
      </c>
      <c r="C33" s="476"/>
      <c r="D33" s="475"/>
      <c r="E33" s="474"/>
      <c r="F33" s="474"/>
      <c r="G33" s="474"/>
      <c r="H33" s="474"/>
      <c r="I33" s="474"/>
      <c r="J33" s="57"/>
      <c r="K33" s="3" t="s">
        <v>400</v>
      </c>
      <c r="L33" s="3" t="str">
        <f ca="1">I41</f>
        <v>조림 3년 차 이상</v>
      </c>
      <c r="M33" s="473"/>
      <c r="AD33" s="2"/>
    </row>
    <row r="34" spans="1:30" s="3" customFormat="1" ht="21" customHeight="1">
      <c r="B34" s="461"/>
      <c r="C34" s="461"/>
      <c r="AD34" s="2"/>
    </row>
    <row r="35" spans="1:30" s="3" customFormat="1" ht="33" customHeight="1">
      <c r="A35" s="463" t="s">
        <v>399</v>
      </c>
      <c r="C35" s="463"/>
      <c r="AD35" s="2"/>
    </row>
    <row r="36" spans="1:30" s="3" customFormat="1" ht="21" customHeight="1">
      <c r="A36" s="463"/>
      <c r="B36" s="461" t="s">
        <v>398</v>
      </c>
      <c r="C36" s="463"/>
      <c r="AD36" s="2"/>
    </row>
    <row r="37" spans="1:30" s="3" customFormat="1" ht="21" customHeight="1">
      <c r="B37" s="3" t="str">
        <f ca="1">"    □ 조림목이 정상적으로 생육하기 위해서는 조림목을 제외한 모든 식생을 제거하여야 하므로  "&amp;L37&amp;"를 적용함."</f>
        <v xml:space="preserve">    □ 조림목이 정상적으로 생육하기 위해서는 조림목을 제외한 모든 식생을 제거하여야 하므로  모두베기를 적용함.</v>
      </c>
      <c r="C37" s="461"/>
      <c r="L37" s="3" t="str">
        <f ca="1">B42</f>
        <v>모두베기</v>
      </c>
      <c r="AD37" s="2"/>
    </row>
    <row r="38" spans="1:30" s="3" customFormat="1" ht="21" customHeight="1">
      <c r="B38" s="461" t="s">
        <v>397</v>
      </c>
      <c r="C38" s="461"/>
      <c r="AD38" s="2"/>
    </row>
    <row r="39" spans="1:30" s="3" customFormat="1" ht="27" customHeight="1">
      <c r="B39" s="1079" t="s">
        <v>396</v>
      </c>
      <c r="C39" s="1080"/>
      <c r="D39" s="1080"/>
      <c r="E39" s="1081"/>
      <c r="F39" s="866" t="s">
        <v>395</v>
      </c>
      <c r="G39" s="1078"/>
      <c r="H39" s="1078"/>
      <c r="I39" s="867"/>
      <c r="K39" s="3" t="s">
        <v>389</v>
      </c>
      <c r="L39" s="471">
        <f ca="1">F27</f>
        <v>1500</v>
      </c>
      <c r="M39" s="472">
        <f>L12</f>
        <v>0</v>
      </c>
      <c r="N39" s="471">
        <f ca="1">L39</f>
        <v>1500</v>
      </c>
      <c r="AD39" s="2"/>
    </row>
    <row r="40" spans="1:30" s="3" customFormat="1" ht="27" customHeight="1">
      <c r="B40" s="1079" t="s">
        <v>394</v>
      </c>
      <c r="C40" s="1081"/>
      <c r="D40" s="56" t="s">
        <v>99</v>
      </c>
      <c r="E40" s="56" t="s">
        <v>392</v>
      </c>
      <c r="F40" s="56" t="s">
        <v>178</v>
      </c>
      <c r="G40" s="866" t="s">
        <v>312</v>
      </c>
      <c r="H40" s="867"/>
      <c r="I40" s="56" t="s">
        <v>387</v>
      </c>
      <c r="AD40" s="2"/>
    </row>
    <row r="41" spans="1:30" s="3" customFormat="1" ht="27" customHeight="1">
      <c r="B41" s="1079" t="s">
        <v>389</v>
      </c>
      <c r="C41" s="1081"/>
      <c r="D41" s="56" t="s">
        <v>388</v>
      </c>
      <c r="E41" s="637">
        <f ca="1">F27*0</f>
        <v>0</v>
      </c>
      <c r="F41" s="1089" t="str">
        <f ca="1">INDIRECT("단"&amp;$S$1+1&amp;"!$c$42")</f>
        <v>중(15º~30º)</v>
      </c>
      <c r="G41" s="1090" t="str">
        <f ca="1">INDIRECT("단"&amp;$S$1+1&amp;"!$c$43")</f>
        <v>개소당 평균면적이 3ha 이상</v>
      </c>
      <c r="H41" s="1091"/>
      <c r="I41" s="1089" t="str">
        <f ca="1">INDIRECT("단"&amp;$S$1+1&amp;"!$c$44")</f>
        <v>조림 3년 차 이상</v>
      </c>
      <c r="K41" s="3" t="s">
        <v>387</v>
      </c>
      <c r="L41" s="470" t="s">
        <v>386</v>
      </c>
      <c r="M41" s="3" t="s">
        <v>385</v>
      </c>
      <c r="AD41" s="2"/>
    </row>
    <row r="42" spans="1:30" s="3" customFormat="1" ht="27" customHeight="1">
      <c r="B42" s="1079" t="str">
        <f ca="1">D9</f>
        <v>모두베기</v>
      </c>
      <c r="C42" s="1081"/>
      <c r="D42" s="56" t="s">
        <v>4</v>
      </c>
      <c r="E42" s="469">
        <f ca="1">D22</f>
        <v>6.61</v>
      </c>
      <c r="F42" s="890"/>
      <c r="G42" s="1092"/>
      <c r="H42" s="895"/>
      <c r="I42" s="890"/>
      <c r="M42" s="3" t="s">
        <v>383</v>
      </c>
      <c r="AD42" s="2"/>
    </row>
    <row r="43" spans="1:30" s="3" customFormat="1" ht="23.25" customHeight="1">
      <c r="B43" s="461" t="s">
        <v>382</v>
      </c>
      <c r="C43" s="461"/>
      <c r="M43" s="3" t="s">
        <v>381</v>
      </c>
      <c r="AD43" s="2"/>
    </row>
    <row r="44" spans="1:30" s="3" customFormat="1" ht="21" customHeight="1">
      <c r="B44" s="3" t="str">
        <f>"    □ 예취기 작업시 조림목에 피해가 가지 않도록 조림목 주변 반경 20cm 이내에 있는 식생을 사전에 제거한다."</f>
        <v xml:space="preserve">    □ 예취기 작업시 조림목에 피해가 가지 않도록 조림목 주변 반경 20cm 이내에 있는 식생을 사전에 제거한다.</v>
      </c>
      <c r="C44" s="461"/>
      <c r="K44" s="3" t="str">
        <f ca="1">F41</f>
        <v>중(15º~30º)</v>
      </c>
      <c r="M44" s="3" t="s">
        <v>380</v>
      </c>
      <c r="AD44" s="2"/>
    </row>
    <row r="45" spans="1:30" s="3" customFormat="1" ht="21" customHeight="1">
      <c r="B45" s="3" t="str">
        <f>"    □ 묘목찾기 작업은 보통인부 1인이 낫으로 실시한다."</f>
        <v xml:space="preserve">    □ 묘목찾기 작업은 보통인부 1인이 낫으로 실시한다.</v>
      </c>
      <c r="C45" s="461"/>
      <c r="M45" s="3" t="s">
        <v>379</v>
      </c>
      <c r="AD45" s="2"/>
    </row>
    <row r="46" spans="1:30" s="3" customFormat="1" ht="24.75" customHeight="1">
      <c r="B46" s="461" t="s">
        <v>605</v>
      </c>
      <c r="C46" s="461"/>
      <c r="M46" s="3" t="s">
        <v>378</v>
      </c>
      <c r="AD46" s="2"/>
    </row>
    <row r="47" spans="1:30" s="3" customFormat="1" ht="21" customHeight="1">
      <c r="B47" s="3" t="str">
        <f>"    □ 모묙찾기 작업이 끝나면 예취기로 조림목을 제외한 나머지 식생을 모두 제거한다."</f>
        <v xml:space="preserve">    □ 모묙찾기 작업이 끝나면 예취기로 조림목을 제외한 나머지 식생을 모두 제거한다.</v>
      </c>
      <c r="C47" s="461"/>
      <c r="AD47" s="2"/>
    </row>
    <row r="48" spans="1:30" s="3" customFormat="1" ht="34.5" customHeight="1">
      <c r="C48" s="461"/>
      <c r="AD48" s="2"/>
    </row>
    <row r="49" spans="1:10" ht="27.75" customHeight="1">
      <c r="A49" s="463" t="s">
        <v>377</v>
      </c>
      <c r="B49" s="468"/>
      <c r="C49" s="468"/>
      <c r="D49" s="468"/>
      <c r="E49" s="467"/>
      <c r="F49" s="467"/>
      <c r="G49" s="467"/>
      <c r="H49" s="467"/>
      <c r="I49" s="467"/>
      <c r="J49" s="467"/>
    </row>
    <row r="50" spans="1:10" ht="21" customHeight="1">
      <c r="B50" s="462" t="s">
        <v>376</v>
      </c>
      <c r="C50" s="462"/>
      <c r="D50" s="462"/>
      <c r="E50" s="466"/>
      <c r="F50" s="466"/>
      <c r="G50" s="466"/>
      <c r="H50" s="466"/>
      <c r="I50" s="466"/>
      <c r="J50" s="466"/>
    </row>
    <row r="51" spans="1:10" ht="21" customHeight="1">
      <c r="B51" s="462" t="s">
        <v>375</v>
      </c>
      <c r="C51" s="462"/>
      <c r="D51" s="462"/>
      <c r="E51" s="466"/>
      <c r="F51" s="466"/>
      <c r="G51" s="466"/>
      <c r="H51" s="466"/>
      <c r="I51" s="466"/>
      <c r="J51" s="466"/>
    </row>
    <row r="52" spans="1:10" ht="21" customHeight="1">
      <c r="B52" s="462" t="s">
        <v>374</v>
      </c>
      <c r="C52" s="462"/>
      <c r="D52" s="462"/>
      <c r="E52" s="466"/>
      <c r="F52" s="466"/>
      <c r="G52" s="466"/>
      <c r="H52" s="466"/>
      <c r="I52" s="466"/>
      <c r="J52" s="466"/>
    </row>
    <row r="53" spans="1:10" ht="21" customHeight="1">
      <c r="B53" s="462" t="s">
        <v>373</v>
      </c>
      <c r="C53" s="462"/>
      <c r="D53" s="462"/>
      <c r="E53" s="459"/>
      <c r="F53" s="459"/>
      <c r="G53" s="459"/>
      <c r="H53" s="459"/>
      <c r="I53" s="459"/>
      <c r="J53" s="459"/>
    </row>
    <row r="54" spans="1:10" ht="21" customHeight="1">
      <c r="B54" s="465"/>
      <c r="C54" s="465"/>
      <c r="D54" s="465"/>
      <c r="E54" s="464"/>
      <c r="F54" s="464"/>
      <c r="G54" s="464"/>
      <c r="H54" s="464"/>
      <c r="I54" s="464"/>
      <c r="J54" s="464"/>
    </row>
    <row r="55" spans="1:10" ht="21" customHeight="1">
      <c r="A55" s="463" t="s">
        <v>372</v>
      </c>
      <c r="B55" s="462"/>
      <c r="C55" s="462"/>
      <c r="D55" s="462"/>
      <c r="E55" s="459"/>
      <c r="F55" s="459"/>
      <c r="G55" s="459"/>
      <c r="H55" s="459"/>
      <c r="I55" s="459"/>
      <c r="J55" s="459"/>
    </row>
    <row r="56" spans="1:10" ht="21" customHeight="1">
      <c r="B56" s="461" t="s">
        <v>371</v>
      </c>
      <c r="C56" s="460"/>
      <c r="D56" s="460"/>
      <c r="E56" s="459"/>
      <c r="F56" s="459"/>
      <c r="G56" s="459"/>
      <c r="H56" s="459"/>
      <c r="I56" s="459"/>
      <c r="J56" s="459"/>
    </row>
    <row r="57" spans="1:10" ht="21" customHeight="1">
      <c r="B57" s="458"/>
      <c r="C57" s="458"/>
      <c r="D57" s="458"/>
      <c r="E57" s="458"/>
      <c r="F57" s="458"/>
      <c r="G57" s="458"/>
      <c r="H57" s="458"/>
      <c r="I57" s="458"/>
      <c r="J57" s="458"/>
    </row>
  </sheetData>
  <mergeCells count="20">
    <mergeCell ref="B41:C41"/>
    <mergeCell ref="F41:F42"/>
    <mergeCell ref="G41:H42"/>
    <mergeCell ref="I41:I42"/>
    <mergeCell ref="B42:C42"/>
    <mergeCell ref="B40:C40"/>
    <mergeCell ref="G40:H40"/>
    <mergeCell ref="A1:I1"/>
    <mergeCell ref="B20:C21"/>
    <mergeCell ref="D20:D21"/>
    <mergeCell ref="E20:E21"/>
    <mergeCell ref="F20:G20"/>
    <mergeCell ref="H20:I21"/>
    <mergeCell ref="B22:C27"/>
    <mergeCell ref="D22:D27"/>
    <mergeCell ref="H22:I27"/>
    <mergeCell ref="B39:E39"/>
    <mergeCell ref="F39:I39"/>
    <mergeCell ref="F22:F23"/>
    <mergeCell ref="G22:G23"/>
  </mergeCells>
  <phoneticPr fontId="4" type="noConversion"/>
  <dataValidations disablePrompts="1" count="2">
    <dataValidation type="list" allowBlank="1" showInputMessage="1" showErrorMessage="1" sqref="L41" xr:uid="{00000000-0002-0000-0D00-000000000000}">
      <formula1>$M$41:$M$43</formula1>
    </dataValidation>
    <dataValidation type="list" allowBlank="1" showInputMessage="1" showErrorMessage="1" sqref="M41:M46" xr:uid="{00000000-0002-0000-0D00-000001000000}">
      <formula1>$M$41:$M$46</formula1>
    </dataValidation>
  </dataValidations>
  <pageMargins left="0.82" right="0.4" top="0.51" bottom="0.34" header="0.19685039370078741" footer="0.27559055118110237"/>
  <pageSetup paperSize="9" firstPageNumber="84" orientation="landscape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13"/>
  </sheetPr>
  <dimension ref="A1:AD57"/>
  <sheetViews>
    <sheetView showZeros="0" view="pageBreakPreview" topLeftCell="A26" zoomScaleNormal="85" workbookViewId="0">
      <selection activeCell="E42" sqref="E42"/>
    </sheetView>
  </sheetViews>
  <sheetFormatPr defaultColWidth="8.88671875" defaultRowHeight="13.5"/>
  <cols>
    <col min="1" max="1" width="2.77734375" style="2" customWidth="1"/>
    <col min="2" max="2" width="4.77734375" style="2" customWidth="1"/>
    <col min="3" max="3" width="6.5546875" style="2" customWidth="1"/>
    <col min="4" max="9" width="15.6640625" style="2" customWidth="1"/>
    <col min="10" max="11" width="10.77734375" style="2" customWidth="1"/>
    <col min="12" max="12" width="11.77734375" style="2" customWidth="1"/>
    <col min="13" max="16384" width="8.88671875" style="2"/>
  </cols>
  <sheetData>
    <row r="1" spans="1:30" ht="39" customHeight="1">
      <c r="A1" s="843" t="s">
        <v>431</v>
      </c>
      <c r="B1" s="843"/>
      <c r="C1" s="843"/>
      <c r="D1" s="843"/>
      <c r="E1" s="843"/>
      <c r="F1" s="843"/>
      <c r="G1" s="843"/>
      <c r="H1" s="843"/>
      <c r="I1" s="843"/>
      <c r="J1" s="504"/>
      <c r="S1" s="632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2</v>
      </c>
    </row>
    <row r="2" spans="1:30" ht="13.5" customHeight="1">
      <c r="B2" s="504"/>
      <c r="C2" s="504"/>
      <c r="D2" s="504"/>
      <c r="E2" s="504"/>
      <c r="F2" s="504"/>
      <c r="G2" s="504"/>
      <c r="H2" s="504"/>
      <c r="I2" s="504"/>
      <c r="J2" s="504"/>
      <c r="K2" s="216" t="s">
        <v>283</v>
      </c>
      <c r="L2" s="494" t="s">
        <v>1186</v>
      </c>
      <c r="M2" s="216"/>
      <c r="N2" s="216"/>
    </row>
    <row r="3" spans="1:30" ht="7.5" customHeight="1">
      <c r="B3" s="503"/>
      <c r="C3" s="503"/>
      <c r="D3" s="503"/>
      <c r="E3" s="503"/>
      <c r="F3" s="503"/>
      <c r="G3" s="503"/>
      <c r="H3" s="503"/>
      <c r="I3" s="503"/>
      <c r="J3" s="503"/>
      <c r="K3" s="216" t="s">
        <v>429</v>
      </c>
      <c r="L3" s="494" t="s">
        <v>428</v>
      </c>
      <c r="M3" s="216"/>
      <c r="N3" s="216"/>
    </row>
    <row r="4" spans="1:30" ht="20.100000000000001" customHeight="1">
      <c r="A4" s="499" t="s">
        <v>427</v>
      </c>
      <c r="C4" s="498"/>
      <c r="D4" s="44" t="str">
        <f ca="1">OFFSET(입력!$A$3,$B$4+$S$1*20,0)</f>
        <v>1-0-3-0</v>
      </c>
      <c r="E4" s="502"/>
      <c r="F4" s="502"/>
      <c r="G4" s="502"/>
      <c r="H4" s="502"/>
      <c r="I4" s="502"/>
      <c r="J4" s="502"/>
      <c r="K4" s="216"/>
      <c r="L4" s="494" t="s">
        <v>1187</v>
      </c>
      <c r="M4" s="216"/>
      <c r="N4" s="216"/>
    </row>
    <row r="5" spans="1:30" ht="9.75" customHeight="1">
      <c r="A5" s="499"/>
      <c r="C5" s="498"/>
      <c r="D5" s="44"/>
      <c r="E5" s="44"/>
      <c r="F5" s="44"/>
      <c r="G5" s="44"/>
      <c r="H5" s="44"/>
      <c r="I5" s="44"/>
      <c r="J5" s="44"/>
      <c r="K5" s="216"/>
      <c r="L5" s="494"/>
      <c r="M5" s="216"/>
      <c r="N5" s="216"/>
    </row>
    <row r="6" spans="1:30" ht="21" customHeight="1">
      <c r="A6" s="463" t="s">
        <v>425</v>
      </c>
      <c r="C6" s="498"/>
      <c r="D6" s="44"/>
      <c r="E6" s="44"/>
      <c r="F6" s="44"/>
      <c r="G6" s="44"/>
      <c r="H6" s="44"/>
      <c r="I6" s="44"/>
      <c r="J6" s="44"/>
      <c r="K6" s="17"/>
      <c r="L6" s="501"/>
      <c r="M6" s="259"/>
      <c r="N6" s="216"/>
    </row>
    <row r="7" spans="1:30" ht="21" customHeight="1">
      <c r="A7" s="499"/>
      <c r="B7" s="2" t="s">
        <v>424</v>
      </c>
      <c r="C7" s="498"/>
      <c r="D7" s="2" t="str">
        <f ca="1">OFFSET(입력!$A$3,$B$4+$S$1*20,2)</f>
        <v>양구군 양구읍 송청리 산2번지외 3필지</v>
      </c>
      <c r="K7" s="17"/>
      <c r="L7" s="314"/>
      <c r="M7" s="259"/>
      <c r="N7" s="216"/>
    </row>
    <row r="8" spans="1:30" ht="21" customHeight="1">
      <c r="A8" s="499"/>
      <c r="B8" s="2" t="s">
        <v>423</v>
      </c>
      <c r="C8" s="498"/>
      <c r="D8" s="636">
        <f ca="1">OFFSET(입력!$B$3,$B$4+$S$1*20,6)</f>
        <v>5.4</v>
      </c>
      <c r="E8" s="500"/>
      <c r="F8" s="500"/>
      <c r="G8" s="500"/>
      <c r="H8" s="500"/>
      <c r="I8" s="500"/>
      <c r="J8" s="500"/>
      <c r="K8" s="17"/>
      <c r="L8" s="314"/>
      <c r="M8" s="259"/>
      <c r="N8" s="216"/>
    </row>
    <row r="9" spans="1:30" ht="21" customHeight="1">
      <c r="A9" s="499"/>
      <c r="B9" s="2" t="s">
        <v>422</v>
      </c>
      <c r="C9" s="498"/>
      <c r="D9" s="2" t="str">
        <f ca="1">OFFSET(입력!$B$3,$B$4+$S$1*20,5)</f>
        <v>모두베기</v>
      </c>
      <c r="K9" s="216"/>
      <c r="L9" s="216"/>
      <c r="M9" s="216"/>
      <c r="N9" s="216"/>
    </row>
    <row r="10" spans="1:30" ht="8.25" customHeight="1">
      <c r="K10" s="216" t="s">
        <v>421</v>
      </c>
      <c r="L10" s="216" t="str">
        <f ca="1">OFFSET(입력!$B$3,0+$S$1*20,16)</f>
        <v>중(15º~30º)</v>
      </c>
      <c r="M10" s="494"/>
      <c r="N10" s="494"/>
    </row>
    <row r="11" spans="1:30" s="3" customFormat="1" ht="21" customHeight="1">
      <c r="A11" s="463" t="s">
        <v>420</v>
      </c>
      <c r="C11" s="463"/>
      <c r="K11" s="216"/>
      <c r="L11" s="216"/>
      <c r="M11" s="494"/>
      <c r="N11" s="494"/>
      <c r="AD11" s="2"/>
    </row>
    <row r="12" spans="1:30" s="3" customFormat="1" ht="21" customHeight="1">
      <c r="B12" s="461" t="s">
        <v>419</v>
      </c>
      <c r="C12" s="461"/>
      <c r="K12" s="216"/>
      <c r="L12" s="497"/>
      <c r="M12" s="494"/>
      <c r="N12" s="494"/>
      <c r="AD12" s="2"/>
    </row>
    <row r="13" spans="1:30" s="3" customFormat="1" ht="21" customHeight="1">
      <c r="B13" s="3" t="str">
        <f>"    □ 방위는 "&amp;L2&amp;" 방향의 산정 이하의 지역으로 해발고 "&amp;L15&amp;"m - "&amp;L16&amp;"m 사이에 분포하고 있음."</f>
        <v xml:space="preserve">    □ 방위는 남, 남동, 남서, 북서 방향의 산정 이하의 지역으로 해발고 340m - 430m 사이에 분포하고 있음.</v>
      </c>
      <c r="C13" s="461"/>
      <c r="K13" s="216"/>
      <c r="L13" s="494"/>
      <c r="M13" s="494"/>
      <c r="N13" s="494"/>
      <c r="AD13" s="2"/>
    </row>
    <row r="14" spans="1:30" s="3" customFormat="1" ht="21" customHeight="1">
      <c r="B14" s="3" t="str">
        <f ca="1">"    □ 산지경사는 "&amp;L10&amp;"경사지이고, 벌채산물 잔재를  제외하고는 장애물 많지 않음."</f>
        <v xml:space="preserve">    □ 산지경사는 중(15º~30º)경사지이고, 벌채산물 잔재를  제외하고는 장애물 많지 않음.</v>
      </c>
      <c r="C14" s="461"/>
      <c r="K14" s="216"/>
      <c r="L14" s="494"/>
      <c r="M14" s="494"/>
      <c r="N14" s="494"/>
      <c r="AD14" s="2"/>
    </row>
    <row r="15" spans="1:30" s="3" customFormat="1" ht="21" customHeight="1">
      <c r="B15" s="496" t="s">
        <v>418</v>
      </c>
      <c r="C15" s="461"/>
      <c r="K15" s="216" t="s">
        <v>417</v>
      </c>
      <c r="L15" s="495">
        <v>340</v>
      </c>
      <c r="M15" s="494"/>
      <c r="N15" s="494"/>
      <c r="AD15" s="2"/>
    </row>
    <row r="16" spans="1:30" s="3" customFormat="1" ht="21" customHeight="1">
      <c r="B16" s="3" t="str">
        <f>"    □ "&amp;L3&amp;" 등과 인접하고 있어 접근성은 좋은편임"&amp;L4</f>
        <v xml:space="preserve">    □ 지방도, 마을도로 등과 인접하고 있어 접근성은 좋은편임(일부지역 도보 이동거리가 멀어 좋지 않음)</v>
      </c>
      <c r="C16" s="461"/>
      <c r="K16" s="216"/>
      <c r="L16" s="495">
        <v>430</v>
      </c>
      <c r="M16" s="494"/>
      <c r="N16" s="494"/>
      <c r="AD16" s="2"/>
    </row>
    <row r="17" spans="1:30" s="3" customFormat="1" ht="9" customHeight="1">
      <c r="B17" s="461"/>
      <c r="C17" s="461"/>
      <c r="K17" s="216"/>
      <c r="L17" s="494"/>
      <c r="M17" s="494"/>
      <c r="N17" s="494"/>
      <c r="AD17" s="2"/>
    </row>
    <row r="18" spans="1:30" s="3" customFormat="1" ht="21" customHeight="1" thickBot="1">
      <c r="A18" s="463" t="s">
        <v>416</v>
      </c>
      <c r="C18" s="463"/>
      <c r="K18" s="216"/>
      <c r="L18" s="493" t="s">
        <v>415</v>
      </c>
      <c r="M18" s="216"/>
      <c r="N18" s="216"/>
      <c r="AD18" s="2"/>
    </row>
    <row r="19" spans="1:30" s="3" customFormat="1" ht="21" customHeight="1">
      <c r="B19" s="461" t="s">
        <v>414</v>
      </c>
      <c r="C19" s="461"/>
      <c r="K19" s="216"/>
      <c r="L19" s="492" t="s">
        <v>408</v>
      </c>
      <c r="M19" s="491" t="s">
        <v>408</v>
      </c>
      <c r="N19" s="491" t="s">
        <v>408</v>
      </c>
      <c r="O19" s="491" t="s">
        <v>408</v>
      </c>
      <c r="P19" s="490" t="s">
        <v>408</v>
      </c>
      <c r="AD19" s="2"/>
    </row>
    <row r="20" spans="1:30" s="3" customFormat="1" ht="21" customHeight="1" thickBot="1">
      <c r="B20" s="1077" t="s">
        <v>413</v>
      </c>
      <c r="C20" s="1077"/>
      <c r="D20" s="1077" t="s">
        <v>412</v>
      </c>
      <c r="E20" s="1077" t="s">
        <v>411</v>
      </c>
      <c r="F20" s="1077" t="s">
        <v>410</v>
      </c>
      <c r="G20" s="1077"/>
      <c r="H20" s="1077" t="s">
        <v>409</v>
      </c>
      <c r="I20" s="1077"/>
      <c r="J20" s="485"/>
      <c r="K20" s="216"/>
      <c r="L20" s="489" t="str">
        <f ca="1">L22</f>
        <v>자작나무</v>
      </c>
      <c r="M20" s="488">
        <f>L23</f>
        <v>0</v>
      </c>
      <c r="N20" s="488">
        <f>L24</f>
        <v>0</v>
      </c>
      <c r="O20" s="488">
        <f>L25</f>
        <v>0</v>
      </c>
      <c r="P20" s="487">
        <f>L26</f>
        <v>0</v>
      </c>
      <c r="AD20" s="2"/>
    </row>
    <row r="21" spans="1:30" s="3" customFormat="1" ht="21" customHeight="1">
      <c r="B21" s="1077"/>
      <c r="C21" s="1077"/>
      <c r="D21" s="1077"/>
      <c r="E21" s="1077"/>
      <c r="F21" s="486" t="s">
        <v>310</v>
      </c>
      <c r="G21" s="486" t="s">
        <v>311</v>
      </c>
      <c r="H21" s="1077"/>
      <c r="I21" s="1077"/>
      <c r="J21" s="485"/>
      <c r="K21" s="216"/>
      <c r="L21" s="483" t="s">
        <v>408</v>
      </c>
      <c r="M21" s="484" t="s">
        <v>310</v>
      </c>
      <c r="N21" s="483" t="s">
        <v>311</v>
      </c>
      <c r="O21" s="483" t="s">
        <v>405</v>
      </c>
      <c r="P21" s="483"/>
      <c r="AD21" s="2"/>
    </row>
    <row r="22" spans="1:30" s="3" customFormat="1" ht="21" customHeight="1">
      <c r="B22" s="1093" t="str">
        <f ca="1">D4</f>
        <v>1-0-3-0</v>
      </c>
      <c r="C22" s="1093"/>
      <c r="D22" s="1088">
        <f ca="1">D8</f>
        <v>5.4</v>
      </c>
      <c r="E22" s="479" t="str">
        <f ca="1">L22</f>
        <v>자작나무</v>
      </c>
      <c r="F22" s="478">
        <f ca="1">IF(O22=0,0,ROUND(M22/O22/0.02,0))</f>
        <v>1500</v>
      </c>
      <c r="G22" s="479">
        <f ca="1">IF(O22=0,0,ROUNDDOWN(N22/O22/0.02,0))</f>
        <v>1000</v>
      </c>
      <c r="H22" s="1082" t="str">
        <f>입력!Q43</f>
        <v>조림 3년 차 이상</v>
      </c>
      <c r="I22" s="1083"/>
      <c r="J22" s="57"/>
      <c r="K22" s="216"/>
      <c r="L22" s="482" t="str">
        <f ca="1">OFFSET(입력!$B$3,0+$S$1*20,8)</f>
        <v>자작나무</v>
      </c>
      <c r="M22" s="481">
        <f ca="1">SUMIFS(입력!$N$3:$N$222,입력!$A$3:$A$222,D4)</f>
        <v>90</v>
      </c>
      <c r="N22" s="481">
        <f ca="1">SUMIFS(입력!$O$3:$O$222,입력!$A$3:$A$222,D4)</f>
        <v>60</v>
      </c>
      <c r="O22" s="480">
        <f ca="1">COUNTIFS(입력!$A$3:$A$222,D4,입력!$N$3:$N$222,"&gt;="&amp;0)</f>
        <v>3</v>
      </c>
      <c r="P22" s="480"/>
      <c r="AD22" s="2"/>
    </row>
    <row r="23" spans="1:30" s="3" customFormat="1" ht="21" customHeight="1">
      <c r="B23" s="1093"/>
      <c r="C23" s="1093"/>
      <c r="D23" s="1088"/>
      <c r="E23" s="479">
        <f>L23</f>
        <v>0</v>
      </c>
      <c r="F23" s="478">
        <f>IF(O23=0,0,ROUNDDOWN(M23/O23/0.02,0))</f>
        <v>0</v>
      </c>
      <c r="G23" s="479">
        <f>IF(O23=0,0,ROUNDDOWN(N23/O23/0.02,0))</f>
        <v>0</v>
      </c>
      <c r="H23" s="1084"/>
      <c r="I23" s="1085"/>
      <c r="J23" s="57"/>
      <c r="K23" s="216"/>
      <c r="L23" s="482"/>
      <c r="M23" s="481"/>
      <c r="N23" s="481"/>
      <c r="O23" s="480"/>
      <c r="P23" s="480"/>
      <c r="AD23" s="2"/>
    </row>
    <row r="24" spans="1:30" s="3" customFormat="1" ht="21" customHeight="1">
      <c r="B24" s="1093"/>
      <c r="C24" s="1093"/>
      <c r="D24" s="1088"/>
      <c r="E24" s="479">
        <f>L24</f>
        <v>0</v>
      </c>
      <c r="F24" s="478">
        <f>IF(O24=0,0,ROUNDDOWN(M24/O24/0.02,0))</f>
        <v>0</v>
      </c>
      <c r="G24" s="479">
        <f>IF(O24=0,0,ROUNDDOWN(N24/O24/0.02,0))</f>
        <v>0</v>
      </c>
      <c r="H24" s="1084"/>
      <c r="I24" s="1085"/>
      <c r="J24" s="57"/>
      <c r="K24" s="216"/>
      <c r="L24" s="482"/>
      <c r="M24" s="481"/>
      <c r="N24" s="481"/>
      <c r="O24" s="480"/>
      <c r="P24" s="480"/>
      <c r="AD24" s="2"/>
    </row>
    <row r="25" spans="1:30" s="3" customFormat="1" ht="21" customHeight="1">
      <c r="B25" s="1093"/>
      <c r="C25" s="1093"/>
      <c r="D25" s="1088"/>
      <c r="E25" s="479">
        <f>L25</f>
        <v>0</v>
      </c>
      <c r="F25" s="478">
        <f>IF(O25=0,0,ROUNDDOWN(M25/O25/0.02,0))</f>
        <v>0</v>
      </c>
      <c r="G25" s="479">
        <f>IF(O25=0,0,ROUNDDOWN(N25/O25/0.02,0))</f>
        <v>0</v>
      </c>
      <c r="H25" s="1084"/>
      <c r="I25" s="1085"/>
      <c r="J25" s="57"/>
      <c r="K25" s="216"/>
      <c r="L25" s="482"/>
      <c r="M25" s="481"/>
      <c r="N25" s="481"/>
      <c r="O25" s="480"/>
      <c r="P25" s="480"/>
      <c r="AD25" s="2"/>
    </row>
    <row r="26" spans="1:30" s="3" customFormat="1" ht="21" customHeight="1">
      <c r="B26" s="1093"/>
      <c r="C26" s="1093"/>
      <c r="D26" s="1088"/>
      <c r="E26" s="479">
        <f>L26</f>
        <v>0</v>
      </c>
      <c r="F26" s="478">
        <f>IF(O26=0,0,ROUNDDOWN(M26/O26/0.02,0))</f>
        <v>0</v>
      </c>
      <c r="G26" s="479">
        <f>IF(O26=0,0,ROUNDDOWN(N26/O26/0.02,0))</f>
        <v>0</v>
      </c>
      <c r="H26" s="1084"/>
      <c r="I26" s="1085"/>
      <c r="J26" s="57"/>
      <c r="K26" s="216"/>
      <c r="L26" s="482"/>
      <c r="M26" s="481"/>
      <c r="N26" s="481"/>
      <c r="O26" s="480"/>
      <c r="P26" s="480"/>
      <c r="AD26" s="2"/>
    </row>
    <row r="27" spans="1:30" s="3" customFormat="1" ht="21" customHeight="1">
      <c r="B27" s="1093"/>
      <c r="C27" s="1093"/>
      <c r="D27" s="1088"/>
      <c r="E27" s="479" t="s">
        <v>227</v>
      </c>
      <c r="F27" s="478">
        <f ca="1">(F22*$O$22+F23*$O$23+F24*$O$24+F25*$O$25+F26*$O$26)/$O$27</f>
        <v>1500</v>
      </c>
      <c r="G27" s="478">
        <f ca="1">(G22*$O$22+G23*$O$23+G24*$O$24+G25*$O$25+G26*$O$26)/$O$27</f>
        <v>1000</v>
      </c>
      <c r="H27" s="1086"/>
      <c r="I27" s="1087"/>
      <c r="J27" s="57"/>
      <c r="M27" s="473"/>
      <c r="O27" s="3">
        <f ca="1">SUM(O22:O26)</f>
        <v>3</v>
      </c>
      <c r="AD27" s="2"/>
    </row>
    <row r="28" spans="1:30" s="3" customFormat="1" ht="26.25" customHeight="1">
      <c r="B28" s="477" t="s">
        <v>403</v>
      </c>
      <c r="C28" s="476"/>
      <c r="D28" s="475"/>
      <c r="E28" s="474"/>
      <c r="F28" s="474"/>
      <c r="G28" s="474"/>
      <c r="H28" s="474"/>
      <c r="I28" s="474"/>
      <c r="J28" s="57"/>
      <c r="M28" s="473"/>
      <c r="AD28" s="2"/>
    </row>
    <row r="29" spans="1:30" s="3" customFormat="1" ht="21" customHeight="1">
      <c r="B29" s="3" t="str">
        <f ca="1">"    □ 식재된 "&amp;L22&amp;"는 활착이 안정된 상태로 신초 발달이 양호함."</f>
        <v xml:space="preserve">    □ 식재된 자작나무는 활착이 안정된 상태로 신초 발달이 양호함.</v>
      </c>
      <c r="C29" s="476"/>
      <c r="D29" s="475"/>
      <c r="E29" s="474"/>
      <c r="F29" s="474"/>
      <c r="G29" s="474"/>
      <c r="H29" s="474"/>
      <c r="I29" s="474"/>
      <c r="J29" s="57"/>
      <c r="M29" s="473"/>
      <c r="AD29" s="2"/>
    </row>
    <row r="30" spans="1:30" s="3" customFormat="1" ht="21" customHeight="1">
      <c r="B30" s="3" t="str">
        <f>"    □ 고사목은 단목으로 불규칙하게 분포되어 있음."</f>
        <v xml:space="preserve">    □ 고사목은 단목으로 불규칙하게 분포되어 있음.</v>
      </c>
      <c r="C30" s="476"/>
      <c r="D30" s="475"/>
      <c r="E30" s="474"/>
      <c r="F30" s="474"/>
      <c r="G30" s="474"/>
      <c r="H30" s="474"/>
      <c r="I30" s="474"/>
      <c r="J30" s="57"/>
      <c r="M30" s="473"/>
      <c r="AD30" s="2"/>
    </row>
    <row r="31" spans="1:30" s="3" customFormat="1" ht="24.75" customHeight="1">
      <c r="B31" s="3" t="s">
        <v>402</v>
      </c>
      <c r="C31" s="476"/>
      <c r="D31" s="475"/>
      <c r="E31" s="474"/>
      <c r="F31" s="474"/>
      <c r="G31" s="474"/>
      <c r="H31" s="474"/>
      <c r="I31" s="474"/>
      <c r="J31" s="57"/>
      <c r="M31" s="473"/>
      <c r="AD31" s="2"/>
    </row>
    <row r="32" spans="1:30" s="3" customFormat="1" ht="21" customHeight="1">
      <c r="B32" s="3" t="str">
        <f ca="1">"    □ "&amp;L32&amp;"이고, 근주에서 올라온 맹아가 불규칙하게 분포되어 있음."</f>
        <v xml:space="preserve">    □ 제거대상은 목본류+초본류 혼합이고, 근주에서 올라온 맹아가 불규칙하게 분포되어 있음.</v>
      </c>
      <c r="C32" s="476"/>
      <c r="D32" s="475"/>
      <c r="E32" s="474"/>
      <c r="F32" s="474"/>
      <c r="G32" s="474"/>
      <c r="H32" s="474"/>
      <c r="I32" s="474"/>
      <c r="J32" s="57"/>
      <c r="K32" s="3" t="s">
        <v>401</v>
      </c>
      <c r="L32" s="3" t="str">
        <f ca="1">OFFSET(입력!$B$3,0+S1*20,14)</f>
        <v>제거대상은 목본류+초본류 혼합</v>
      </c>
      <c r="M32" s="473"/>
      <c r="AD32" s="2"/>
    </row>
    <row r="33" spans="1:30" s="3" customFormat="1" ht="21" customHeight="1">
      <c r="B33" s="3" t="str">
        <f ca="1">"    □ 조림목이 자연발생 식생과 경쟁을 하고 있으나 "&amp;L33&amp;"임."</f>
        <v xml:space="preserve">    □ 조림목이 자연발생 식생과 경쟁을 하고 있으나 조림 3년 차 이상임.</v>
      </c>
      <c r="C33" s="476"/>
      <c r="D33" s="475"/>
      <c r="E33" s="474"/>
      <c r="F33" s="474"/>
      <c r="G33" s="474"/>
      <c r="H33" s="474"/>
      <c r="I33" s="474"/>
      <c r="J33" s="57"/>
      <c r="K33" s="3" t="s">
        <v>400</v>
      </c>
      <c r="L33" s="3" t="str">
        <f ca="1">I41</f>
        <v>조림 3년 차 이상</v>
      </c>
      <c r="M33" s="473"/>
      <c r="AD33" s="2"/>
    </row>
    <row r="34" spans="1:30" s="3" customFormat="1" ht="21" customHeight="1">
      <c r="B34" s="461"/>
      <c r="C34" s="461"/>
      <c r="AD34" s="2"/>
    </row>
    <row r="35" spans="1:30" s="3" customFormat="1" ht="33" customHeight="1">
      <c r="A35" s="463" t="s">
        <v>399</v>
      </c>
      <c r="C35" s="463"/>
      <c r="AD35" s="2"/>
    </row>
    <row r="36" spans="1:30" s="3" customFormat="1" ht="21" customHeight="1">
      <c r="A36" s="463"/>
      <c r="B36" s="461" t="s">
        <v>398</v>
      </c>
      <c r="C36" s="463"/>
      <c r="AD36" s="2"/>
    </row>
    <row r="37" spans="1:30" s="3" customFormat="1" ht="21" customHeight="1">
      <c r="B37" s="3" t="str">
        <f ca="1">"    □ 조림목이 정상적으로 생육하기 위해서는 조림목을 제외한 모든 식생을 제거하여야 하므로  "&amp;L37&amp;"를 적용함."</f>
        <v xml:space="preserve">    □ 조림목이 정상적으로 생육하기 위해서는 조림목을 제외한 모든 식생을 제거하여야 하므로  모두베기를 적용함.</v>
      </c>
      <c r="C37" s="461"/>
      <c r="L37" s="3" t="str">
        <f ca="1">B42</f>
        <v>모두베기</v>
      </c>
      <c r="AD37" s="2"/>
    </row>
    <row r="38" spans="1:30" s="3" customFormat="1" ht="21" customHeight="1">
      <c r="B38" s="461" t="s">
        <v>397</v>
      </c>
      <c r="C38" s="461"/>
      <c r="AD38" s="2"/>
    </row>
    <row r="39" spans="1:30" s="3" customFormat="1" ht="27" customHeight="1">
      <c r="B39" s="1079" t="s">
        <v>396</v>
      </c>
      <c r="C39" s="1080"/>
      <c r="D39" s="1080"/>
      <c r="E39" s="1081"/>
      <c r="F39" s="866" t="s">
        <v>395</v>
      </c>
      <c r="G39" s="1078"/>
      <c r="H39" s="1078"/>
      <c r="I39" s="867"/>
      <c r="K39" s="3" t="s">
        <v>389</v>
      </c>
      <c r="L39" s="471">
        <f ca="1">F27</f>
        <v>1500</v>
      </c>
      <c r="M39" s="472">
        <f>L12</f>
        <v>0</v>
      </c>
      <c r="N39" s="471">
        <f ca="1">L39</f>
        <v>1500</v>
      </c>
      <c r="AD39" s="2"/>
    </row>
    <row r="40" spans="1:30" s="3" customFormat="1" ht="27" customHeight="1">
      <c r="B40" s="1079" t="s">
        <v>394</v>
      </c>
      <c r="C40" s="1081"/>
      <c r="D40" s="56" t="s">
        <v>99</v>
      </c>
      <c r="E40" s="56" t="s">
        <v>392</v>
      </c>
      <c r="F40" s="56" t="s">
        <v>178</v>
      </c>
      <c r="G40" s="866" t="s">
        <v>312</v>
      </c>
      <c r="H40" s="867"/>
      <c r="I40" s="56" t="s">
        <v>387</v>
      </c>
      <c r="AD40" s="2"/>
    </row>
    <row r="41" spans="1:30" s="3" customFormat="1" ht="27" customHeight="1">
      <c r="B41" s="1079" t="s">
        <v>389</v>
      </c>
      <c r="C41" s="1081"/>
      <c r="D41" s="56" t="s">
        <v>388</v>
      </c>
      <c r="E41" s="637">
        <f ca="1">F27*0</f>
        <v>0</v>
      </c>
      <c r="F41" s="1089" t="str">
        <f ca="1">INDIRECT("단"&amp;$S$1+1&amp;"!$c$42")</f>
        <v>중(15º~30º)</v>
      </c>
      <c r="G41" s="1090" t="str">
        <f ca="1">INDIRECT("단"&amp;$S$1+1&amp;"!$c$43")</f>
        <v>개소당 평균면적이 1-3ha 미만</v>
      </c>
      <c r="H41" s="1091"/>
      <c r="I41" s="1089" t="str">
        <f ca="1">INDIRECT("단"&amp;$S$1+1&amp;"!$c$44")</f>
        <v>조림 3년 차 이상</v>
      </c>
      <c r="K41" s="3" t="s">
        <v>387</v>
      </c>
      <c r="L41" s="470" t="s">
        <v>386</v>
      </c>
      <c r="M41" s="3" t="s">
        <v>385</v>
      </c>
      <c r="AD41" s="2"/>
    </row>
    <row r="42" spans="1:30" s="3" customFormat="1" ht="27" customHeight="1">
      <c r="B42" s="1079" t="str">
        <f ca="1">D9</f>
        <v>모두베기</v>
      </c>
      <c r="C42" s="1081"/>
      <c r="D42" s="56" t="s">
        <v>4</v>
      </c>
      <c r="E42" s="469">
        <f ca="1">D22</f>
        <v>5.4</v>
      </c>
      <c r="F42" s="890"/>
      <c r="G42" s="1092"/>
      <c r="H42" s="895"/>
      <c r="I42" s="890"/>
      <c r="M42" s="3" t="s">
        <v>383</v>
      </c>
      <c r="AD42" s="2"/>
    </row>
    <row r="43" spans="1:30" s="3" customFormat="1" ht="23.25" customHeight="1">
      <c r="B43" s="461" t="s">
        <v>382</v>
      </c>
      <c r="C43" s="461"/>
      <c r="M43" s="3" t="s">
        <v>381</v>
      </c>
      <c r="AD43" s="2"/>
    </row>
    <row r="44" spans="1:30" s="3" customFormat="1" ht="21" customHeight="1">
      <c r="B44" s="3" t="str">
        <f>"    □ 예취기 작업시 조림목에 피해가 가지 않도록 조림목 주변 반경 20cm 이내에 있는 식생을 사전에 제거한다."</f>
        <v xml:space="preserve">    □ 예취기 작업시 조림목에 피해가 가지 않도록 조림목 주변 반경 20cm 이내에 있는 식생을 사전에 제거한다.</v>
      </c>
      <c r="C44" s="461"/>
      <c r="K44" s="3" t="str">
        <f ca="1">F41</f>
        <v>중(15º~30º)</v>
      </c>
      <c r="M44" s="3" t="s">
        <v>380</v>
      </c>
      <c r="AD44" s="2"/>
    </row>
    <row r="45" spans="1:30" s="3" customFormat="1" ht="21" customHeight="1">
      <c r="B45" s="3" t="str">
        <f>"    □ 묘목찾기 작업은 보통인부 1인이 낫으로 실시한다."</f>
        <v xml:space="preserve">    □ 묘목찾기 작업은 보통인부 1인이 낫으로 실시한다.</v>
      </c>
      <c r="C45" s="461"/>
      <c r="M45" s="3" t="s">
        <v>379</v>
      </c>
      <c r="AD45" s="2"/>
    </row>
    <row r="46" spans="1:30" s="3" customFormat="1" ht="24.75" customHeight="1">
      <c r="B46" s="461" t="s">
        <v>605</v>
      </c>
      <c r="C46" s="461"/>
      <c r="M46" s="3" t="s">
        <v>378</v>
      </c>
      <c r="AD46" s="2"/>
    </row>
    <row r="47" spans="1:30" s="3" customFormat="1" ht="21" customHeight="1">
      <c r="B47" s="3" t="str">
        <f>"    □ 모묙찾기 작업이 끝나면 예취기로 조림목을 제외한 나머지 식생을 모두 제거한다."</f>
        <v xml:space="preserve">    □ 모묙찾기 작업이 끝나면 예취기로 조림목을 제외한 나머지 식생을 모두 제거한다.</v>
      </c>
      <c r="C47" s="461"/>
      <c r="AD47" s="2"/>
    </row>
    <row r="48" spans="1:30" s="3" customFormat="1" ht="34.5" customHeight="1">
      <c r="C48" s="461"/>
      <c r="AD48" s="2"/>
    </row>
    <row r="49" spans="1:10" ht="27.75" customHeight="1">
      <c r="A49" s="463" t="s">
        <v>377</v>
      </c>
      <c r="B49" s="468"/>
      <c r="C49" s="468"/>
      <c r="D49" s="468"/>
      <c r="E49" s="467"/>
      <c r="F49" s="467"/>
      <c r="G49" s="467"/>
      <c r="H49" s="467"/>
      <c r="I49" s="467"/>
      <c r="J49" s="467"/>
    </row>
    <row r="50" spans="1:10" ht="21" customHeight="1">
      <c r="B50" s="462" t="s">
        <v>376</v>
      </c>
      <c r="C50" s="462"/>
      <c r="D50" s="462"/>
      <c r="E50" s="466"/>
      <c r="F50" s="466"/>
      <c r="G50" s="466"/>
      <c r="H50" s="466"/>
      <c r="I50" s="466"/>
      <c r="J50" s="466"/>
    </row>
    <row r="51" spans="1:10" ht="21" customHeight="1">
      <c r="B51" s="462" t="s">
        <v>375</v>
      </c>
      <c r="C51" s="462"/>
      <c r="D51" s="462"/>
      <c r="E51" s="466"/>
      <c r="F51" s="466"/>
      <c r="G51" s="466"/>
      <c r="H51" s="466"/>
      <c r="I51" s="466"/>
      <c r="J51" s="466"/>
    </row>
    <row r="52" spans="1:10" ht="21" customHeight="1">
      <c r="B52" s="462" t="s">
        <v>374</v>
      </c>
      <c r="C52" s="462"/>
      <c r="D52" s="462"/>
      <c r="E52" s="466"/>
      <c r="F52" s="466"/>
      <c r="G52" s="466"/>
      <c r="H52" s="466"/>
      <c r="I52" s="466"/>
      <c r="J52" s="466"/>
    </row>
    <row r="53" spans="1:10" ht="21" customHeight="1">
      <c r="B53" s="462" t="s">
        <v>373</v>
      </c>
      <c r="C53" s="462"/>
      <c r="D53" s="462"/>
      <c r="E53" s="459"/>
      <c r="F53" s="459"/>
      <c r="G53" s="459"/>
      <c r="H53" s="459"/>
      <c r="I53" s="459"/>
      <c r="J53" s="459"/>
    </row>
    <row r="54" spans="1:10" ht="21" customHeight="1">
      <c r="B54" s="465"/>
      <c r="C54" s="465"/>
      <c r="D54" s="465"/>
      <c r="E54" s="464"/>
      <c r="F54" s="464"/>
      <c r="G54" s="464"/>
      <c r="H54" s="464"/>
      <c r="I54" s="464"/>
      <c r="J54" s="464"/>
    </row>
    <row r="55" spans="1:10" ht="21" customHeight="1">
      <c r="A55" s="463" t="s">
        <v>372</v>
      </c>
      <c r="B55" s="462"/>
      <c r="C55" s="462"/>
      <c r="D55" s="462"/>
      <c r="E55" s="459"/>
      <c r="F55" s="459"/>
      <c r="G55" s="459"/>
      <c r="H55" s="459"/>
      <c r="I55" s="459"/>
      <c r="J55" s="459"/>
    </row>
    <row r="56" spans="1:10" ht="21" customHeight="1">
      <c r="B56" s="461" t="s">
        <v>371</v>
      </c>
      <c r="C56" s="460"/>
      <c r="D56" s="460"/>
      <c r="E56" s="459"/>
      <c r="F56" s="459"/>
      <c r="G56" s="459"/>
      <c r="H56" s="459"/>
      <c r="I56" s="459"/>
      <c r="J56" s="459"/>
    </row>
    <row r="57" spans="1:10" ht="21" customHeight="1">
      <c r="B57" s="458"/>
      <c r="C57" s="458"/>
      <c r="D57" s="458"/>
      <c r="E57" s="458"/>
      <c r="F57" s="458"/>
      <c r="G57" s="458"/>
      <c r="H57" s="458"/>
      <c r="I57" s="458"/>
      <c r="J57" s="458"/>
    </row>
  </sheetData>
  <mergeCells count="18">
    <mergeCell ref="B41:C41"/>
    <mergeCell ref="F41:F42"/>
    <mergeCell ref="G41:H42"/>
    <mergeCell ref="I41:I42"/>
    <mergeCell ref="B42:C42"/>
    <mergeCell ref="B40:C40"/>
    <mergeCell ref="G40:H40"/>
    <mergeCell ref="A1:I1"/>
    <mergeCell ref="B20:C21"/>
    <mergeCell ref="D20:D21"/>
    <mergeCell ref="E20:E21"/>
    <mergeCell ref="F20:G20"/>
    <mergeCell ref="H20:I21"/>
    <mergeCell ref="B22:C27"/>
    <mergeCell ref="D22:D27"/>
    <mergeCell ref="H22:I27"/>
    <mergeCell ref="B39:E39"/>
    <mergeCell ref="F39:I39"/>
  </mergeCells>
  <phoneticPr fontId="4" type="noConversion"/>
  <dataValidations count="2">
    <dataValidation type="list" allowBlank="1" showInputMessage="1" showErrorMessage="1" sqref="M41:M46" xr:uid="{00000000-0002-0000-0E00-000000000000}">
      <formula1>$M$41:$M$46</formula1>
    </dataValidation>
    <dataValidation type="list" allowBlank="1" showInputMessage="1" showErrorMessage="1" sqref="L41" xr:uid="{00000000-0002-0000-0E00-000001000000}">
      <formula1>$M$41:$M$43</formula1>
    </dataValidation>
  </dataValidations>
  <pageMargins left="0.82" right="0.4" top="0.51" bottom="0.34" header="0.19685039370078741" footer="0.27559055118110237"/>
  <pageSetup paperSize="9" firstPageNumber="84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13"/>
  </sheetPr>
  <dimension ref="A1:AD57"/>
  <sheetViews>
    <sheetView showZeros="0" view="pageBreakPreview" topLeftCell="A18" zoomScaleNormal="85" workbookViewId="0">
      <selection activeCell="E42" sqref="E42"/>
    </sheetView>
  </sheetViews>
  <sheetFormatPr defaultColWidth="8.88671875" defaultRowHeight="13.5"/>
  <cols>
    <col min="1" max="1" width="2.77734375" style="2" customWidth="1"/>
    <col min="2" max="2" width="4.77734375" style="2" customWidth="1"/>
    <col min="3" max="3" width="6.5546875" style="2" customWidth="1"/>
    <col min="4" max="9" width="15.6640625" style="2" customWidth="1"/>
    <col min="10" max="11" width="10.77734375" style="2" customWidth="1"/>
    <col min="12" max="12" width="11.77734375" style="2" customWidth="1"/>
    <col min="13" max="16384" width="8.88671875" style="2"/>
  </cols>
  <sheetData>
    <row r="1" spans="1:30" ht="39" customHeight="1">
      <c r="A1" s="843" t="s">
        <v>431</v>
      </c>
      <c r="B1" s="843"/>
      <c r="C1" s="843"/>
      <c r="D1" s="843"/>
      <c r="E1" s="843"/>
      <c r="F1" s="843"/>
      <c r="G1" s="843"/>
      <c r="H1" s="843"/>
      <c r="I1" s="843"/>
      <c r="J1" s="504"/>
      <c r="S1" s="632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3</v>
      </c>
    </row>
    <row r="2" spans="1:30" ht="13.5" customHeight="1">
      <c r="B2" s="504"/>
      <c r="C2" s="504"/>
      <c r="D2" s="504"/>
      <c r="E2" s="504"/>
      <c r="F2" s="504"/>
      <c r="G2" s="504"/>
      <c r="H2" s="504"/>
      <c r="I2" s="504"/>
      <c r="J2" s="504"/>
      <c r="K2" s="216" t="s">
        <v>283</v>
      </c>
      <c r="L2" s="494" t="s">
        <v>626</v>
      </c>
      <c r="M2" s="216"/>
      <c r="N2" s="216"/>
    </row>
    <row r="3" spans="1:30" ht="7.5" customHeight="1">
      <c r="B3" s="503"/>
      <c r="C3" s="503"/>
      <c r="D3" s="503"/>
      <c r="E3" s="503"/>
      <c r="F3" s="503"/>
      <c r="G3" s="503"/>
      <c r="H3" s="503"/>
      <c r="I3" s="503"/>
      <c r="J3" s="503"/>
      <c r="K3" s="216" t="s">
        <v>429</v>
      </c>
      <c r="L3" s="494" t="s">
        <v>428</v>
      </c>
      <c r="M3" s="216"/>
      <c r="N3" s="216"/>
    </row>
    <row r="4" spans="1:30" ht="20.100000000000001" customHeight="1">
      <c r="A4" s="499" t="s">
        <v>427</v>
      </c>
      <c r="C4" s="498"/>
      <c r="D4" s="44" t="str">
        <f ca="1">OFFSET(입력!$A$3,$B$4+$S$1*20,0)</f>
        <v>1-0-4-0</v>
      </c>
      <c r="E4" s="502"/>
      <c r="F4" s="502"/>
      <c r="G4" s="502"/>
      <c r="H4" s="502"/>
      <c r="I4" s="502"/>
      <c r="J4" s="502"/>
      <c r="K4" s="216"/>
      <c r="L4" s="494"/>
      <c r="M4" s="216"/>
      <c r="N4" s="216"/>
    </row>
    <row r="5" spans="1:30" ht="9.75" customHeight="1">
      <c r="A5" s="499"/>
      <c r="C5" s="498"/>
      <c r="D5" s="44"/>
      <c r="E5" s="44"/>
      <c r="F5" s="44"/>
      <c r="G5" s="44"/>
      <c r="H5" s="44"/>
      <c r="I5" s="44"/>
      <c r="J5" s="44"/>
      <c r="K5" s="216"/>
      <c r="L5" s="494"/>
      <c r="M5" s="216"/>
      <c r="N5" s="216"/>
    </row>
    <row r="6" spans="1:30" ht="21" customHeight="1">
      <c r="A6" s="463" t="s">
        <v>425</v>
      </c>
      <c r="C6" s="498"/>
      <c r="D6" s="44"/>
      <c r="E6" s="44"/>
      <c r="F6" s="44"/>
      <c r="G6" s="44"/>
      <c r="H6" s="44"/>
      <c r="I6" s="44"/>
      <c r="J6" s="44"/>
      <c r="K6" s="17"/>
      <c r="L6" s="501"/>
      <c r="M6" s="259"/>
      <c r="N6" s="216"/>
    </row>
    <row r="7" spans="1:30" ht="21" customHeight="1">
      <c r="A7" s="499"/>
      <c r="B7" s="2" t="s">
        <v>424</v>
      </c>
      <c r="C7" s="498"/>
      <c r="D7" s="2" t="str">
        <f ca="1">OFFSET(입력!$A$3,$B$4+$S$1*20,2)</f>
        <v>양구군 국토정중앙면 청리 산347번지</v>
      </c>
      <c r="K7" s="17"/>
      <c r="L7" s="314"/>
      <c r="M7" s="259"/>
      <c r="N7" s="216"/>
    </row>
    <row r="8" spans="1:30" ht="21" customHeight="1">
      <c r="A8" s="499"/>
      <c r="B8" s="2" t="s">
        <v>423</v>
      </c>
      <c r="C8" s="498"/>
      <c r="D8" s="636">
        <f ca="1">OFFSET(입력!$B$3,$B$4+$S$1*20,6)</f>
        <v>0.8</v>
      </c>
      <c r="E8" s="500"/>
      <c r="F8" s="500"/>
      <c r="G8" s="500"/>
      <c r="H8" s="500"/>
      <c r="I8" s="500"/>
      <c r="J8" s="500"/>
      <c r="K8" s="17"/>
      <c r="L8" s="314"/>
      <c r="M8" s="259"/>
      <c r="N8" s="216"/>
    </row>
    <row r="9" spans="1:30" ht="21" customHeight="1">
      <c r="A9" s="499"/>
      <c r="B9" s="2" t="s">
        <v>422</v>
      </c>
      <c r="C9" s="498"/>
      <c r="D9" s="2" t="str">
        <f ca="1">OFFSET(입력!$B$3,$B$4+$S$1*20,5)</f>
        <v>모두베기</v>
      </c>
      <c r="K9" s="216"/>
      <c r="L9" s="216"/>
      <c r="M9" s="216"/>
      <c r="N9" s="216"/>
    </row>
    <row r="10" spans="1:30" ht="8.25" customHeight="1">
      <c r="K10" s="216" t="s">
        <v>421</v>
      </c>
      <c r="L10" s="216" t="str">
        <f ca="1">OFFSET(입력!$B$3,0+$S$1*20,16)</f>
        <v>중(15º~30º)</v>
      </c>
      <c r="M10" s="494"/>
      <c r="N10" s="494"/>
    </row>
    <row r="11" spans="1:30" s="3" customFormat="1" ht="21" customHeight="1">
      <c r="A11" s="463" t="s">
        <v>420</v>
      </c>
      <c r="C11" s="463"/>
      <c r="K11" s="216"/>
      <c r="L11" s="216"/>
      <c r="M11" s="494"/>
      <c r="N11" s="494"/>
      <c r="AD11" s="2"/>
    </row>
    <row r="12" spans="1:30" s="3" customFormat="1" ht="21" customHeight="1">
      <c r="B12" s="461" t="s">
        <v>419</v>
      </c>
      <c r="C12" s="461"/>
      <c r="K12" s="216"/>
      <c r="L12" s="497"/>
      <c r="M12" s="494"/>
      <c r="N12" s="494"/>
      <c r="AD12" s="2"/>
    </row>
    <row r="13" spans="1:30" s="3" customFormat="1" ht="21" customHeight="1">
      <c r="B13" s="3" t="str">
        <f>"    □ 방위는 "&amp;L2&amp;" 방향의 산복 이하의 지역으로 해발고 "&amp;L15&amp;"m - "&amp;L16&amp;"m 사이에 분포하고 있음."</f>
        <v xml:space="preserve">    □ 방위는 북, 북동, 북서 방향의 산복 이하의 지역으로 해발고 350m - 385m 사이에 분포하고 있음.</v>
      </c>
      <c r="C13" s="461"/>
      <c r="K13" s="216"/>
      <c r="L13" s="494"/>
      <c r="M13" s="494"/>
      <c r="N13" s="494"/>
      <c r="AD13" s="2"/>
    </row>
    <row r="14" spans="1:30" s="3" customFormat="1" ht="21" customHeight="1">
      <c r="B14" s="3" t="str">
        <f ca="1">"    □ 산지경사는 "&amp;L10&amp;"경사지이고, 벌채산물 잔재를  제외하고는 장애물 많지 않음."</f>
        <v xml:space="preserve">    □ 산지경사는 중(15º~30º)경사지이고, 벌채산물 잔재를  제외하고는 장애물 많지 않음.</v>
      </c>
      <c r="C14" s="461"/>
      <c r="K14" s="216"/>
      <c r="L14" s="494"/>
      <c r="M14" s="494"/>
      <c r="N14" s="494"/>
      <c r="AD14" s="2"/>
    </row>
    <row r="15" spans="1:30" s="3" customFormat="1" ht="21" customHeight="1">
      <c r="B15" s="496" t="s">
        <v>418</v>
      </c>
      <c r="C15" s="461"/>
      <c r="K15" s="216" t="s">
        <v>417</v>
      </c>
      <c r="L15" s="495">
        <v>350</v>
      </c>
      <c r="M15" s="494"/>
      <c r="N15" s="494"/>
      <c r="AD15" s="2"/>
    </row>
    <row r="16" spans="1:30" s="3" customFormat="1" ht="21" customHeight="1">
      <c r="B16" s="3" t="str">
        <f>"    □ "&amp;L3&amp;" 등과 인접하고 있어 접근성은 좋은편임"&amp;L4</f>
        <v xml:space="preserve">    □ 지방도, 마을도로 등과 인접하고 있어 접근성은 좋은편임</v>
      </c>
      <c r="C16" s="461"/>
      <c r="K16" s="216"/>
      <c r="L16" s="495">
        <v>385</v>
      </c>
      <c r="M16" s="494"/>
      <c r="N16" s="494"/>
      <c r="AD16" s="2"/>
    </row>
    <row r="17" spans="1:30" s="3" customFormat="1" ht="9" customHeight="1">
      <c r="B17" s="461"/>
      <c r="C17" s="461"/>
      <c r="K17" s="216"/>
      <c r="L17" s="494"/>
      <c r="M17" s="494"/>
      <c r="N17" s="494"/>
      <c r="AD17" s="2"/>
    </row>
    <row r="18" spans="1:30" s="3" customFormat="1" ht="21" customHeight="1" thickBot="1">
      <c r="A18" s="463" t="s">
        <v>416</v>
      </c>
      <c r="C18" s="463"/>
      <c r="K18" s="216"/>
      <c r="L18" s="493" t="s">
        <v>415</v>
      </c>
      <c r="M18" s="216"/>
      <c r="N18" s="216"/>
      <c r="AD18" s="2"/>
    </row>
    <row r="19" spans="1:30" s="3" customFormat="1" ht="21" customHeight="1">
      <c r="B19" s="461" t="s">
        <v>414</v>
      </c>
      <c r="C19" s="461"/>
      <c r="K19" s="216"/>
      <c r="L19" s="492" t="s">
        <v>408</v>
      </c>
      <c r="M19" s="491" t="s">
        <v>408</v>
      </c>
      <c r="N19" s="491" t="s">
        <v>408</v>
      </c>
      <c r="O19" s="491" t="s">
        <v>408</v>
      </c>
      <c r="P19" s="490" t="s">
        <v>408</v>
      </c>
      <c r="AD19" s="2"/>
    </row>
    <row r="20" spans="1:30" s="3" customFormat="1" ht="21" customHeight="1" thickBot="1">
      <c r="B20" s="1077" t="s">
        <v>413</v>
      </c>
      <c r="C20" s="1077"/>
      <c r="D20" s="1077" t="s">
        <v>412</v>
      </c>
      <c r="E20" s="1077" t="s">
        <v>411</v>
      </c>
      <c r="F20" s="1077" t="s">
        <v>410</v>
      </c>
      <c r="G20" s="1077"/>
      <c r="H20" s="1077" t="s">
        <v>409</v>
      </c>
      <c r="I20" s="1077"/>
      <c r="J20" s="485"/>
      <c r="K20" s="216"/>
      <c r="L20" s="489" t="str">
        <f ca="1">L22</f>
        <v>밤나무</v>
      </c>
      <c r="M20" s="488">
        <f>L23</f>
        <v>0</v>
      </c>
      <c r="N20" s="488">
        <f>L24</f>
        <v>0</v>
      </c>
      <c r="O20" s="488">
        <f>L25</f>
        <v>0</v>
      </c>
      <c r="P20" s="487">
        <f>L26</f>
        <v>0</v>
      </c>
      <c r="AD20" s="2"/>
    </row>
    <row r="21" spans="1:30" s="3" customFormat="1" ht="21" customHeight="1">
      <c r="B21" s="1077"/>
      <c r="C21" s="1077"/>
      <c r="D21" s="1077"/>
      <c r="E21" s="1077"/>
      <c r="F21" s="486" t="s">
        <v>310</v>
      </c>
      <c r="G21" s="486" t="s">
        <v>311</v>
      </c>
      <c r="H21" s="1077"/>
      <c r="I21" s="1077"/>
      <c r="J21" s="485"/>
      <c r="K21" s="216"/>
      <c r="L21" s="483" t="s">
        <v>408</v>
      </c>
      <c r="M21" s="484" t="s">
        <v>310</v>
      </c>
      <c r="N21" s="483" t="s">
        <v>311</v>
      </c>
      <c r="O21" s="483" t="s">
        <v>405</v>
      </c>
      <c r="P21" s="483"/>
      <c r="AD21" s="2"/>
    </row>
    <row r="22" spans="1:30" s="3" customFormat="1" ht="21" customHeight="1">
      <c r="B22" s="1093" t="str">
        <f ca="1">D4</f>
        <v>1-0-4-0</v>
      </c>
      <c r="C22" s="1093"/>
      <c r="D22" s="1088">
        <f ca="1">D8</f>
        <v>0.8</v>
      </c>
      <c r="E22" s="479" t="str">
        <f ca="1">L22</f>
        <v>밤나무</v>
      </c>
      <c r="F22" s="478">
        <f ca="1">IF(O22=0,0,ROUND(M22/O22/0.02,0))</f>
        <v>350</v>
      </c>
      <c r="G22" s="479">
        <f ca="1">IF(O22=0,0,ROUNDDOWN(N22/O22/0.02,0))</f>
        <v>50</v>
      </c>
      <c r="H22" s="1082" t="str">
        <f>입력!Q63</f>
        <v>조림 3년 차 이상</v>
      </c>
      <c r="I22" s="1083"/>
      <c r="J22" s="57"/>
      <c r="K22" s="216"/>
      <c r="L22" s="482" t="str">
        <f ca="1">OFFSET(입력!$B$3,0+$S$1*20,8)</f>
        <v>밤나무</v>
      </c>
      <c r="M22" s="481">
        <f ca="1">SUMIFS(입력!$N$3:$N$222,입력!$A$3:$A$222,D4)</f>
        <v>7</v>
      </c>
      <c r="N22" s="481">
        <f ca="1">SUMIFS(입력!$O$3:$O$222,입력!$A$3:$A$222,D4)</f>
        <v>1</v>
      </c>
      <c r="O22" s="480">
        <f ca="1">COUNTIFS(입력!$A$3:$A$222,D4,입력!$N$3:$N$222,"&gt;="&amp;0)</f>
        <v>1</v>
      </c>
      <c r="P22" s="480"/>
      <c r="AD22" s="2"/>
    </row>
    <row r="23" spans="1:30" s="3" customFormat="1" ht="21" customHeight="1">
      <c r="B23" s="1093"/>
      <c r="C23" s="1093"/>
      <c r="D23" s="1088"/>
      <c r="E23" s="479">
        <f>L23</f>
        <v>0</v>
      </c>
      <c r="F23" s="478">
        <f>IF(O23=0,0,ROUNDDOWN(M23/O23/0.02,0))</f>
        <v>0</v>
      </c>
      <c r="G23" s="479">
        <f>IF(O23=0,0,ROUNDDOWN(N23/O23/0.02,0))</f>
        <v>0</v>
      </c>
      <c r="H23" s="1084"/>
      <c r="I23" s="1085"/>
      <c r="J23" s="57"/>
      <c r="K23" s="216"/>
      <c r="L23" s="482"/>
      <c r="M23" s="481"/>
      <c r="N23" s="481"/>
      <c r="O23" s="480"/>
      <c r="P23" s="480"/>
      <c r="AD23" s="2"/>
    </row>
    <row r="24" spans="1:30" s="3" customFormat="1" ht="21" customHeight="1">
      <c r="B24" s="1093"/>
      <c r="C24" s="1093"/>
      <c r="D24" s="1088"/>
      <c r="E24" s="479">
        <f>L24</f>
        <v>0</v>
      </c>
      <c r="F24" s="478">
        <f>IF(O24=0,0,ROUNDDOWN(M24/O24/0.02,0))</f>
        <v>0</v>
      </c>
      <c r="G24" s="479">
        <f>IF(O24=0,0,ROUNDDOWN(N24/O24/0.02,0))</f>
        <v>0</v>
      </c>
      <c r="H24" s="1084"/>
      <c r="I24" s="1085"/>
      <c r="J24" s="57"/>
      <c r="K24" s="216"/>
      <c r="L24" s="482"/>
      <c r="M24" s="481"/>
      <c r="N24" s="481"/>
      <c r="O24" s="480"/>
      <c r="P24" s="480"/>
      <c r="AD24" s="2"/>
    </row>
    <row r="25" spans="1:30" s="3" customFormat="1" ht="21" customHeight="1">
      <c r="B25" s="1093"/>
      <c r="C25" s="1093"/>
      <c r="D25" s="1088"/>
      <c r="E25" s="479">
        <f>L25</f>
        <v>0</v>
      </c>
      <c r="F25" s="478">
        <f>IF(O25=0,0,ROUNDDOWN(M25/O25/0.02,0))</f>
        <v>0</v>
      </c>
      <c r="G25" s="479">
        <f>IF(O25=0,0,ROUNDDOWN(N25/O25/0.02,0))</f>
        <v>0</v>
      </c>
      <c r="H25" s="1084"/>
      <c r="I25" s="1085"/>
      <c r="J25" s="57"/>
      <c r="K25" s="216"/>
      <c r="L25" s="482"/>
      <c r="M25" s="481"/>
      <c r="N25" s="481"/>
      <c r="O25" s="480"/>
      <c r="P25" s="480"/>
      <c r="AD25" s="2"/>
    </row>
    <row r="26" spans="1:30" s="3" customFormat="1" ht="21" customHeight="1">
      <c r="B26" s="1093"/>
      <c r="C26" s="1093"/>
      <c r="D26" s="1088"/>
      <c r="E26" s="479">
        <f>L26</f>
        <v>0</v>
      </c>
      <c r="F26" s="478">
        <f>IF(O26=0,0,ROUNDDOWN(M26/O26/0.02,0))</f>
        <v>0</v>
      </c>
      <c r="G26" s="479">
        <f>IF(O26=0,0,ROUNDDOWN(N26/O26/0.02,0))</f>
        <v>0</v>
      </c>
      <c r="H26" s="1084"/>
      <c r="I26" s="1085"/>
      <c r="J26" s="57"/>
      <c r="K26" s="216"/>
      <c r="L26" s="482"/>
      <c r="M26" s="481"/>
      <c r="N26" s="481"/>
      <c r="O26" s="480"/>
      <c r="P26" s="480"/>
      <c r="AD26" s="2"/>
    </row>
    <row r="27" spans="1:30" s="3" customFormat="1" ht="21" customHeight="1">
      <c r="B27" s="1093"/>
      <c r="C27" s="1093"/>
      <c r="D27" s="1088"/>
      <c r="E27" s="479" t="s">
        <v>227</v>
      </c>
      <c r="F27" s="478">
        <f ca="1">(F22*$O$22+F23*$O$23+F24*$O$24+F25*$O$25+F26*$O$26)/$O$27</f>
        <v>350</v>
      </c>
      <c r="G27" s="478">
        <f ca="1">(G22*$O$22+G23*$O$23+G24*$O$24+G25*$O$25+G26*$O$26)/$O$27</f>
        <v>50</v>
      </c>
      <c r="H27" s="1086"/>
      <c r="I27" s="1087"/>
      <c r="J27" s="57"/>
      <c r="M27" s="473"/>
      <c r="O27" s="3">
        <f ca="1">SUM(O22:O26)</f>
        <v>1</v>
      </c>
      <c r="AD27" s="2"/>
    </row>
    <row r="28" spans="1:30" s="3" customFormat="1" ht="26.25" customHeight="1">
      <c r="B28" s="477" t="s">
        <v>403</v>
      </c>
      <c r="C28" s="476"/>
      <c r="D28" s="475"/>
      <c r="E28" s="474"/>
      <c r="F28" s="474"/>
      <c r="G28" s="474"/>
      <c r="H28" s="474"/>
      <c r="I28" s="474"/>
      <c r="J28" s="57"/>
      <c r="M28" s="473"/>
      <c r="AD28" s="2"/>
    </row>
    <row r="29" spans="1:30" s="3" customFormat="1" ht="21" customHeight="1">
      <c r="B29" s="3" t="str">
        <f ca="1">"    □ 식재된 "&amp;L22&amp;"는 활착이 안정된 상태로 신초 발달이 양호함."</f>
        <v xml:space="preserve">    □ 식재된 밤나무는 활착이 안정된 상태로 신초 발달이 양호함.</v>
      </c>
      <c r="C29" s="476"/>
      <c r="D29" s="475"/>
      <c r="E29" s="474"/>
      <c r="F29" s="474"/>
      <c r="G29" s="474"/>
      <c r="H29" s="474"/>
      <c r="I29" s="474"/>
      <c r="J29" s="57"/>
      <c r="M29" s="473"/>
      <c r="AD29" s="2"/>
    </row>
    <row r="30" spans="1:30" s="3" customFormat="1" ht="21" customHeight="1">
      <c r="B30" s="3" t="str">
        <f>"    □ 고사목은 단목으로 불규칙하게 분포되어 있음."</f>
        <v xml:space="preserve">    □ 고사목은 단목으로 불규칙하게 분포되어 있음.</v>
      </c>
      <c r="C30" s="476"/>
      <c r="D30" s="475"/>
      <c r="E30" s="474"/>
      <c r="F30" s="474"/>
      <c r="G30" s="474"/>
      <c r="H30" s="474"/>
      <c r="I30" s="474"/>
      <c r="J30" s="57"/>
      <c r="M30" s="473"/>
      <c r="AD30" s="2"/>
    </row>
    <row r="31" spans="1:30" s="3" customFormat="1" ht="24.75" customHeight="1">
      <c r="B31" s="3" t="s">
        <v>402</v>
      </c>
      <c r="C31" s="476"/>
      <c r="D31" s="475"/>
      <c r="E31" s="474"/>
      <c r="F31" s="474"/>
      <c r="G31" s="474"/>
      <c r="H31" s="474"/>
      <c r="I31" s="474"/>
      <c r="J31" s="57"/>
      <c r="M31" s="473"/>
      <c r="AD31" s="2"/>
    </row>
    <row r="32" spans="1:30" s="3" customFormat="1" ht="21" customHeight="1">
      <c r="B32" s="3" t="str">
        <f ca="1">"    □ "&amp;L32&amp;"이고, 근주에서 올라온 맹아가 불규칙하게 분포되어 있음."</f>
        <v xml:space="preserve">    □ 제거대상은 목본류+초본류 혼합이고, 근주에서 올라온 맹아가 불규칙하게 분포되어 있음.</v>
      </c>
      <c r="C32" s="476"/>
      <c r="D32" s="475"/>
      <c r="E32" s="474"/>
      <c r="F32" s="474"/>
      <c r="G32" s="474"/>
      <c r="H32" s="474"/>
      <c r="I32" s="474"/>
      <c r="J32" s="57"/>
      <c r="K32" s="3" t="s">
        <v>401</v>
      </c>
      <c r="L32" s="3" t="str">
        <f ca="1">OFFSET(입력!$B$3,0+S1*20,14)</f>
        <v>제거대상은 목본류+초본류 혼합</v>
      </c>
      <c r="M32" s="473"/>
      <c r="AD32" s="2"/>
    </row>
    <row r="33" spans="1:30" s="3" customFormat="1" ht="21" customHeight="1">
      <c r="B33" s="3" t="str">
        <f ca="1">"    □ 조림목이 자연발생 식생과 경쟁을 하고 있으나 "&amp;L33&amp;"임."</f>
        <v xml:space="preserve">    □ 조림목이 자연발생 식생과 경쟁을 하고 있으나 조림 3년 차 이상임.</v>
      </c>
      <c r="C33" s="476"/>
      <c r="D33" s="475"/>
      <c r="E33" s="474"/>
      <c r="F33" s="474"/>
      <c r="G33" s="474"/>
      <c r="H33" s="474"/>
      <c r="I33" s="474"/>
      <c r="J33" s="57"/>
      <c r="K33" s="3" t="s">
        <v>400</v>
      </c>
      <c r="L33" s="3" t="str">
        <f ca="1">I41</f>
        <v>조림 3년 차 이상</v>
      </c>
      <c r="M33" s="473"/>
      <c r="AD33" s="2"/>
    </row>
    <row r="34" spans="1:30" s="3" customFormat="1" ht="21" customHeight="1">
      <c r="B34" s="461"/>
      <c r="C34" s="461"/>
      <c r="AD34" s="2"/>
    </row>
    <row r="35" spans="1:30" s="3" customFormat="1" ht="33" customHeight="1">
      <c r="A35" s="463" t="s">
        <v>399</v>
      </c>
      <c r="C35" s="463"/>
      <c r="AD35" s="2"/>
    </row>
    <row r="36" spans="1:30" s="3" customFormat="1" ht="21" customHeight="1">
      <c r="A36" s="463"/>
      <c r="B36" s="461" t="s">
        <v>398</v>
      </c>
      <c r="C36" s="463"/>
      <c r="AD36" s="2"/>
    </row>
    <row r="37" spans="1:30" s="3" customFormat="1" ht="21" customHeight="1">
      <c r="B37" s="3" t="str">
        <f ca="1">"    □ 조림목이 정상적으로 생육하기 위해서는 조림목을 제외한 모든 식생을 제거하여야 하므로  "&amp;L37&amp;"를 적용함."</f>
        <v xml:space="preserve">    □ 조림목이 정상적으로 생육하기 위해서는 조림목을 제외한 모든 식생을 제거하여야 하므로  모두베기를 적용함.</v>
      </c>
      <c r="C37" s="461"/>
      <c r="L37" s="3" t="str">
        <f ca="1">B42</f>
        <v>모두베기</v>
      </c>
      <c r="AD37" s="2"/>
    </row>
    <row r="38" spans="1:30" s="3" customFormat="1" ht="21" customHeight="1">
      <c r="B38" s="461" t="s">
        <v>397</v>
      </c>
      <c r="C38" s="461"/>
      <c r="AD38" s="2"/>
    </row>
    <row r="39" spans="1:30" s="3" customFormat="1" ht="27" customHeight="1">
      <c r="B39" s="1079" t="s">
        <v>396</v>
      </c>
      <c r="C39" s="1080"/>
      <c r="D39" s="1080"/>
      <c r="E39" s="1081"/>
      <c r="F39" s="866" t="s">
        <v>395</v>
      </c>
      <c r="G39" s="1078"/>
      <c r="H39" s="1078"/>
      <c r="I39" s="867"/>
      <c r="K39" s="3" t="s">
        <v>389</v>
      </c>
      <c r="L39" s="471">
        <f ca="1">F27</f>
        <v>350</v>
      </c>
      <c r="M39" s="472">
        <f>L12</f>
        <v>0</v>
      </c>
      <c r="N39" s="471">
        <f ca="1">L39</f>
        <v>350</v>
      </c>
      <c r="AD39" s="2"/>
    </row>
    <row r="40" spans="1:30" s="3" customFormat="1" ht="27" customHeight="1">
      <c r="B40" s="1079" t="s">
        <v>394</v>
      </c>
      <c r="C40" s="1081"/>
      <c r="D40" s="56" t="s">
        <v>99</v>
      </c>
      <c r="E40" s="56" t="s">
        <v>392</v>
      </c>
      <c r="F40" s="56" t="s">
        <v>178</v>
      </c>
      <c r="G40" s="866" t="s">
        <v>312</v>
      </c>
      <c r="H40" s="867"/>
      <c r="I40" s="56" t="s">
        <v>387</v>
      </c>
      <c r="AD40" s="2"/>
    </row>
    <row r="41" spans="1:30" s="3" customFormat="1" ht="27" customHeight="1">
      <c r="B41" s="1079" t="s">
        <v>389</v>
      </c>
      <c r="C41" s="1081"/>
      <c r="D41" s="56" t="s">
        <v>388</v>
      </c>
      <c r="E41" s="637">
        <f ca="1">F27*0</f>
        <v>0</v>
      </c>
      <c r="F41" s="1089" t="str">
        <f ca="1">INDIRECT("단"&amp;$S$1+1&amp;"!$c$42")</f>
        <v>중(15º~30º)</v>
      </c>
      <c r="G41" s="1090" t="str">
        <f ca="1">INDIRECT("단"&amp;$S$1+1&amp;"!$c$43")</f>
        <v>개소당 평균면적이 1ha 미만</v>
      </c>
      <c r="H41" s="1091"/>
      <c r="I41" s="1089" t="str">
        <f ca="1">INDIRECT("단"&amp;$S$1+1&amp;"!$c$44")</f>
        <v>조림 3년 차 이상</v>
      </c>
      <c r="K41" s="3" t="s">
        <v>387</v>
      </c>
      <c r="L41" s="470" t="s">
        <v>386</v>
      </c>
      <c r="M41" s="3" t="s">
        <v>385</v>
      </c>
      <c r="AD41" s="2"/>
    </row>
    <row r="42" spans="1:30" s="3" customFormat="1" ht="27" customHeight="1">
      <c r="B42" s="1079" t="str">
        <f ca="1">D9</f>
        <v>모두베기</v>
      </c>
      <c r="C42" s="1081"/>
      <c r="D42" s="56" t="s">
        <v>4</v>
      </c>
      <c r="E42" s="469">
        <f ca="1">D22</f>
        <v>0.8</v>
      </c>
      <c r="F42" s="890"/>
      <c r="G42" s="1092"/>
      <c r="H42" s="895"/>
      <c r="I42" s="890"/>
      <c r="M42" s="3" t="s">
        <v>383</v>
      </c>
      <c r="AD42" s="2"/>
    </row>
    <row r="43" spans="1:30" s="3" customFormat="1" ht="23.25" customHeight="1">
      <c r="B43" s="461" t="s">
        <v>382</v>
      </c>
      <c r="C43" s="461"/>
      <c r="M43" s="3" t="s">
        <v>381</v>
      </c>
      <c r="AD43" s="2"/>
    </row>
    <row r="44" spans="1:30" s="3" customFormat="1" ht="21" customHeight="1">
      <c r="B44" s="3" t="str">
        <f>"    □ 예취기 작업시 조림목에 피해가 가지 않도록 조림목 주변 반경 20cm 이내에 있는 식생을 사전에 제거한다."</f>
        <v xml:space="preserve">    □ 예취기 작업시 조림목에 피해가 가지 않도록 조림목 주변 반경 20cm 이내에 있는 식생을 사전에 제거한다.</v>
      </c>
      <c r="C44" s="461"/>
      <c r="K44" s="3" t="str">
        <f ca="1">F41</f>
        <v>중(15º~30º)</v>
      </c>
      <c r="M44" s="3" t="s">
        <v>380</v>
      </c>
      <c r="AD44" s="2"/>
    </row>
    <row r="45" spans="1:30" s="3" customFormat="1" ht="21" customHeight="1">
      <c r="B45" s="3" t="str">
        <f>"    □ 묘목찾기 작업은 보통인부 1인이 낫으로 실시한다."</f>
        <v xml:space="preserve">    □ 묘목찾기 작업은 보통인부 1인이 낫으로 실시한다.</v>
      </c>
      <c r="C45" s="461"/>
      <c r="M45" s="3" t="s">
        <v>379</v>
      </c>
      <c r="AD45" s="2"/>
    </row>
    <row r="46" spans="1:30" s="3" customFormat="1" ht="24.75" customHeight="1">
      <c r="B46" s="461" t="s">
        <v>605</v>
      </c>
      <c r="C46" s="461"/>
      <c r="M46" s="3" t="s">
        <v>378</v>
      </c>
      <c r="AD46" s="2"/>
    </row>
    <row r="47" spans="1:30" s="3" customFormat="1" ht="21" customHeight="1">
      <c r="B47" s="3" t="str">
        <f>"    □ 모묙찾기 작업이 끝나면 예취기로 조림목을 제외한 나머지 식생을 모두 제거한다."</f>
        <v xml:space="preserve">    □ 모묙찾기 작업이 끝나면 예취기로 조림목을 제외한 나머지 식생을 모두 제거한다.</v>
      </c>
      <c r="C47" s="461"/>
      <c r="AD47" s="2"/>
    </row>
    <row r="48" spans="1:30" s="3" customFormat="1" ht="34.5" customHeight="1">
      <c r="C48" s="461"/>
      <c r="AD48" s="2"/>
    </row>
    <row r="49" spans="1:10" ht="27.75" customHeight="1">
      <c r="A49" s="463" t="s">
        <v>377</v>
      </c>
      <c r="B49" s="468"/>
      <c r="C49" s="468"/>
      <c r="D49" s="468"/>
      <c r="E49" s="467"/>
      <c r="F49" s="467"/>
      <c r="G49" s="467"/>
      <c r="H49" s="467"/>
      <c r="I49" s="467"/>
      <c r="J49" s="467"/>
    </row>
    <row r="50" spans="1:10" ht="21" customHeight="1">
      <c r="B50" s="462" t="s">
        <v>376</v>
      </c>
      <c r="C50" s="462"/>
      <c r="D50" s="462"/>
      <c r="E50" s="466"/>
      <c r="F50" s="466"/>
      <c r="G50" s="466"/>
      <c r="H50" s="466"/>
      <c r="I50" s="466"/>
      <c r="J50" s="466"/>
    </row>
    <row r="51" spans="1:10" ht="21" customHeight="1">
      <c r="B51" s="462" t="s">
        <v>375</v>
      </c>
      <c r="C51" s="462"/>
      <c r="D51" s="462"/>
      <c r="E51" s="466"/>
      <c r="F51" s="466"/>
      <c r="G51" s="466"/>
      <c r="H51" s="466"/>
      <c r="I51" s="466"/>
      <c r="J51" s="466"/>
    </row>
    <row r="52" spans="1:10" ht="21" customHeight="1">
      <c r="B52" s="462" t="s">
        <v>374</v>
      </c>
      <c r="C52" s="462"/>
      <c r="D52" s="462"/>
      <c r="E52" s="466"/>
      <c r="F52" s="466"/>
      <c r="G52" s="466"/>
      <c r="H52" s="466"/>
      <c r="I52" s="466"/>
      <c r="J52" s="466"/>
    </row>
    <row r="53" spans="1:10" ht="21" customHeight="1">
      <c r="B53" s="462" t="s">
        <v>373</v>
      </c>
      <c r="C53" s="462"/>
      <c r="D53" s="462"/>
      <c r="E53" s="459"/>
      <c r="F53" s="459"/>
      <c r="G53" s="459"/>
      <c r="H53" s="459"/>
      <c r="I53" s="459"/>
      <c r="J53" s="459"/>
    </row>
    <row r="54" spans="1:10" ht="21" customHeight="1">
      <c r="B54" s="465"/>
      <c r="C54" s="465"/>
      <c r="D54" s="465"/>
      <c r="E54" s="464"/>
      <c r="F54" s="464"/>
      <c r="G54" s="464"/>
      <c r="H54" s="464"/>
      <c r="I54" s="464"/>
      <c r="J54" s="464"/>
    </row>
    <row r="55" spans="1:10" ht="21" customHeight="1">
      <c r="A55" s="463" t="s">
        <v>372</v>
      </c>
      <c r="B55" s="462"/>
      <c r="C55" s="462"/>
      <c r="D55" s="462"/>
      <c r="E55" s="459"/>
      <c r="F55" s="459"/>
      <c r="G55" s="459"/>
      <c r="H55" s="459"/>
      <c r="I55" s="459"/>
      <c r="J55" s="459"/>
    </row>
    <row r="56" spans="1:10" ht="21" customHeight="1">
      <c r="B56" s="461" t="s">
        <v>371</v>
      </c>
      <c r="C56" s="460"/>
      <c r="D56" s="460"/>
      <c r="E56" s="459"/>
      <c r="F56" s="459"/>
      <c r="G56" s="459"/>
      <c r="H56" s="459"/>
      <c r="I56" s="459"/>
      <c r="J56" s="459"/>
    </row>
    <row r="57" spans="1:10" ht="21" customHeight="1">
      <c r="B57" s="458"/>
      <c r="C57" s="458"/>
      <c r="D57" s="458"/>
      <c r="E57" s="458"/>
      <c r="F57" s="458"/>
      <c r="G57" s="458"/>
      <c r="H57" s="458"/>
      <c r="I57" s="458"/>
      <c r="J57" s="458"/>
    </row>
  </sheetData>
  <mergeCells count="18">
    <mergeCell ref="B41:C41"/>
    <mergeCell ref="F41:F42"/>
    <mergeCell ref="G41:H42"/>
    <mergeCell ref="I41:I42"/>
    <mergeCell ref="B42:C42"/>
    <mergeCell ref="B40:C40"/>
    <mergeCell ref="G40:H40"/>
    <mergeCell ref="A1:I1"/>
    <mergeCell ref="B20:C21"/>
    <mergeCell ref="D20:D21"/>
    <mergeCell ref="E20:E21"/>
    <mergeCell ref="F20:G20"/>
    <mergeCell ref="H20:I21"/>
    <mergeCell ref="B22:C27"/>
    <mergeCell ref="D22:D27"/>
    <mergeCell ref="H22:I27"/>
    <mergeCell ref="B39:E39"/>
    <mergeCell ref="F39:I39"/>
  </mergeCells>
  <phoneticPr fontId="4" type="noConversion"/>
  <dataValidations disablePrompts="1" count="2">
    <dataValidation type="list" allowBlank="1" showInputMessage="1" showErrorMessage="1" sqref="L41" xr:uid="{00000000-0002-0000-0F00-000000000000}">
      <formula1>$M$41:$M$43</formula1>
    </dataValidation>
    <dataValidation type="list" allowBlank="1" showInputMessage="1" showErrorMessage="1" sqref="M41:M46" xr:uid="{00000000-0002-0000-0F00-000001000000}">
      <formula1>$M$41:$M$46</formula1>
    </dataValidation>
  </dataValidations>
  <pageMargins left="0.82" right="0.4" top="0.51" bottom="0.34" header="0.19685039370078741" footer="0.27559055118110237"/>
  <pageSetup paperSize="9" firstPageNumber="84" orientation="landscape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13"/>
  </sheetPr>
  <dimension ref="A1:AD57"/>
  <sheetViews>
    <sheetView showZeros="0" view="pageBreakPreview" zoomScaleNormal="85" workbookViewId="0">
      <selection activeCell="G17" sqref="G17"/>
    </sheetView>
  </sheetViews>
  <sheetFormatPr defaultColWidth="8.88671875" defaultRowHeight="13.5"/>
  <cols>
    <col min="1" max="1" width="2.77734375" style="2" customWidth="1"/>
    <col min="2" max="2" width="4.77734375" style="2" customWidth="1"/>
    <col min="3" max="3" width="6.5546875" style="2" customWidth="1"/>
    <col min="4" max="9" width="15.6640625" style="2" customWidth="1"/>
    <col min="10" max="11" width="10.77734375" style="2" customWidth="1"/>
    <col min="12" max="12" width="11.77734375" style="2" customWidth="1"/>
    <col min="13" max="16384" width="8.88671875" style="2"/>
  </cols>
  <sheetData>
    <row r="1" spans="1:30" ht="39" customHeight="1">
      <c r="A1" s="843" t="s">
        <v>431</v>
      </c>
      <c r="B1" s="843"/>
      <c r="C1" s="843"/>
      <c r="D1" s="843"/>
      <c r="E1" s="843"/>
      <c r="F1" s="843"/>
      <c r="G1" s="843"/>
      <c r="H1" s="843"/>
      <c r="I1" s="843"/>
      <c r="J1" s="504"/>
      <c r="S1" s="632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4</v>
      </c>
    </row>
    <row r="2" spans="1:30" ht="13.5" customHeight="1">
      <c r="B2" s="504"/>
      <c r="C2" s="504"/>
      <c r="D2" s="504"/>
      <c r="E2" s="504"/>
      <c r="F2" s="504"/>
      <c r="G2" s="504"/>
      <c r="H2" s="504"/>
      <c r="I2" s="504"/>
      <c r="J2" s="504"/>
      <c r="K2" s="216" t="s">
        <v>283</v>
      </c>
      <c r="L2" s="494" t="s">
        <v>1188</v>
      </c>
      <c r="M2" s="216"/>
      <c r="N2" s="216"/>
    </row>
    <row r="3" spans="1:30" ht="7.5" customHeight="1">
      <c r="B3" s="503"/>
      <c r="C3" s="503"/>
      <c r="D3" s="503"/>
      <c r="E3" s="503"/>
      <c r="F3" s="503"/>
      <c r="G3" s="503"/>
      <c r="H3" s="503"/>
      <c r="I3" s="503"/>
      <c r="J3" s="503"/>
      <c r="K3" s="216" t="s">
        <v>429</v>
      </c>
      <c r="L3" s="494" t="s">
        <v>1078</v>
      </c>
      <c r="M3" s="216"/>
      <c r="N3" s="216"/>
    </row>
    <row r="4" spans="1:30" ht="20.100000000000001" customHeight="1">
      <c r="A4" s="499" t="s">
        <v>427</v>
      </c>
      <c r="C4" s="498"/>
      <c r="D4" s="44" t="str">
        <f ca="1">OFFSET(입력!$A$3,$B$4+$S$1*20,0)</f>
        <v>1-0-5-0</v>
      </c>
      <c r="E4" s="502"/>
      <c r="F4" s="502"/>
      <c r="G4" s="502"/>
      <c r="H4" s="502"/>
      <c r="I4" s="502"/>
      <c r="J4" s="502"/>
      <c r="K4" s="216"/>
      <c r="L4" s="494"/>
      <c r="M4" s="216"/>
      <c r="N4" s="216"/>
    </row>
    <row r="5" spans="1:30" ht="9.75" customHeight="1">
      <c r="A5" s="499"/>
      <c r="C5" s="498"/>
      <c r="D5" s="44"/>
      <c r="E5" s="44"/>
      <c r="F5" s="44"/>
      <c r="G5" s="44"/>
      <c r="H5" s="44"/>
      <c r="I5" s="44"/>
      <c r="J5" s="44"/>
      <c r="K5" s="216"/>
      <c r="L5" s="494"/>
      <c r="M5" s="216"/>
      <c r="N5" s="216"/>
    </row>
    <row r="6" spans="1:30" ht="21" customHeight="1">
      <c r="A6" s="463" t="s">
        <v>425</v>
      </c>
      <c r="C6" s="498"/>
      <c r="D6" s="44"/>
      <c r="E6" s="44"/>
      <c r="F6" s="44"/>
      <c r="G6" s="44"/>
      <c r="H6" s="44"/>
      <c r="I6" s="44"/>
      <c r="J6" s="44"/>
      <c r="K6" s="17"/>
      <c r="L6" s="501"/>
      <c r="M6" s="259"/>
      <c r="N6" s="216"/>
    </row>
    <row r="7" spans="1:30" ht="21" customHeight="1">
      <c r="A7" s="499"/>
      <c r="B7" s="2" t="s">
        <v>424</v>
      </c>
      <c r="C7" s="498"/>
      <c r="D7" s="2" t="str">
        <f ca="1">OFFSET(입력!$A$3,$B$4+$S$1*20,2)</f>
        <v>양구군 국토정중앙면 창리 산21번지외 5필지</v>
      </c>
      <c r="K7" s="17"/>
      <c r="L7" s="314"/>
      <c r="M7" s="259"/>
      <c r="N7" s="216"/>
    </row>
    <row r="8" spans="1:30" ht="21" customHeight="1">
      <c r="A8" s="499"/>
      <c r="B8" s="2" t="s">
        <v>423</v>
      </c>
      <c r="C8" s="498"/>
      <c r="D8" s="636">
        <f ca="1">OFFSET(입력!$B$3,$B$4+$S$1*20,6)</f>
        <v>3.0999999999999996</v>
      </c>
      <c r="E8" s="500"/>
      <c r="F8" s="500"/>
      <c r="G8" s="500"/>
      <c r="H8" s="500"/>
      <c r="I8" s="500"/>
      <c r="J8" s="500"/>
      <c r="K8" s="17"/>
      <c r="L8" s="314"/>
      <c r="M8" s="259"/>
      <c r="N8" s="216"/>
    </row>
    <row r="9" spans="1:30" ht="21" customHeight="1">
      <c r="A9" s="499"/>
      <c r="B9" s="2" t="s">
        <v>422</v>
      </c>
      <c r="C9" s="498"/>
      <c r="D9" s="2" t="str">
        <f ca="1">OFFSET(입력!$B$3,$B$4+$S$1*20,5)</f>
        <v>모두베기</v>
      </c>
      <c r="K9" s="216"/>
      <c r="L9" s="216"/>
      <c r="M9" s="216"/>
      <c r="N9" s="216"/>
    </row>
    <row r="10" spans="1:30" ht="8.25" customHeight="1">
      <c r="K10" s="216" t="s">
        <v>421</v>
      </c>
      <c r="L10" s="216" t="str">
        <f ca="1">OFFSET(입력!$B$3,0+$S$1*20,16)</f>
        <v>중(15º~30º)</v>
      </c>
      <c r="M10" s="494"/>
      <c r="N10" s="494"/>
    </row>
    <row r="11" spans="1:30" s="3" customFormat="1" ht="21" customHeight="1">
      <c r="A11" s="463" t="s">
        <v>420</v>
      </c>
      <c r="C11" s="463"/>
      <c r="K11" s="216"/>
      <c r="L11" s="216"/>
      <c r="M11" s="494"/>
      <c r="N11" s="494"/>
      <c r="AD11" s="2"/>
    </row>
    <row r="12" spans="1:30" s="3" customFormat="1" ht="21" customHeight="1">
      <c r="B12" s="461" t="s">
        <v>419</v>
      </c>
      <c r="C12" s="461"/>
      <c r="K12" s="216"/>
      <c r="L12" s="497"/>
      <c r="M12" s="494"/>
      <c r="N12" s="494"/>
      <c r="AD12" s="2"/>
    </row>
    <row r="13" spans="1:30" s="3" customFormat="1" ht="21" customHeight="1">
      <c r="B13" s="3" t="str">
        <f>"    □ 방위는 "&amp;L2&amp;" 방향의 산복 이하의 지역으로 해발고 "&amp;L15&amp;"m - "&amp;L16&amp;"m 사이에 분포하고 있음."</f>
        <v xml:space="preserve">    □ 방위는 남, 남서 방향의 산복 이하의 지역으로 해발고 230m - 305m 사이에 분포하고 있음.</v>
      </c>
      <c r="C13" s="461"/>
      <c r="K13" s="216"/>
      <c r="L13" s="494"/>
      <c r="M13" s="494"/>
      <c r="N13" s="494"/>
      <c r="AD13" s="2"/>
    </row>
    <row r="14" spans="1:30" s="3" customFormat="1" ht="21" customHeight="1">
      <c r="B14" s="3" t="str">
        <f ca="1">"    □ 산지경사는 "&amp;L10&amp;"경사지이고, 벌채산물 잔재를  제외하고는 장애물 많지 않음."</f>
        <v xml:space="preserve">    □ 산지경사는 중(15º~30º)경사지이고, 벌채산물 잔재를  제외하고는 장애물 많지 않음.</v>
      </c>
      <c r="C14" s="461"/>
      <c r="K14" s="216"/>
      <c r="L14" s="494"/>
      <c r="M14" s="494"/>
      <c r="N14" s="494"/>
      <c r="AD14" s="2"/>
    </row>
    <row r="15" spans="1:30" s="3" customFormat="1" ht="21" customHeight="1">
      <c r="B15" s="496" t="s">
        <v>418</v>
      </c>
      <c r="C15" s="461"/>
      <c r="K15" s="216" t="s">
        <v>417</v>
      </c>
      <c r="L15" s="495">
        <v>230</v>
      </c>
      <c r="M15" s="494"/>
      <c r="N15" s="494"/>
      <c r="AD15" s="2"/>
    </row>
    <row r="16" spans="1:30" s="3" customFormat="1" ht="21" customHeight="1">
      <c r="B16" s="3" t="str">
        <f>"    □ "&amp;L3&amp;" 등과 인접하고 있어 접근성은 좋은편임"&amp;L4</f>
        <v xml:space="preserve">    □ 마을도로 등과 인접하고 있어 접근성은 좋은편임</v>
      </c>
      <c r="C16" s="461"/>
      <c r="K16" s="216"/>
      <c r="L16" s="495">
        <v>305</v>
      </c>
      <c r="M16" s="494"/>
      <c r="N16" s="494"/>
      <c r="AD16" s="2"/>
    </row>
    <row r="17" spans="1:30" s="3" customFormat="1" ht="9" customHeight="1">
      <c r="B17" s="461"/>
      <c r="C17" s="461"/>
      <c r="K17" s="216"/>
      <c r="L17" s="494"/>
      <c r="M17" s="494"/>
      <c r="N17" s="494"/>
      <c r="AD17" s="2"/>
    </row>
    <row r="18" spans="1:30" s="3" customFormat="1" ht="21" customHeight="1" thickBot="1">
      <c r="A18" s="463" t="s">
        <v>416</v>
      </c>
      <c r="C18" s="463"/>
      <c r="K18" s="216"/>
      <c r="L18" s="493" t="s">
        <v>415</v>
      </c>
      <c r="M18" s="216"/>
      <c r="N18" s="216"/>
      <c r="AD18" s="2"/>
    </row>
    <row r="19" spans="1:30" s="3" customFormat="1" ht="21" customHeight="1">
      <c r="B19" s="461" t="s">
        <v>414</v>
      </c>
      <c r="C19" s="461"/>
      <c r="K19" s="216"/>
      <c r="L19" s="492" t="s">
        <v>408</v>
      </c>
      <c r="M19" s="491" t="s">
        <v>408</v>
      </c>
      <c r="N19" s="491" t="s">
        <v>408</v>
      </c>
      <c r="O19" s="491" t="s">
        <v>408</v>
      </c>
      <c r="P19" s="490" t="s">
        <v>408</v>
      </c>
      <c r="AD19" s="2"/>
    </row>
    <row r="20" spans="1:30" s="3" customFormat="1" ht="21" customHeight="1" thickBot="1">
      <c r="B20" s="1077" t="s">
        <v>413</v>
      </c>
      <c r="C20" s="1077"/>
      <c r="D20" s="1077" t="s">
        <v>412</v>
      </c>
      <c r="E20" s="1077" t="s">
        <v>411</v>
      </c>
      <c r="F20" s="1077" t="s">
        <v>410</v>
      </c>
      <c r="G20" s="1077"/>
      <c r="H20" s="1077" t="s">
        <v>409</v>
      </c>
      <c r="I20" s="1077"/>
      <c r="J20" s="485"/>
      <c r="K20" s="216"/>
      <c r="L20" s="489" t="str">
        <f ca="1">L22</f>
        <v>마가목</v>
      </c>
      <c r="M20" s="488">
        <f>L23</f>
        <v>0</v>
      </c>
      <c r="N20" s="488">
        <f>L24</f>
        <v>0</v>
      </c>
      <c r="O20" s="488">
        <f>L25</f>
        <v>0</v>
      </c>
      <c r="P20" s="487">
        <f>L26</f>
        <v>0</v>
      </c>
      <c r="AD20" s="2"/>
    </row>
    <row r="21" spans="1:30" s="3" customFormat="1" ht="21" customHeight="1">
      <c r="B21" s="1077"/>
      <c r="C21" s="1077"/>
      <c r="D21" s="1077"/>
      <c r="E21" s="1077"/>
      <c r="F21" s="486" t="s">
        <v>310</v>
      </c>
      <c r="G21" s="486" t="s">
        <v>311</v>
      </c>
      <c r="H21" s="1077"/>
      <c r="I21" s="1077"/>
      <c r="J21" s="485"/>
      <c r="K21" s="216"/>
      <c r="L21" s="483" t="s">
        <v>408</v>
      </c>
      <c r="M21" s="484" t="s">
        <v>310</v>
      </c>
      <c r="N21" s="483" t="s">
        <v>311</v>
      </c>
      <c r="O21" s="483" t="s">
        <v>405</v>
      </c>
      <c r="P21" s="483"/>
      <c r="AD21" s="2"/>
    </row>
    <row r="22" spans="1:30" s="3" customFormat="1" ht="21" customHeight="1">
      <c r="B22" s="1093" t="str">
        <f ca="1">D4</f>
        <v>1-0-5-0</v>
      </c>
      <c r="C22" s="1093"/>
      <c r="D22" s="1088">
        <f ca="1">D8</f>
        <v>3.0999999999999996</v>
      </c>
      <c r="E22" s="479" t="str">
        <f ca="1">L22</f>
        <v>마가목</v>
      </c>
      <c r="F22" s="478">
        <f ca="1">IF(O22=0,0,ROUND(M22/O22/0.02,0))</f>
        <v>1250</v>
      </c>
      <c r="G22" s="479">
        <f ca="1">IF(O22=0,0,ROUNDDOWN(N22/O22/0.02,0))</f>
        <v>1750</v>
      </c>
      <c r="H22" s="1082" t="str">
        <f>입력!Q83</f>
        <v>조림 3년 차 이상</v>
      </c>
      <c r="I22" s="1083"/>
      <c r="J22" s="57"/>
      <c r="K22" s="216"/>
      <c r="L22" s="482" t="str">
        <f ca="1">OFFSET(입력!$B$3,0+$S$1*20,8)</f>
        <v>마가목</v>
      </c>
      <c r="M22" s="481">
        <f ca="1">SUMIFS(입력!$N$3:$N$222,입력!$A$3:$A$222,D4)</f>
        <v>50</v>
      </c>
      <c r="N22" s="481">
        <f ca="1">SUMIFS(입력!$O$3:$O$222,입력!$A$3:$A$222,D4)</f>
        <v>70</v>
      </c>
      <c r="O22" s="480">
        <f ca="1">COUNTIFS(입력!$A$3:$A$222,D4,입력!$N$3:$N$222,"&gt;="&amp;0)</f>
        <v>2</v>
      </c>
      <c r="P22" s="480"/>
      <c r="AD22" s="2"/>
    </row>
    <row r="23" spans="1:30" s="3" customFormat="1" ht="21" customHeight="1">
      <c r="B23" s="1093"/>
      <c r="C23" s="1093"/>
      <c r="D23" s="1088"/>
      <c r="E23" s="479">
        <f>L23</f>
        <v>0</v>
      </c>
      <c r="F23" s="478">
        <f>IF(O23=0,0,ROUNDDOWN(M23/O23/0.02,0))</f>
        <v>0</v>
      </c>
      <c r="G23" s="479">
        <f>IF(O23=0,0,ROUNDDOWN(N23/O23/0.02,0))</f>
        <v>0</v>
      </c>
      <c r="H23" s="1084"/>
      <c r="I23" s="1085"/>
      <c r="J23" s="57"/>
      <c r="K23" s="216"/>
      <c r="L23" s="482"/>
      <c r="M23" s="481"/>
      <c r="N23" s="481"/>
      <c r="O23" s="480"/>
      <c r="P23" s="480"/>
      <c r="AD23" s="2"/>
    </row>
    <row r="24" spans="1:30" s="3" customFormat="1" ht="21" customHeight="1">
      <c r="B24" s="1093"/>
      <c r="C24" s="1093"/>
      <c r="D24" s="1088"/>
      <c r="E24" s="479">
        <f>L24</f>
        <v>0</v>
      </c>
      <c r="F24" s="478">
        <f>IF(O24=0,0,ROUNDDOWN(M24/O24/0.02,0))</f>
        <v>0</v>
      </c>
      <c r="G24" s="479">
        <f>IF(O24=0,0,ROUNDDOWN(N24/O24/0.02,0))</f>
        <v>0</v>
      </c>
      <c r="H24" s="1084"/>
      <c r="I24" s="1085"/>
      <c r="J24" s="57"/>
      <c r="K24" s="216"/>
      <c r="L24" s="482"/>
      <c r="M24" s="481"/>
      <c r="N24" s="481"/>
      <c r="O24" s="480"/>
      <c r="P24" s="480"/>
      <c r="AD24" s="2"/>
    </row>
    <row r="25" spans="1:30" s="3" customFormat="1" ht="21" customHeight="1">
      <c r="B25" s="1093"/>
      <c r="C25" s="1093"/>
      <c r="D25" s="1088"/>
      <c r="E25" s="479">
        <f>L25</f>
        <v>0</v>
      </c>
      <c r="F25" s="478">
        <f>IF(O25=0,0,ROUNDDOWN(M25/O25/0.02,0))</f>
        <v>0</v>
      </c>
      <c r="G25" s="479">
        <f>IF(O25=0,0,ROUNDDOWN(N25/O25/0.02,0))</f>
        <v>0</v>
      </c>
      <c r="H25" s="1084"/>
      <c r="I25" s="1085"/>
      <c r="J25" s="57"/>
      <c r="K25" s="216"/>
      <c r="L25" s="482"/>
      <c r="M25" s="481"/>
      <c r="N25" s="481"/>
      <c r="O25" s="480"/>
      <c r="P25" s="480"/>
      <c r="AD25" s="2"/>
    </row>
    <row r="26" spans="1:30" s="3" customFormat="1" ht="21" customHeight="1">
      <c r="B26" s="1093"/>
      <c r="C26" s="1093"/>
      <c r="D26" s="1088"/>
      <c r="E26" s="479">
        <f>L26</f>
        <v>0</v>
      </c>
      <c r="F26" s="478">
        <f>IF(O26=0,0,ROUNDDOWN(M26/O26/0.02,0))</f>
        <v>0</v>
      </c>
      <c r="G26" s="479">
        <f>IF(O26=0,0,ROUNDDOWN(N26/O26/0.02,0))</f>
        <v>0</v>
      </c>
      <c r="H26" s="1084"/>
      <c r="I26" s="1085"/>
      <c r="J26" s="57"/>
      <c r="K26" s="216"/>
      <c r="L26" s="482"/>
      <c r="M26" s="481"/>
      <c r="N26" s="481"/>
      <c r="O26" s="480"/>
      <c r="P26" s="480"/>
      <c r="AD26" s="2"/>
    </row>
    <row r="27" spans="1:30" s="3" customFormat="1" ht="21" customHeight="1">
      <c r="B27" s="1093"/>
      <c r="C27" s="1093"/>
      <c r="D27" s="1088"/>
      <c r="E27" s="479" t="s">
        <v>227</v>
      </c>
      <c r="F27" s="478">
        <f ca="1">(F22*$O$22+F23*$O$23+F24*$O$24+F25*$O$25+F26*$O$26)/$O$27</f>
        <v>1250</v>
      </c>
      <c r="G27" s="478">
        <f ca="1">(G22*$O$22+G23*$O$23+G24*$O$24+G25*$O$25+G26*$O$26)/$O$27</f>
        <v>1750</v>
      </c>
      <c r="H27" s="1086"/>
      <c r="I27" s="1087"/>
      <c r="J27" s="57"/>
      <c r="M27" s="473"/>
      <c r="O27" s="3">
        <f ca="1">SUM(O22:O26)</f>
        <v>2</v>
      </c>
      <c r="AD27" s="2"/>
    </row>
    <row r="28" spans="1:30" s="3" customFormat="1" ht="26.25" customHeight="1">
      <c r="B28" s="477" t="s">
        <v>403</v>
      </c>
      <c r="C28" s="476"/>
      <c r="D28" s="475"/>
      <c r="E28" s="474"/>
      <c r="F28" s="474"/>
      <c r="G28" s="474"/>
      <c r="H28" s="474"/>
      <c r="I28" s="474"/>
      <c r="J28" s="57"/>
      <c r="M28" s="473"/>
      <c r="AD28" s="2"/>
    </row>
    <row r="29" spans="1:30" s="3" customFormat="1" ht="21" customHeight="1">
      <c r="B29" s="3" t="str">
        <f ca="1">"    □ 식재된 "&amp;L22&amp;"는 활착이 안정된 상태로 신초 발달이 양호함."</f>
        <v xml:space="preserve">    □ 식재된 마가목는 활착이 안정된 상태로 신초 발달이 양호함.</v>
      </c>
      <c r="C29" s="476"/>
      <c r="D29" s="475"/>
      <c r="E29" s="474"/>
      <c r="F29" s="474"/>
      <c r="G29" s="474"/>
      <c r="H29" s="474"/>
      <c r="I29" s="474"/>
      <c r="J29" s="57"/>
      <c r="M29" s="473"/>
      <c r="AD29" s="2"/>
    </row>
    <row r="30" spans="1:30" s="3" customFormat="1" ht="21" customHeight="1">
      <c r="B30" s="3" t="str">
        <f>"    □ 고사목은 단목으로 불규칙하게 분포되어 있음."</f>
        <v xml:space="preserve">    □ 고사목은 단목으로 불규칙하게 분포되어 있음.</v>
      </c>
      <c r="C30" s="476"/>
      <c r="D30" s="475"/>
      <c r="E30" s="474"/>
      <c r="F30" s="474"/>
      <c r="G30" s="474"/>
      <c r="H30" s="474"/>
      <c r="I30" s="474"/>
      <c r="J30" s="57"/>
      <c r="M30" s="473"/>
      <c r="AD30" s="2"/>
    </row>
    <row r="31" spans="1:30" s="3" customFormat="1" ht="24.75" customHeight="1">
      <c r="B31" s="3" t="s">
        <v>402</v>
      </c>
      <c r="C31" s="476"/>
      <c r="D31" s="475"/>
      <c r="E31" s="474"/>
      <c r="F31" s="474"/>
      <c r="G31" s="474"/>
      <c r="H31" s="474"/>
      <c r="I31" s="474"/>
      <c r="J31" s="57"/>
      <c r="M31" s="473"/>
      <c r="AD31" s="2"/>
    </row>
    <row r="32" spans="1:30" s="3" customFormat="1" ht="21" customHeight="1">
      <c r="B32" s="3" t="str">
        <f ca="1">"    □ "&amp;L32&amp;"이고, 근주에서 올라온 맹아가 불규칙하게 분포되어 있음."</f>
        <v xml:space="preserve">    □ 제거대상은 목본류+초본류 혼합이고, 근주에서 올라온 맹아가 불규칙하게 분포되어 있음.</v>
      </c>
      <c r="C32" s="476"/>
      <c r="D32" s="475"/>
      <c r="E32" s="474"/>
      <c r="F32" s="474"/>
      <c r="G32" s="474"/>
      <c r="H32" s="474"/>
      <c r="I32" s="474"/>
      <c r="J32" s="57"/>
      <c r="K32" s="3" t="s">
        <v>401</v>
      </c>
      <c r="L32" s="3" t="str">
        <f ca="1">OFFSET(입력!$B$3,0+S1*20,14)</f>
        <v>제거대상은 목본류+초본류 혼합</v>
      </c>
      <c r="M32" s="473"/>
      <c r="AD32" s="2"/>
    </row>
    <row r="33" spans="1:30" s="3" customFormat="1" ht="21" customHeight="1">
      <c r="B33" s="3" t="str">
        <f ca="1">"    □ 조림목이 자연발생 식생과 경쟁을 하고 있으나 "&amp;L33&amp;"임."</f>
        <v xml:space="preserve">    □ 조림목이 자연발생 식생과 경쟁을 하고 있으나 조림 3년 차 이상임.</v>
      </c>
      <c r="C33" s="476"/>
      <c r="D33" s="475"/>
      <c r="E33" s="474"/>
      <c r="F33" s="474"/>
      <c r="G33" s="474"/>
      <c r="H33" s="474"/>
      <c r="I33" s="474"/>
      <c r="J33" s="57"/>
      <c r="K33" s="3" t="s">
        <v>400</v>
      </c>
      <c r="L33" s="3" t="str">
        <f ca="1">I41</f>
        <v>조림 3년 차 이상</v>
      </c>
      <c r="M33" s="473"/>
      <c r="AD33" s="2"/>
    </row>
    <row r="34" spans="1:30" s="3" customFormat="1" ht="21" customHeight="1">
      <c r="B34" s="461"/>
      <c r="C34" s="461"/>
      <c r="AD34" s="2"/>
    </row>
    <row r="35" spans="1:30" s="3" customFormat="1" ht="33" customHeight="1">
      <c r="A35" s="463" t="s">
        <v>399</v>
      </c>
      <c r="C35" s="463"/>
      <c r="AD35" s="2"/>
    </row>
    <row r="36" spans="1:30" s="3" customFormat="1" ht="21" customHeight="1">
      <c r="A36" s="463"/>
      <c r="B36" s="461" t="s">
        <v>398</v>
      </c>
      <c r="C36" s="463"/>
      <c r="AD36" s="2"/>
    </row>
    <row r="37" spans="1:30" s="3" customFormat="1" ht="21" customHeight="1">
      <c r="B37" s="3" t="str">
        <f ca="1">"    □ 조림목이 정상적으로 생육하기 위해서는 조림목을 제외한 모든 식생을 제거하여야 하므로  "&amp;L37&amp;"를 적용함."</f>
        <v xml:space="preserve">    □ 조림목이 정상적으로 생육하기 위해서는 조림목을 제외한 모든 식생을 제거하여야 하므로  모두베기를 적용함.</v>
      </c>
      <c r="C37" s="461"/>
      <c r="L37" s="3" t="str">
        <f ca="1">B42</f>
        <v>모두베기</v>
      </c>
      <c r="AD37" s="2"/>
    </row>
    <row r="38" spans="1:30" s="3" customFormat="1" ht="21" customHeight="1">
      <c r="B38" s="461" t="s">
        <v>397</v>
      </c>
      <c r="C38" s="461"/>
      <c r="AD38" s="2"/>
    </row>
    <row r="39" spans="1:30" s="3" customFormat="1" ht="27" customHeight="1">
      <c r="B39" s="1079" t="s">
        <v>396</v>
      </c>
      <c r="C39" s="1080"/>
      <c r="D39" s="1080"/>
      <c r="E39" s="1081"/>
      <c r="F39" s="866" t="s">
        <v>395</v>
      </c>
      <c r="G39" s="1078"/>
      <c r="H39" s="1078"/>
      <c r="I39" s="867"/>
      <c r="K39" s="3" t="s">
        <v>389</v>
      </c>
      <c r="L39" s="471">
        <f ca="1">F27</f>
        <v>1250</v>
      </c>
      <c r="M39" s="472">
        <f>L12</f>
        <v>0</v>
      </c>
      <c r="N39" s="471">
        <f ca="1">L39</f>
        <v>1250</v>
      </c>
      <c r="AD39" s="2"/>
    </row>
    <row r="40" spans="1:30" s="3" customFormat="1" ht="27" customHeight="1">
      <c r="B40" s="1079" t="s">
        <v>394</v>
      </c>
      <c r="C40" s="1081"/>
      <c r="D40" s="56" t="s">
        <v>99</v>
      </c>
      <c r="E40" s="56" t="s">
        <v>392</v>
      </c>
      <c r="F40" s="56" t="s">
        <v>178</v>
      </c>
      <c r="G40" s="866" t="s">
        <v>312</v>
      </c>
      <c r="H40" s="867"/>
      <c r="I40" s="56" t="s">
        <v>387</v>
      </c>
      <c r="AD40" s="2"/>
    </row>
    <row r="41" spans="1:30" s="3" customFormat="1" ht="27" customHeight="1">
      <c r="B41" s="1079" t="s">
        <v>389</v>
      </c>
      <c r="C41" s="1081"/>
      <c r="D41" s="56" t="s">
        <v>388</v>
      </c>
      <c r="E41" s="637">
        <f ca="1">F27*0</f>
        <v>0</v>
      </c>
      <c r="F41" s="1089" t="str">
        <f ca="1">INDIRECT("단"&amp;$S$1+1&amp;"!$c$42")</f>
        <v>중(15º~30º)</v>
      </c>
      <c r="G41" s="1090" t="str">
        <f ca="1">INDIRECT("단"&amp;$S$1+1&amp;"!$c$43")</f>
        <v>개소당 평균면적이 3ha 이상</v>
      </c>
      <c r="H41" s="1091"/>
      <c r="I41" s="1089" t="str">
        <f ca="1">INDIRECT("단"&amp;$S$1+1&amp;"!$c$44")</f>
        <v>조림 3년 차 이상</v>
      </c>
      <c r="K41" s="3" t="s">
        <v>387</v>
      </c>
      <c r="L41" s="470" t="s">
        <v>386</v>
      </c>
      <c r="M41" s="3" t="s">
        <v>385</v>
      </c>
      <c r="AD41" s="2"/>
    </row>
    <row r="42" spans="1:30" s="3" customFormat="1" ht="27" customHeight="1">
      <c r="B42" s="1079" t="str">
        <f ca="1">D9</f>
        <v>모두베기</v>
      </c>
      <c r="C42" s="1081"/>
      <c r="D42" s="56" t="s">
        <v>4</v>
      </c>
      <c r="E42" s="469">
        <f ca="1">D22</f>
        <v>3.0999999999999996</v>
      </c>
      <c r="F42" s="890"/>
      <c r="G42" s="1092"/>
      <c r="H42" s="895"/>
      <c r="I42" s="890"/>
      <c r="M42" s="3" t="s">
        <v>383</v>
      </c>
      <c r="AD42" s="2"/>
    </row>
    <row r="43" spans="1:30" s="3" customFormat="1" ht="23.25" customHeight="1">
      <c r="B43" s="461" t="s">
        <v>382</v>
      </c>
      <c r="C43" s="461"/>
      <c r="M43" s="3" t="s">
        <v>381</v>
      </c>
      <c r="AD43" s="2"/>
    </row>
    <row r="44" spans="1:30" s="3" customFormat="1" ht="21" customHeight="1">
      <c r="B44" s="3" t="str">
        <f>"    □ 예취기 작업시 조림목에 피해가 가지 않도록 조림목 주변 반경 20cm 이내에 있는 식생을 사전에 제거한다."</f>
        <v xml:space="preserve">    □ 예취기 작업시 조림목에 피해가 가지 않도록 조림목 주변 반경 20cm 이내에 있는 식생을 사전에 제거한다.</v>
      </c>
      <c r="C44" s="461"/>
      <c r="K44" s="3" t="str">
        <f ca="1">F41</f>
        <v>중(15º~30º)</v>
      </c>
      <c r="M44" s="3" t="s">
        <v>380</v>
      </c>
      <c r="AD44" s="2"/>
    </row>
    <row r="45" spans="1:30" s="3" customFormat="1" ht="21" customHeight="1">
      <c r="B45" s="3" t="str">
        <f>"    □ 묘목찾기 작업은 보통인부 1인이 낫으로 실시한다."</f>
        <v xml:space="preserve">    □ 묘목찾기 작업은 보통인부 1인이 낫으로 실시한다.</v>
      </c>
      <c r="C45" s="461"/>
      <c r="M45" s="3" t="s">
        <v>379</v>
      </c>
      <c r="AD45" s="2"/>
    </row>
    <row r="46" spans="1:30" s="3" customFormat="1" ht="24.75" customHeight="1">
      <c r="B46" s="461" t="s">
        <v>605</v>
      </c>
      <c r="C46" s="461"/>
      <c r="M46" s="3" t="s">
        <v>378</v>
      </c>
      <c r="AD46" s="2"/>
    </row>
    <row r="47" spans="1:30" s="3" customFormat="1" ht="21" customHeight="1">
      <c r="B47" s="3" t="str">
        <f>"    □ 모묙찾기 작업이 끝나면 예취기로 조림목을 제외한 나머지 식생을 모두 제거한다."</f>
        <v xml:space="preserve">    □ 모묙찾기 작업이 끝나면 예취기로 조림목을 제외한 나머지 식생을 모두 제거한다.</v>
      </c>
      <c r="C47" s="461"/>
      <c r="AD47" s="2"/>
    </row>
    <row r="48" spans="1:30" s="3" customFormat="1" ht="34.5" customHeight="1">
      <c r="C48" s="461"/>
      <c r="AD48" s="2"/>
    </row>
    <row r="49" spans="1:10" ht="27.75" customHeight="1">
      <c r="A49" s="463" t="s">
        <v>377</v>
      </c>
      <c r="B49" s="468"/>
      <c r="C49" s="468"/>
      <c r="D49" s="468"/>
      <c r="E49" s="467"/>
      <c r="F49" s="467"/>
      <c r="G49" s="467"/>
      <c r="H49" s="467"/>
      <c r="I49" s="467"/>
      <c r="J49" s="467"/>
    </row>
    <row r="50" spans="1:10" ht="21" customHeight="1">
      <c r="B50" s="462" t="s">
        <v>376</v>
      </c>
      <c r="C50" s="462"/>
      <c r="D50" s="462"/>
      <c r="E50" s="466"/>
      <c r="F50" s="466"/>
      <c r="G50" s="466"/>
      <c r="H50" s="466"/>
      <c r="I50" s="466"/>
      <c r="J50" s="466"/>
    </row>
    <row r="51" spans="1:10" ht="21" customHeight="1">
      <c r="B51" s="462" t="s">
        <v>375</v>
      </c>
      <c r="C51" s="462"/>
      <c r="D51" s="462"/>
      <c r="E51" s="466"/>
      <c r="F51" s="466"/>
      <c r="G51" s="466"/>
      <c r="H51" s="466"/>
      <c r="I51" s="466"/>
      <c r="J51" s="466"/>
    </row>
    <row r="52" spans="1:10" ht="21" customHeight="1">
      <c r="B52" s="462" t="s">
        <v>374</v>
      </c>
      <c r="C52" s="462"/>
      <c r="D52" s="462"/>
      <c r="E52" s="466"/>
      <c r="F52" s="466"/>
      <c r="G52" s="466"/>
      <c r="H52" s="466"/>
      <c r="I52" s="466"/>
      <c r="J52" s="466"/>
    </row>
    <row r="53" spans="1:10" ht="21" customHeight="1">
      <c r="B53" s="462" t="s">
        <v>373</v>
      </c>
      <c r="C53" s="462"/>
      <c r="D53" s="462"/>
      <c r="E53" s="459"/>
      <c r="F53" s="459"/>
      <c r="G53" s="459"/>
      <c r="H53" s="459"/>
      <c r="I53" s="459"/>
      <c r="J53" s="459"/>
    </row>
    <row r="54" spans="1:10" ht="21" customHeight="1">
      <c r="B54" s="465"/>
      <c r="C54" s="465"/>
      <c r="D54" s="465"/>
      <c r="E54" s="464"/>
      <c r="F54" s="464"/>
      <c r="G54" s="464"/>
      <c r="H54" s="464"/>
      <c r="I54" s="464"/>
      <c r="J54" s="464"/>
    </row>
    <row r="55" spans="1:10" ht="21" customHeight="1">
      <c r="A55" s="463" t="s">
        <v>372</v>
      </c>
      <c r="B55" s="462"/>
      <c r="C55" s="462"/>
      <c r="D55" s="462"/>
      <c r="E55" s="459"/>
      <c r="F55" s="459"/>
      <c r="G55" s="459"/>
      <c r="H55" s="459"/>
      <c r="I55" s="459"/>
      <c r="J55" s="459"/>
    </row>
    <row r="56" spans="1:10" ht="21" customHeight="1">
      <c r="B56" s="461" t="s">
        <v>371</v>
      </c>
      <c r="C56" s="460"/>
      <c r="D56" s="460"/>
      <c r="E56" s="459"/>
      <c r="F56" s="459"/>
      <c r="G56" s="459"/>
      <c r="H56" s="459"/>
      <c r="I56" s="459"/>
      <c r="J56" s="459"/>
    </row>
    <row r="57" spans="1:10" ht="21" customHeight="1">
      <c r="B57" s="458"/>
      <c r="C57" s="458"/>
      <c r="D57" s="458"/>
      <c r="E57" s="458"/>
      <c r="F57" s="458"/>
      <c r="G57" s="458"/>
      <c r="H57" s="458"/>
      <c r="I57" s="458"/>
      <c r="J57" s="458"/>
    </row>
  </sheetData>
  <mergeCells count="18">
    <mergeCell ref="B41:C41"/>
    <mergeCell ref="F41:F42"/>
    <mergeCell ref="G41:H42"/>
    <mergeCell ref="I41:I42"/>
    <mergeCell ref="B42:C42"/>
    <mergeCell ref="B40:C40"/>
    <mergeCell ref="G40:H40"/>
    <mergeCell ref="A1:I1"/>
    <mergeCell ref="B20:C21"/>
    <mergeCell ref="D20:D21"/>
    <mergeCell ref="E20:E21"/>
    <mergeCell ref="F20:G20"/>
    <mergeCell ref="H20:I21"/>
    <mergeCell ref="B22:C27"/>
    <mergeCell ref="D22:D27"/>
    <mergeCell ref="H22:I27"/>
    <mergeCell ref="B39:E39"/>
    <mergeCell ref="F39:I39"/>
  </mergeCells>
  <phoneticPr fontId="4" type="noConversion"/>
  <dataValidations count="2">
    <dataValidation type="list" allowBlank="1" showInputMessage="1" showErrorMessage="1" sqref="M41:M46" xr:uid="{00000000-0002-0000-1000-000000000000}">
      <formula1>$M$41:$M$46</formula1>
    </dataValidation>
    <dataValidation type="list" allowBlank="1" showInputMessage="1" showErrorMessage="1" sqref="L41" xr:uid="{00000000-0002-0000-1000-000001000000}">
      <formula1>$M$41:$M$43</formula1>
    </dataValidation>
  </dataValidations>
  <pageMargins left="0.82" right="0.4" top="0.51" bottom="0.34" header="0.19685039370078741" footer="0.27559055118110237"/>
  <pageSetup paperSize="9" firstPageNumber="84" orientation="landscape" useFirstPageNumber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13"/>
  </sheetPr>
  <dimension ref="A1:AD57"/>
  <sheetViews>
    <sheetView showZeros="0" view="pageBreakPreview" topLeftCell="A31" zoomScaleNormal="85" workbookViewId="0">
      <selection activeCell="E42" sqref="E42"/>
    </sheetView>
  </sheetViews>
  <sheetFormatPr defaultColWidth="8.88671875" defaultRowHeight="13.5"/>
  <cols>
    <col min="1" max="1" width="2.77734375" style="2" customWidth="1"/>
    <col min="2" max="2" width="4.77734375" style="2" customWidth="1"/>
    <col min="3" max="3" width="6.5546875" style="2" customWidth="1"/>
    <col min="4" max="9" width="15.6640625" style="2" customWidth="1"/>
    <col min="10" max="11" width="10.77734375" style="2" customWidth="1"/>
    <col min="12" max="12" width="11.77734375" style="2" customWidth="1"/>
    <col min="13" max="16384" width="8.88671875" style="2"/>
  </cols>
  <sheetData>
    <row r="1" spans="1:30" ht="39" customHeight="1">
      <c r="A1" s="843" t="s">
        <v>431</v>
      </c>
      <c r="B1" s="843"/>
      <c r="C1" s="843"/>
      <c r="D1" s="843"/>
      <c r="E1" s="843"/>
      <c r="F1" s="843"/>
      <c r="G1" s="843"/>
      <c r="H1" s="843"/>
      <c r="I1" s="843"/>
      <c r="J1" s="504"/>
      <c r="S1" s="632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5</v>
      </c>
    </row>
    <row r="2" spans="1:30" ht="13.5" customHeight="1">
      <c r="B2" s="504"/>
      <c r="C2" s="504"/>
      <c r="D2" s="504"/>
      <c r="E2" s="504"/>
      <c r="F2" s="504"/>
      <c r="G2" s="504"/>
      <c r="H2" s="504"/>
      <c r="I2" s="504"/>
      <c r="J2" s="504"/>
      <c r="K2" s="216" t="s">
        <v>283</v>
      </c>
      <c r="L2" s="494" t="s">
        <v>1189</v>
      </c>
      <c r="M2" s="216"/>
      <c r="N2" s="216"/>
    </row>
    <row r="3" spans="1:30" ht="7.5" customHeight="1">
      <c r="B3" s="503"/>
      <c r="C3" s="503"/>
      <c r="D3" s="503"/>
      <c r="E3" s="503"/>
      <c r="F3" s="503"/>
      <c r="G3" s="503"/>
      <c r="H3" s="503"/>
      <c r="I3" s="503"/>
      <c r="J3" s="503"/>
      <c r="K3" s="216" t="s">
        <v>429</v>
      </c>
      <c r="L3" s="494" t="s">
        <v>428</v>
      </c>
      <c r="M3" s="216"/>
      <c r="N3" s="216"/>
    </row>
    <row r="4" spans="1:30" ht="20.100000000000001" customHeight="1">
      <c r="A4" s="499" t="s">
        <v>427</v>
      </c>
      <c r="C4" s="498"/>
      <c r="D4" s="44" t="str">
        <f ca="1">OFFSET(입력!$A$3,$B$4+$S$1*20,0)</f>
        <v>1-0-6-0</v>
      </c>
      <c r="E4" s="502"/>
      <c r="F4" s="502"/>
      <c r="G4" s="502"/>
      <c r="H4" s="502"/>
      <c r="I4" s="502"/>
      <c r="J4" s="502"/>
      <c r="K4" s="216"/>
      <c r="L4" s="494" t="s">
        <v>1187</v>
      </c>
      <c r="M4" s="216"/>
      <c r="N4" s="216"/>
    </row>
    <row r="5" spans="1:30" ht="9.75" customHeight="1">
      <c r="A5" s="499"/>
      <c r="C5" s="498"/>
      <c r="D5" s="44"/>
      <c r="E5" s="44"/>
      <c r="F5" s="44"/>
      <c r="G5" s="44"/>
      <c r="H5" s="44"/>
      <c r="I5" s="44"/>
      <c r="J5" s="44"/>
      <c r="K5" s="216"/>
      <c r="L5" s="494"/>
      <c r="M5" s="216"/>
      <c r="N5" s="216"/>
    </row>
    <row r="6" spans="1:30" ht="21" customHeight="1">
      <c r="A6" s="463" t="s">
        <v>425</v>
      </c>
      <c r="C6" s="498"/>
      <c r="D6" s="44"/>
      <c r="E6" s="44"/>
      <c r="F6" s="44"/>
      <c r="G6" s="44"/>
      <c r="H6" s="44"/>
      <c r="I6" s="44"/>
      <c r="J6" s="44"/>
      <c r="K6" s="17"/>
      <c r="L6" s="501"/>
      <c r="M6" s="259"/>
      <c r="N6" s="216"/>
    </row>
    <row r="7" spans="1:30" ht="21" customHeight="1">
      <c r="A7" s="499"/>
      <c r="B7" s="2" t="s">
        <v>424</v>
      </c>
      <c r="C7" s="498"/>
      <c r="D7" s="2" t="str">
        <f ca="1">OFFSET(입력!$A$3,$B$4+$S$1*20,2)</f>
        <v>양구군 양구읍 송청리 산11번지외 14필지</v>
      </c>
      <c r="K7" s="17"/>
      <c r="L7" s="314"/>
      <c r="M7" s="259"/>
      <c r="N7" s="216"/>
    </row>
    <row r="8" spans="1:30" ht="21" customHeight="1">
      <c r="A8" s="499"/>
      <c r="B8" s="2" t="s">
        <v>423</v>
      </c>
      <c r="C8" s="498"/>
      <c r="D8" s="636">
        <f ca="1">OFFSET(입력!$B$3,$B$4+$S$1*20,6)</f>
        <v>20.069999999999997</v>
      </c>
      <c r="E8" s="500"/>
      <c r="F8" s="500"/>
      <c r="G8" s="500"/>
      <c r="H8" s="500"/>
      <c r="I8" s="500"/>
      <c r="J8" s="500"/>
      <c r="K8" s="17"/>
      <c r="L8" s="314"/>
      <c r="M8" s="259"/>
      <c r="N8" s="216"/>
    </row>
    <row r="9" spans="1:30" ht="21" customHeight="1">
      <c r="A9" s="499"/>
      <c r="B9" s="2" t="s">
        <v>422</v>
      </c>
      <c r="C9" s="498"/>
      <c r="D9" s="2" t="str">
        <f ca="1">OFFSET(입력!$B$3,$B$4+$S$1*20,5)</f>
        <v>모두베기</v>
      </c>
      <c r="K9" s="216"/>
      <c r="L9" s="216"/>
      <c r="M9" s="216"/>
      <c r="N9" s="216"/>
    </row>
    <row r="10" spans="1:30" ht="8.25" customHeight="1">
      <c r="K10" s="216" t="s">
        <v>421</v>
      </c>
      <c r="L10" s="216" t="str">
        <f ca="1">OFFSET(입력!$B$3,0+$S$1*20,16)</f>
        <v>중(15º~30º)</v>
      </c>
      <c r="M10" s="494"/>
      <c r="N10" s="494"/>
    </row>
    <row r="11" spans="1:30" s="3" customFormat="1" ht="21" customHeight="1">
      <c r="A11" s="463" t="s">
        <v>420</v>
      </c>
      <c r="C11" s="463"/>
      <c r="K11" s="216"/>
      <c r="L11" s="216"/>
      <c r="M11" s="494"/>
      <c r="N11" s="494"/>
      <c r="AD11" s="2"/>
    </row>
    <row r="12" spans="1:30" s="3" customFormat="1" ht="21" customHeight="1">
      <c r="B12" s="461" t="s">
        <v>419</v>
      </c>
      <c r="C12" s="461"/>
      <c r="K12" s="216"/>
      <c r="L12" s="497"/>
      <c r="M12" s="494"/>
      <c r="N12" s="494"/>
      <c r="AD12" s="2"/>
    </row>
    <row r="13" spans="1:30" s="3" customFormat="1" ht="21" customHeight="1">
      <c r="B13" s="3" t="str">
        <f>"    □ 방위는 "&amp;L2&amp;" 방향의 산복, 산정 이하의 지역으로 해발고 "&amp;L15&amp;"m - "&amp;L16&amp;"m 사이에 분포하고 있음."</f>
        <v xml:space="preserve">    □ 방위는 동, 남, 남동, 남서 방향의 산복, 산정 이하의 지역으로 해발고 200m - 385m 사이에 분포하고 있음.</v>
      </c>
      <c r="C13" s="461"/>
      <c r="K13" s="216"/>
      <c r="L13" s="494"/>
      <c r="M13" s="494"/>
      <c r="N13" s="494"/>
      <c r="AD13" s="2"/>
    </row>
    <row r="14" spans="1:30" s="3" customFormat="1" ht="21" customHeight="1">
      <c r="B14" s="3" t="str">
        <f ca="1">"    □ 산지경사는 "&amp;L10&amp;"경사지이고, 벌채산물 잔재를  제외하고는 장애물 많지 않음."</f>
        <v xml:space="preserve">    □ 산지경사는 중(15º~30º)경사지이고, 벌채산물 잔재를  제외하고는 장애물 많지 않음.</v>
      </c>
      <c r="C14" s="461"/>
      <c r="K14" s="216"/>
      <c r="L14" s="494"/>
      <c r="M14" s="494"/>
      <c r="N14" s="494"/>
      <c r="AD14" s="2"/>
    </row>
    <row r="15" spans="1:30" s="3" customFormat="1" ht="21" customHeight="1">
      <c r="B15" s="496" t="s">
        <v>418</v>
      </c>
      <c r="C15" s="461"/>
      <c r="K15" s="216" t="s">
        <v>417</v>
      </c>
      <c r="L15" s="495">
        <v>200</v>
      </c>
      <c r="M15" s="494"/>
      <c r="N15" s="494"/>
      <c r="AD15" s="2"/>
    </row>
    <row r="16" spans="1:30" s="3" customFormat="1" ht="21" customHeight="1">
      <c r="B16" s="3" t="str">
        <f>"    □ "&amp;L3&amp;" 등과 인접하고 있어 접근성은 좋은편임"&amp;L4</f>
        <v xml:space="preserve">    □ 지방도, 마을도로 등과 인접하고 있어 접근성은 좋은편임(일부지역 도보 이동거리가 멀어 좋지 않음)</v>
      </c>
      <c r="C16" s="461"/>
      <c r="K16" s="216"/>
      <c r="L16" s="495">
        <v>385</v>
      </c>
      <c r="M16" s="494"/>
      <c r="N16" s="494"/>
      <c r="AD16" s="2"/>
    </row>
    <row r="17" spans="1:30" s="3" customFormat="1" ht="9" customHeight="1">
      <c r="B17" s="461"/>
      <c r="C17" s="461"/>
      <c r="K17" s="216"/>
      <c r="L17" s="494"/>
      <c r="M17" s="494"/>
      <c r="N17" s="494"/>
      <c r="AD17" s="2"/>
    </row>
    <row r="18" spans="1:30" s="3" customFormat="1" ht="21" customHeight="1" thickBot="1">
      <c r="A18" s="463" t="s">
        <v>416</v>
      </c>
      <c r="C18" s="463"/>
      <c r="K18" s="216"/>
      <c r="L18" s="493" t="s">
        <v>415</v>
      </c>
      <c r="M18" s="216"/>
      <c r="N18" s="216"/>
      <c r="AD18" s="2"/>
    </row>
    <row r="19" spans="1:30" s="3" customFormat="1" ht="21" customHeight="1">
      <c r="B19" s="461" t="s">
        <v>414</v>
      </c>
      <c r="C19" s="461"/>
      <c r="K19" s="216"/>
      <c r="L19" s="492" t="s">
        <v>408</v>
      </c>
      <c r="M19" s="491" t="s">
        <v>408</v>
      </c>
      <c r="N19" s="491" t="s">
        <v>408</v>
      </c>
      <c r="O19" s="491" t="s">
        <v>408</v>
      </c>
      <c r="P19" s="490" t="s">
        <v>408</v>
      </c>
      <c r="AD19" s="2"/>
    </row>
    <row r="20" spans="1:30" s="3" customFormat="1" ht="21" customHeight="1" thickBot="1">
      <c r="B20" s="1077" t="s">
        <v>413</v>
      </c>
      <c r="C20" s="1077"/>
      <c r="D20" s="1077" t="s">
        <v>412</v>
      </c>
      <c r="E20" s="1077" t="s">
        <v>411</v>
      </c>
      <c r="F20" s="1077" t="s">
        <v>410</v>
      </c>
      <c r="G20" s="1077"/>
      <c r="H20" s="1077" t="s">
        <v>409</v>
      </c>
      <c r="I20" s="1077"/>
      <c r="J20" s="485"/>
      <c r="K20" s="216"/>
      <c r="L20" s="489" t="str">
        <f ca="1">L22</f>
        <v>자작나무</v>
      </c>
      <c r="M20" s="488">
        <f>L23</f>
        <v>0</v>
      </c>
      <c r="N20" s="488">
        <f>L24</f>
        <v>0</v>
      </c>
      <c r="O20" s="488">
        <f>L25</f>
        <v>0</v>
      </c>
      <c r="P20" s="487">
        <f>L26</f>
        <v>0</v>
      </c>
      <c r="AD20" s="2"/>
    </row>
    <row r="21" spans="1:30" s="3" customFormat="1" ht="21" customHeight="1">
      <c r="B21" s="1077"/>
      <c r="C21" s="1077"/>
      <c r="D21" s="1077"/>
      <c r="E21" s="1077"/>
      <c r="F21" s="486" t="s">
        <v>310</v>
      </c>
      <c r="G21" s="486" t="s">
        <v>311</v>
      </c>
      <c r="H21" s="1077"/>
      <c r="I21" s="1077"/>
      <c r="J21" s="485"/>
      <c r="K21" s="216"/>
      <c r="L21" s="483" t="s">
        <v>408</v>
      </c>
      <c r="M21" s="484" t="s">
        <v>310</v>
      </c>
      <c r="N21" s="483" t="s">
        <v>311</v>
      </c>
      <c r="O21" s="483" t="s">
        <v>405</v>
      </c>
      <c r="P21" s="483"/>
      <c r="AD21" s="2"/>
    </row>
    <row r="22" spans="1:30" s="3" customFormat="1" ht="21" customHeight="1">
      <c r="B22" s="1093" t="str">
        <f ca="1">D4</f>
        <v>1-0-6-0</v>
      </c>
      <c r="C22" s="1093"/>
      <c r="D22" s="1088">
        <f ca="1">D8</f>
        <v>20.069999999999997</v>
      </c>
      <c r="E22" s="479" t="str">
        <f ca="1">L22</f>
        <v>자작나무</v>
      </c>
      <c r="F22" s="478">
        <f ca="1">IF(O22=0,0,ROUND(M22/O22/0.02,0))</f>
        <v>1673</v>
      </c>
      <c r="G22" s="479">
        <f ca="1">IF(O22=0,0,ROUNDDOWN(N22/O22/0.02,0))</f>
        <v>1327</v>
      </c>
      <c r="H22" s="1082" t="str">
        <f>입력!Q103</f>
        <v>조림 2년 차</v>
      </c>
      <c r="I22" s="1083"/>
      <c r="J22" s="57"/>
      <c r="K22" s="216"/>
      <c r="L22" s="482" t="str">
        <f ca="1">OFFSET(입력!$B$3,0+$S$1*20,8)</f>
        <v>자작나무</v>
      </c>
      <c r="M22" s="481">
        <f ca="1">SUMIFS(입력!$N$3:$N$222,입력!$A$3:$A$222,D4)</f>
        <v>368</v>
      </c>
      <c r="N22" s="481">
        <f ca="1">SUMIFS(입력!$O$3:$O$222,입력!$A$3:$A$222,D4)</f>
        <v>292</v>
      </c>
      <c r="O22" s="480">
        <f ca="1">COUNTIFS(입력!$A$3:$A$222,D4,입력!$N$3:$N$222,"&gt;="&amp;0)</f>
        <v>11</v>
      </c>
      <c r="P22" s="480"/>
      <c r="AD22" s="2"/>
    </row>
    <row r="23" spans="1:30" s="3" customFormat="1" ht="21" customHeight="1">
      <c r="B23" s="1093"/>
      <c r="C23" s="1093"/>
      <c r="D23" s="1088"/>
      <c r="E23" s="479">
        <f>L23</f>
        <v>0</v>
      </c>
      <c r="F23" s="478">
        <f>IF(O23=0,0,ROUNDDOWN(M23/O23/0.02,0))</f>
        <v>0</v>
      </c>
      <c r="G23" s="479">
        <f>IF(O23=0,0,ROUNDDOWN(N23/O23/0.02,0))</f>
        <v>0</v>
      </c>
      <c r="H23" s="1084"/>
      <c r="I23" s="1085"/>
      <c r="J23" s="57"/>
      <c r="K23" s="216"/>
      <c r="L23" s="482"/>
      <c r="M23" s="481"/>
      <c r="N23" s="481"/>
      <c r="O23" s="480"/>
      <c r="P23" s="480"/>
      <c r="AD23" s="2"/>
    </row>
    <row r="24" spans="1:30" s="3" customFormat="1" ht="21" customHeight="1">
      <c r="B24" s="1093"/>
      <c r="C24" s="1093"/>
      <c r="D24" s="1088"/>
      <c r="E24" s="479">
        <f>L24</f>
        <v>0</v>
      </c>
      <c r="F24" s="478">
        <f>IF(O24=0,0,ROUNDDOWN(M24/O24/0.02,0))</f>
        <v>0</v>
      </c>
      <c r="G24" s="479">
        <f>IF(O24=0,0,ROUNDDOWN(N24/O24/0.02,0))</f>
        <v>0</v>
      </c>
      <c r="H24" s="1084"/>
      <c r="I24" s="1085"/>
      <c r="J24" s="57"/>
      <c r="K24" s="216"/>
      <c r="L24" s="482"/>
      <c r="M24" s="481"/>
      <c r="N24" s="481"/>
      <c r="O24" s="480"/>
      <c r="P24" s="480"/>
      <c r="AD24" s="2"/>
    </row>
    <row r="25" spans="1:30" s="3" customFormat="1" ht="21" customHeight="1">
      <c r="B25" s="1093"/>
      <c r="C25" s="1093"/>
      <c r="D25" s="1088"/>
      <c r="E25" s="479">
        <f>L25</f>
        <v>0</v>
      </c>
      <c r="F25" s="478">
        <f>IF(O25=0,0,ROUNDDOWN(M25/O25/0.02,0))</f>
        <v>0</v>
      </c>
      <c r="G25" s="479">
        <f>IF(O25=0,0,ROUNDDOWN(N25/O25/0.02,0))</f>
        <v>0</v>
      </c>
      <c r="H25" s="1084"/>
      <c r="I25" s="1085"/>
      <c r="J25" s="57"/>
      <c r="K25" s="216"/>
      <c r="L25" s="482"/>
      <c r="M25" s="481"/>
      <c r="N25" s="481"/>
      <c r="O25" s="480"/>
      <c r="P25" s="480"/>
      <c r="AD25" s="2"/>
    </row>
    <row r="26" spans="1:30" s="3" customFormat="1" ht="21" customHeight="1">
      <c r="B26" s="1093"/>
      <c r="C26" s="1093"/>
      <c r="D26" s="1088"/>
      <c r="E26" s="479">
        <f>L26</f>
        <v>0</v>
      </c>
      <c r="F26" s="478">
        <f>IF(O26=0,0,ROUNDDOWN(M26/O26/0.02,0))</f>
        <v>0</v>
      </c>
      <c r="G26" s="479">
        <f>IF(O26=0,0,ROUNDDOWN(N26/O26/0.02,0))</f>
        <v>0</v>
      </c>
      <c r="H26" s="1084"/>
      <c r="I26" s="1085"/>
      <c r="J26" s="57"/>
      <c r="K26" s="216"/>
      <c r="L26" s="482"/>
      <c r="M26" s="481"/>
      <c r="N26" s="481"/>
      <c r="O26" s="480"/>
      <c r="P26" s="480"/>
      <c r="AD26" s="2"/>
    </row>
    <row r="27" spans="1:30" s="3" customFormat="1" ht="21" customHeight="1">
      <c r="B27" s="1093"/>
      <c r="C27" s="1093"/>
      <c r="D27" s="1088"/>
      <c r="E27" s="479" t="s">
        <v>227</v>
      </c>
      <c r="F27" s="478">
        <f ca="1">(F22*$O$22+F23*$O$23+F24*$O$24+F25*$O$25+F26*$O$26)/$O$27</f>
        <v>1673</v>
      </c>
      <c r="G27" s="478">
        <f ca="1">(G22*$O$22+G23*$O$23+G24*$O$24+G25*$O$25+G26*$O$26)/$O$27</f>
        <v>1327</v>
      </c>
      <c r="H27" s="1086"/>
      <c r="I27" s="1087"/>
      <c r="J27" s="57"/>
      <c r="M27" s="473"/>
      <c r="O27" s="3">
        <f ca="1">SUM(O22:O26)</f>
        <v>11</v>
      </c>
      <c r="AD27" s="2"/>
    </row>
    <row r="28" spans="1:30" s="3" customFormat="1" ht="26.25" customHeight="1">
      <c r="B28" s="477" t="s">
        <v>403</v>
      </c>
      <c r="C28" s="476"/>
      <c r="D28" s="475"/>
      <c r="E28" s="474"/>
      <c r="F28" s="474"/>
      <c r="G28" s="474"/>
      <c r="H28" s="474"/>
      <c r="I28" s="474"/>
      <c r="J28" s="57"/>
      <c r="M28" s="473"/>
      <c r="AD28" s="2"/>
    </row>
    <row r="29" spans="1:30" s="3" customFormat="1" ht="21" customHeight="1">
      <c r="B29" s="3" t="str">
        <f ca="1">"    □ 식재된 "&amp;L22&amp;"는 활착이 안정된 상태로 신초 발달이 양호함."</f>
        <v xml:space="preserve">    □ 식재된 자작나무는 활착이 안정된 상태로 신초 발달이 양호함.</v>
      </c>
      <c r="C29" s="476"/>
      <c r="D29" s="475"/>
      <c r="E29" s="474"/>
      <c r="F29" s="474"/>
      <c r="G29" s="474"/>
      <c r="H29" s="474"/>
      <c r="I29" s="474"/>
      <c r="J29" s="57"/>
      <c r="M29" s="473"/>
      <c r="AD29" s="2"/>
    </row>
    <row r="30" spans="1:30" s="3" customFormat="1" ht="21" customHeight="1">
      <c r="B30" s="3" t="str">
        <f>"    □ 고사목은 없음."</f>
        <v xml:space="preserve">    □ 고사목은 없음.</v>
      </c>
      <c r="C30" s="476"/>
      <c r="D30" s="475"/>
      <c r="E30" s="474"/>
      <c r="F30" s="474"/>
      <c r="G30" s="474"/>
      <c r="H30" s="474"/>
      <c r="I30" s="474"/>
      <c r="J30" s="57"/>
      <c r="M30" s="473"/>
      <c r="AD30" s="2"/>
    </row>
    <row r="31" spans="1:30" s="3" customFormat="1" ht="24.75" customHeight="1">
      <c r="B31" s="3" t="s">
        <v>402</v>
      </c>
      <c r="C31" s="476"/>
      <c r="D31" s="475"/>
      <c r="E31" s="474"/>
      <c r="F31" s="474"/>
      <c r="G31" s="474"/>
      <c r="H31" s="474"/>
      <c r="I31" s="474"/>
      <c r="J31" s="57"/>
      <c r="M31" s="473"/>
      <c r="AD31" s="2"/>
    </row>
    <row r="32" spans="1:30" s="3" customFormat="1" ht="21" customHeight="1">
      <c r="B32" s="3" t="str">
        <f ca="1">"    □ "&amp;L32&amp;"이고, 근주에서 올라온 맹아가 불규칙하게 분포되어 있음."</f>
        <v xml:space="preserve">    □ 제거대상은 목본류+초본류 혼합이고, 근주에서 올라온 맹아가 불규칙하게 분포되어 있음.</v>
      </c>
      <c r="C32" s="476"/>
      <c r="D32" s="475"/>
      <c r="E32" s="474"/>
      <c r="F32" s="474"/>
      <c r="G32" s="474"/>
      <c r="H32" s="474"/>
      <c r="I32" s="474"/>
      <c r="J32" s="57"/>
      <c r="K32" s="3" t="s">
        <v>401</v>
      </c>
      <c r="L32" s="3" t="str">
        <f ca="1">OFFSET(입력!$B$3,0+S1*20,14)</f>
        <v>제거대상은 목본류+초본류 혼합</v>
      </c>
      <c r="M32" s="473"/>
      <c r="AD32" s="2"/>
    </row>
    <row r="33" spans="1:30" s="3" customFormat="1" ht="21" customHeight="1">
      <c r="B33" s="3" t="str">
        <f ca="1">"    □ 조림목이 자연발생 식생과 경쟁을 하고 있으나 "&amp;L33&amp;"임."</f>
        <v xml:space="preserve">    □ 조림목이 자연발생 식생과 경쟁을 하고 있으나 조림 2년 차임.</v>
      </c>
      <c r="C33" s="476"/>
      <c r="D33" s="475"/>
      <c r="E33" s="474"/>
      <c r="F33" s="474"/>
      <c r="G33" s="474"/>
      <c r="H33" s="474"/>
      <c r="I33" s="474"/>
      <c r="J33" s="57"/>
      <c r="K33" s="3" t="s">
        <v>400</v>
      </c>
      <c r="L33" s="3" t="str">
        <f ca="1">I41</f>
        <v>조림 2년 차</v>
      </c>
      <c r="M33" s="473"/>
      <c r="AD33" s="2"/>
    </row>
    <row r="34" spans="1:30" s="3" customFormat="1" ht="21" customHeight="1">
      <c r="B34" s="461"/>
      <c r="C34" s="461"/>
      <c r="AD34" s="2"/>
    </row>
    <row r="35" spans="1:30" s="3" customFormat="1" ht="33" customHeight="1">
      <c r="A35" s="463" t="s">
        <v>399</v>
      </c>
      <c r="C35" s="463"/>
      <c r="AD35" s="2"/>
    </row>
    <row r="36" spans="1:30" s="3" customFormat="1" ht="21" customHeight="1">
      <c r="A36" s="463"/>
      <c r="B36" s="461" t="s">
        <v>398</v>
      </c>
      <c r="C36" s="463"/>
      <c r="AD36" s="2"/>
    </row>
    <row r="37" spans="1:30" s="3" customFormat="1" ht="21" customHeight="1">
      <c r="B37" s="3" t="str">
        <f ca="1">"    □ 조림목이 정상적으로 생육하기 위해서는 조림목을 제외한 모든 식생을 제거하여야 하므로  "&amp;L37&amp;"를 적용함."</f>
        <v xml:space="preserve">    □ 조림목이 정상적으로 생육하기 위해서는 조림목을 제외한 모든 식생을 제거하여야 하므로  모두베기를 적용함.</v>
      </c>
      <c r="C37" s="461"/>
      <c r="L37" s="3" t="str">
        <f ca="1">B42</f>
        <v>모두베기</v>
      </c>
      <c r="AD37" s="2"/>
    </row>
    <row r="38" spans="1:30" s="3" customFormat="1" ht="21" customHeight="1">
      <c r="B38" s="461" t="s">
        <v>397</v>
      </c>
      <c r="C38" s="461"/>
      <c r="AD38" s="2"/>
    </row>
    <row r="39" spans="1:30" s="3" customFormat="1" ht="27" customHeight="1">
      <c r="B39" s="1079" t="s">
        <v>396</v>
      </c>
      <c r="C39" s="1080"/>
      <c r="D39" s="1080"/>
      <c r="E39" s="1081"/>
      <c r="F39" s="866" t="s">
        <v>395</v>
      </c>
      <c r="G39" s="1078"/>
      <c r="H39" s="1078"/>
      <c r="I39" s="867"/>
      <c r="K39" s="3" t="s">
        <v>389</v>
      </c>
      <c r="L39" s="471">
        <f ca="1">F27</f>
        <v>1673</v>
      </c>
      <c r="M39" s="472">
        <f>L12</f>
        <v>0</v>
      </c>
      <c r="N39" s="471">
        <f ca="1">L39</f>
        <v>1673</v>
      </c>
      <c r="AD39" s="2"/>
    </row>
    <row r="40" spans="1:30" s="3" customFormat="1" ht="27" customHeight="1">
      <c r="B40" s="1079" t="s">
        <v>394</v>
      </c>
      <c r="C40" s="1081"/>
      <c r="D40" s="56" t="s">
        <v>99</v>
      </c>
      <c r="E40" s="56" t="s">
        <v>392</v>
      </c>
      <c r="F40" s="56" t="s">
        <v>178</v>
      </c>
      <c r="G40" s="866" t="s">
        <v>312</v>
      </c>
      <c r="H40" s="867"/>
      <c r="I40" s="56" t="s">
        <v>387</v>
      </c>
      <c r="AD40" s="2"/>
    </row>
    <row r="41" spans="1:30" s="3" customFormat="1" ht="27" customHeight="1">
      <c r="B41" s="1079" t="s">
        <v>389</v>
      </c>
      <c r="C41" s="1081"/>
      <c r="D41" s="56" t="s">
        <v>388</v>
      </c>
      <c r="E41" s="637">
        <f ca="1">F27*0</f>
        <v>0</v>
      </c>
      <c r="F41" s="1089" t="str">
        <f ca="1">INDIRECT("단"&amp;$S$1+1&amp;"!$c$42")</f>
        <v>중(15º~30º)</v>
      </c>
      <c r="G41" s="1090" t="str">
        <f ca="1">INDIRECT("단"&amp;$S$1+1&amp;"!$c$43")</f>
        <v>개소당 평균면적이 3ha 이상</v>
      </c>
      <c r="H41" s="1091"/>
      <c r="I41" s="1089" t="str">
        <f ca="1">INDIRECT("단"&amp;$S$1+1&amp;"!$c$44")</f>
        <v>조림 2년 차</v>
      </c>
      <c r="K41" s="3" t="s">
        <v>387</v>
      </c>
      <c r="L41" s="470" t="s">
        <v>386</v>
      </c>
      <c r="M41" s="3" t="s">
        <v>385</v>
      </c>
      <c r="AD41" s="2"/>
    </row>
    <row r="42" spans="1:30" s="3" customFormat="1" ht="27" customHeight="1">
      <c r="B42" s="1079" t="str">
        <f ca="1">D9</f>
        <v>모두베기</v>
      </c>
      <c r="C42" s="1081"/>
      <c r="D42" s="56" t="s">
        <v>4</v>
      </c>
      <c r="E42" s="469">
        <f ca="1">D22</f>
        <v>20.069999999999997</v>
      </c>
      <c r="F42" s="890"/>
      <c r="G42" s="1092"/>
      <c r="H42" s="895"/>
      <c r="I42" s="890"/>
      <c r="M42" s="3" t="s">
        <v>383</v>
      </c>
      <c r="AD42" s="2"/>
    </row>
    <row r="43" spans="1:30" s="3" customFormat="1" ht="23.25" customHeight="1">
      <c r="B43" s="461" t="s">
        <v>382</v>
      </c>
      <c r="C43" s="461"/>
      <c r="M43" s="3" t="s">
        <v>381</v>
      </c>
      <c r="AD43" s="2"/>
    </row>
    <row r="44" spans="1:30" s="3" customFormat="1" ht="21" customHeight="1">
      <c r="B44" s="3" t="str">
        <f>"    □ 예취기 작업시 조림목에 피해가 가지 않도록 조림목 주변 반경 20cm 이내에 있는 식생을 사전에 제거한다."</f>
        <v xml:space="preserve">    □ 예취기 작업시 조림목에 피해가 가지 않도록 조림목 주변 반경 20cm 이내에 있는 식생을 사전에 제거한다.</v>
      </c>
      <c r="C44" s="461"/>
      <c r="K44" s="3" t="str">
        <f ca="1">F41</f>
        <v>중(15º~30º)</v>
      </c>
      <c r="M44" s="3" t="s">
        <v>380</v>
      </c>
      <c r="AD44" s="2"/>
    </row>
    <row r="45" spans="1:30" s="3" customFormat="1" ht="21" customHeight="1">
      <c r="B45" s="3" t="str">
        <f>"    □ 묘목찾기 작업은 보통인부 1인이 낫으로 실시한다."</f>
        <v xml:space="preserve">    □ 묘목찾기 작업은 보통인부 1인이 낫으로 실시한다.</v>
      </c>
      <c r="C45" s="461"/>
      <c r="M45" s="3" t="s">
        <v>379</v>
      </c>
      <c r="AD45" s="2"/>
    </row>
    <row r="46" spans="1:30" s="3" customFormat="1" ht="24.75" customHeight="1">
      <c r="B46" s="461" t="s">
        <v>605</v>
      </c>
      <c r="C46" s="461"/>
      <c r="M46" s="3" t="s">
        <v>378</v>
      </c>
      <c r="AD46" s="2"/>
    </row>
    <row r="47" spans="1:30" s="3" customFormat="1" ht="21" customHeight="1">
      <c r="B47" s="3" t="str">
        <f>"    □ 모묙찾기 작업이 끝나면 예취기로 조림목을 제외한 나머지 식생을 모두 제거한다."</f>
        <v xml:space="preserve">    □ 모묙찾기 작업이 끝나면 예취기로 조림목을 제외한 나머지 식생을 모두 제거한다.</v>
      </c>
      <c r="C47" s="461"/>
      <c r="AD47" s="2"/>
    </row>
    <row r="48" spans="1:30" s="3" customFormat="1" ht="34.5" customHeight="1">
      <c r="C48" s="461"/>
      <c r="AD48" s="2"/>
    </row>
    <row r="49" spans="1:10" ht="27.75" customHeight="1">
      <c r="A49" s="463" t="s">
        <v>377</v>
      </c>
      <c r="B49" s="468"/>
      <c r="C49" s="468"/>
      <c r="D49" s="468"/>
      <c r="E49" s="467"/>
      <c r="F49" s="467"/>
      <c r="G49" s="467"/>
      <c r="H49" s="467"/>
      <c r="I49" s="467"/>
      <c r="J49" s="467"/>
    </row>
    <row r="50" spans="1:10" ht="21" customHeight="1">
      <c r="B50" s="462" t="s">
        <v>376</v>
      </c>
      <c r="C50" s="462"/>
      <c r="D50" s="462"/>
      <c r="E50" s="466"/>
      <c r="F50" s="466"/>
      <c r="G50" s="466"/>
      <c r="H50" s="466"/>
      <c r="I50" s="466"/>
      <c r="J50" s="466"/>
    </row>
    <row r="51" spans="1:10" ht="21" customHeight="1">
      <c r="B51" s="462" t="s">
        <v>375</v>
      </c>
      <c r="C51" s="462"/>
      <c r="D51" s="462"/>
      <c r="E51" s="466"/>
      <c r="F51" s="466"/>
      <c r="G51" s="466"/>
      <c r="H51" s="466"/>
      <c r="I51" s="466"/>
      <c r="J51" s="466"/>
    </row>
    <row r="52" spans="1:10" ht="21" customHeight="1">
      <c r="B52" s="462" t="s">
        <v>374</v>
      </c>
      <c r="C52" s="462"/>
      <c r="D52" s="462"/>
      <c r="E52" s="466"/>
      <c r="F52" s="466"/>
      <c r="G52" s="466"/>
      <c r="H52" s="466"/>
      <c r="I52" s="466"/>
      <c r="J52" s="466"/>
    </row>
    <row r="53" spans="1:10" ht="21" customHeight="1">
      <c r="B53" s="462" t="s">
        <v>373</v>
      </c>
      <c r="C53" s="462"/>
      <c r="D53" s="462"/>
      <c r="E53" s="459"/>
      <c r="F53" s="459"/>
      <c r="G53" s="459"/>
      <c r="H53" s="459"/>
      <c r="I53" s="459"/>
      <c r="J53" s="459"/>
    </row>
    <row r="54" spans="1:10" ht="21" customHeight="1">
      <c r="B54" s="465"/>
      <c r="C54" s="465"/>
      <c r="D54" s="465"/>
      <c r="E54" s="464"/>
      <c r="F54" s="464"/>
      <c r="G54" s="464"/>
      <c r="H54" s="464"/>
      <c r="I54" s="464"/>
      <c r="J54" s="464"/>
    </row>
    <row r="55" spans="1:10" ht="21" customHeight="1">
      <c r="A55" s="463" t="s">
        <v>372</v>
      </c>
      <c r="B55" s="462"/>
      <c r="C55" s="462"/>
      <c r="D55" s="462"/>
      <c r="E55" s="459"/>
      <c r="F55" s="459"/>
      <c r="G55" s="459"/>
      <c r="H55" s="459"/>
      <c r="I55" s="459"/>
      <c r="J55" s="459"/>
    </row>
    <row r="56" spans="1:10" ht="21" customHeight="1">
      <c r="B56" s="461" t="s">
        <v>371</v>
      </c>
      <c r="C56" s="460"/>
      <c r="D56" s="460"/>
      <c r="E56" s="459"/>
      <c r="F56" s="459"/>
      <c r="G56" s="459"/>
      <c r="H56" s="459"/>
      <c r="I56" s="459"/>
      <c r="J56" s="459"/>
    </row>
    <row r="57" spans="1:10" ht="21" customHeight="1">
      <c r="B57" s="458"/>
      <c r="C57" s="458"/>
      <c r="D57" s="458"/>
      <c r="E57" s="458"/>
      <c r="F57" s="458"/>
      <c r="G57" s="458"/>
      <c r="H57" s="458"/>
      <c r="I57" s="458"/>
      <c r="J57" s="458"/>
    </row>
  </sheetData>
  <mergeCells count="18">
    <mergeCell ref="B41:C41"/>
    <mergeCell ref="F41:F42"/>
    <mergeCell ref="G41:H42"/>
    <mergeCell ref="I41:I42"/>
    <mergeCell ref="B42:C42"/>
    <mergeCell ref="B40:C40"/>
    <mergeCell ref="G40:H40"/>
    <mergeCell ref="A1:I1"/>
    <mergeCell ref="B20:C21"/>
    <mergeCell ref="D20:D21"/>
    <mergeCell ref="E20:E21"/>
    <mergeCell ref="F20:G20"/>
    <mergeCell ref="H20:I21"/>
    <mergeCell ref="B22:C27"/>
    <mergeCell ref="D22:D27"/>
    <mergeCell ref="H22:I27"/>
    <mergeCell ref="B39:E39"/>
    <mergeCell ref="F39:I39"/>
  </mergeCells>
  <phoneticPr fontId="4" type="noConversion"/>
  <dataValidations count="2">
    <dataValidation type="list" allowBlank="1" showInputMessage="1" showErrorMessage="1" sqref="L41" xr:uid="{00000000-0002-0000-1100-000000000000}">
      <formula1>$M$41:$M$43</formula1>
    </dataValidation>
    <dataValidation type="list" allowBlank="1" showInputMessage="1" showErrorMessage="1" sqref="M41:M46" xr:uid="{00000000-0002-0000-1100-000001000000}">
      <formula1>$M$41:$M$46</formula1>
    </dataValidation>
  </dataValidations>
  <pageMargins left="0.82" right="0.4" top="0.51" bottom="0.34" header="0.19685039370078741" footer="0.27559055118110237"/>
  <pageSetup paperSize="9" firstPageNumber="84" orientation="landscape" useFirstPageNumber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25873-2BF2-4D78-B5F7-A8C1DF1E6034}">
  <sheetPr>
    <tabColor indexed="13"/>
  </sheetPr>
  <dimension ref="A1:AD57"/>
  <sheetViews>
    <sheetView showZeros="0" view="pageBreakPreview" topLeftCell="A5" zoomScaleNormal="85" workbookViewId="0">
      <selection activeCell="D8" sqref="D8"/>
    </sheetView>
  </sheetViews>
  <sheetFormatPr defaultColWidth="8.88671875" defaultRowHeight="13.5"/>
  <cols>
    <col min="1" max="1" width="2.77734375" style="2" customWidth="1"/>
    <col min="2" max="2" width="4.77734375" style="2" customWidth="1"/>
    <col min="3" max="3" width="6.5546875" style="2" customWidth="1"/>
    <col min="4" max="9" width="15.6640625" style="2" customWidth="1"/>
    <col min="10" max="11" width="10.77734375" style="2" customWidth="1"/>
    <col min="12" max="12" width="11.77734375" style="2" customWidth="1"/>
    <col min="13" max="16384" width="8.88671875" style="2"/>
  </cols>
  <sheetData>
    <row r="1" spans="1:30" ht="39" customHeight="1">
      <c r="A1" s="843" t="s">
        <v>431</v>
      </c>
      <c r="B1" s="843"/>
      <c r="C1" s="843"/>
      <c r="D1" s="843"/>
      <c r="E1" s="843"/>
      <c r="F1" s="843"/>
      <c r="G1" s="843"/>
      <c r="H1" s="843"/>
      <c r="I1" s="843"/>
      <c r="J1" s="504"/>
      <c r="S1" s="632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6</v>
      </c>
    </row>
    <row r="2" spans="1:30" ht="13.5" customHeight="1">
      <c r="B2" s="504"/>
      <c r="C2" s="504"/>
      <c r="D2" s="504"/>
      <c r="E2" s="504"/>
      <c r="F2" s="504"/>
      <c r="G2" s="504"/>
      <c r="H2" s="504"/>
      <c r="I2" s="504"/>
      <c r="J2" s="504"/>
      <c r="K2" s="216" t="s">
        <v>283</v>
      </c>
      <c r="L2" s="494" t="s">
        <v>625</v>
      </c>
      <c r="M2" s="216"/>
      <c r="N2" s="216"/>
    </row>
    <row r="3" spans="1:30" ht="7.5" customHeight="1">
      <c r="B3" s="503"/>
      <c r="C3" s="503"/>
      <c r="D3" s="503"/>
      <c r="E3" s="503"/>
      <c r="F3" s="503"/>
      <c r="G3" s="503"/>
      <c r="H3" s="503"/>
      <c r="I3" s="503"/>
      <c r="J3" s="503"/>
      <c r="K3" s="216" t="s">
        <v>429</v>
      </c>
      <c r="L3" s="494" t="s">
        <v>1077</v>
      </c>
      <c r="M3" s="216"/>
      <c r="N3" s="216"/>
    </row>
    <row r="4" spans="1:30" ht="20.100000000000001" customHeight="1">
      <c r="A4" s="499" t="s">
        <v>427</v>
      </c>
      <c r="C4" s="498"/>
      <c r="D4" s="44" t="str">
        <f ca="1">OFFSET(입력!$A$3,$B$4+$S$1*20,0)</f>
        <v>1-0-7-0</v>
      </c>
      <c r="E4" s="502"/>
      <c r="F4" s="502"/>
      <c r="G4" s="502"/>
      <c r="H4" s="502"/>
      <c r="I4" s="502"/>
      <c r="J4" s="502"/>
      <c r="K4" s="216"/>
      <c r="L4" s="494"/>
      <c r="M4" s="216"/>
      <c r="N4" s="216"/>
    </row>
    <row r="5" spans="1:30" ht="9.75" customHeight="1">
      <c r="A5" s="499"/>
      <c r="C5" s="498"/>
      <c r="D5" s="44"/>
      <c r="E5" s="44"/>
      <c r="F5" s="44"/>
      <c r="G5" s="44"/>
      <c r="H5" s="44"/>
      <c r="I5" s="44"/>
      <c r="J5" s="44"/>
      <c r="K5" s="216"/>
      <c r="L5" s="494"/>
      <c r="M5" s="216"/>
      <c r="N5" s="216"/>
    </row>
    <row r="6" spans="1:30" ht="21" customHeight="1">
      <c r="A6" s="463" t="s">
        <v>425</v>
      </c>
      <c r="C6" s="498"/>
      <c r="D6" s="44"/>
      <c r="E6" s="44"/>
      <c r="F6" s="44"/>
      <c r="G6" s="44"/>
      <c r="H6" s="44"/>
      <c r="I6" s="44"/>
      <c r="J6" s="44"/>
      <c r="K6" s="17"/>
      <c r="L6" s="501"/>
      <c r="M6" s="259"/>
      <c r="N6" s="216"/>
    </row>
    <row r="7" spans="1:30" ht="21" customHeight="1">
      <c r="A7" s="499"/>
      <c r="B7" s="2" t="s">
        <v>424</v>
      </c>
      <c r="C7" s="498"/>
      <c r="D7" s="2">
        <f ca="1">OFFSET(입력!$A$3,$B$4+$S$1*20,2)</f>
        <v>0</v>
      </c>
      <c r="K7" s="17"/>
      <c r="L7" s="314"/>
      <c r="M7" s="259"/>
      <c r="N7" s="216"/>
    </row>
    <row r="8" spans="1:30" ht="21" customHeight="1">
      <c r="A8" s="499"/>
      <c r="B8" s="2" t="s">
        <v>423</v>
      </c>
      <c r="C8" s="498"/>
      <c r="D8" s="636">
        <f ca="1">OFFSET(입력!$B$3,$B$4+$S$1*20,6)</f>
        <v>0</v>
      </c>
      <c r="E8" s="500"/>
      <c r="F8" s="500"/>
      <c r="G8" s="500"/>
      <c r="H8" s="500"/>
      <c r="I8" s="500"/>
      <c r="J8" s="500"/>
      <c r="K8" s="17"/>
      <c r="L8" s="314"/>
      <c r="M8" s="259"/>
      <c r="N8" s="216"/>
    </row>
    <row r="9" spans="1:30" ht="21" customHeight="1">
      <c r="A9" s="499"/>
      <c r="B9" s="2" t="s">
        <v>422</v>
      </c>
      <c r="C9" s="498"/>
      <c r="D9" s="2" t="str">
        <f ca="1">OFFSET(입력!$B$3,$B$4+$S$1*20,5)</f>
        <v>모두베기</v>
      </c>
      <c r="K9" s="216"/>
      <c r="L9" s="216"/>
      <c r="M9" s="216"/>
      <c r="N9" s="216"/>
    </row>
    <row r="10" spans="1:30" ht="8.25" customHeight="1">
      <c r="K10" s="216" t="s">
        <v>421</v>
      </c>
      <c r="L10" s="216" t="str">
        <f ca="1">OFFSET(입력!$B$3,0+$S$1*20,16)</f>
        <v>중(15º~30º)</v>
      </c>
      <c r="M10" s="494"/>
      <c r="N10" s="494"/>
    </row>
    <row r="11" spans="1:30" s="3" customFormat="1" ht="21" customHeight="1">
      <c r="A11" s="463" t="s">
        <v>420</v>
      </c>
      <c r="C11" s="463"/>
      <c r="K11" s="216"/>
      <c r="L11" s="216"/>
      <c r="M11" s="494"/>
      <c r="N11" s="494"/>
      <c r="AD11" s="2"/>
    </row>
    <row r="12" spans="1:30" s="3" customFormat="1" ht="21" customHeight="1">
      <c r="B12" s="461" t="s">
        <v>419</v>
      </c>
      <c r="C12" s="461"/>
      <c r="K12" s="216"/>
      <c r="L12" s="497"/>
      <c r="M12" s="494"/>
      <c r="N12" s="494"/>
      <c r="AD12" s="2"/>
    </row>
    <row r="13" spans="1:30" s="3" customFormat="1" ht="21" customHeight="1">
      <c r="B13" s="3" t="str">
        <f>"    □ 방위는 "&amp;L2&amp;" 방향의 산복 이하의 지역으로 해발고 "&amp;L15&amp;"m - "&amp;L16&amp;"m 사이에 분포하고 있음."</f>
        <v xml:space="preserve">    □ 방위는 동, 남동, 북동 방향의 산복 이하의 지역으로 해발고 230m - 370m 사이에 분포하고 있음.</v>
      </c>
      <c r="C13" s="461"/>
      <c r="K13" s="216"/>
      <c r="L13" s="494"/>
      <c r="M13" s="494"/>
      <c r="N13" s="494"/>
      <c r="AD13" s="2"/>
    </row>
    <row r="14" spans="1:30" s="3" customFormat="1" ht="21" customHeight="1">
      <c r="B14" s="3" t="str">
        <f ca="1">"    □ 산지경사는 "&amp;L10&amp;"경사지이고, 벌채산물 잔재를  제외하고는 장애물 많지 않음."</f>
        <v xml:space="preserve">    □ 산지경사는 중(15º~30º)경사지이고, 벌채산물 잔재를  제외하고는 장애물 많지 않음.</v>
      </c>
      <c r="C14" s="461"/>
      <c r="K14" s="216"/>
      <c r="L14" s="494"/>
      <c r="M14" s="494"/>
      <c r="N14" s="494"/>
      <c r="AD14" s="2"/>
    </row>
    <row r="15" spans="1:30" s="3" customFormat="1" ht="21" customHeight="1">
      <c r="B15" s="496" t="s">
        <v>418</v>
      </c>
      <c r="C15" s="461"/>
      <c r="K15" s="216" t="s">
        <v>417</v>
      </c>
      <c r="L15" s="495">
        <v>230</v>
      </c>
      <c r="M15" s="494"/>
      <c r="N15" s="494"/>
      <c r="AD15" s="2"/>
    </row>
    <row r="16" spans="1:30" s="3" customFormat="1" ht="21" customHeight="1">
      <c r="B16" s="3" t="str">
        <f>"    □ "&amp;L3&amp;" 등과 인접하고 있어 접근성은 좋은편임"&amp;L4</f>
        <v xml:space="preserve">    □ 지방도, 임도, 마을도로 등과 인접하고 있어 접근성은 좋은편임</v>
      </c>
      <c r="C16" s="461"/>
      <c r="K16" s="216"/>
      <c r="L16" s="495">
        <v>370</v>
      </c>
      <c r="M16" s="494"/>
      <c r="N16" s="494"/>
      <c r="AD16" s="2"/>
    </row>
    <row r="17" spans="1:30" s="3" customFormat="1" ht="9" customHeight="1">
      <c r="B17" s="461"/>
      <c r="C17" s="461"/>
      <c r="K17" s="216"/>
      <c r="L17" s="494"/>
      <c r="M17" s="494"/>
      <c r="N17" s="494"/>
      <c r="AD17" s="2"/>
    </row>
    <row r="18" spans="1:30" s="3" customFormat="1" ht="21" customHeight="1" thickBot="1">
      <c r="A18" s="463" t="s">
        <v>416</v>
      </c>
      <c r="C18" s="463"/>
      <c r="K18" s="216"/>
      <c r="L18" s="493" t="s">
        <v>415</v>
      </c>
      <c r="M18" s="216"/>
      <c r="N18" s="216"/>
      <c r="AD18" s="2"/>
    </row>
    <row r="19" spans="1:30" s="3" customFormat="1" ht="21" customHeight="1">
      <c r="B19" s="461" t="s">
        <v>414</v>
      </c>
      <c r="C19" s="461"/>
      <c r="K19" s="216"/>
      <c r="L19" s="492" t="s">
        <v>408</v>
      </c>
      <c r="M19" s="491" t="s">
        <v>408</v>
      </c>
      <c r="N19" s="491" t="s">
        <v>408</v>
      </c>
      <c r="O19" s="491" t="s">
        <v>408</v>
      </c>
      <c r="P19" s="490" t="s">
        <v>408</v>
      </c>
      <c r="AD19" s="2"/>
    </row>
    <row r="20" spans="1:30" s="3" customFormat="1" ht="21" customHeight="1" thickBot="1">
      <c r="B20" s="1077" t="s">
        <v>413</v>
      </c>
      <c r="C20" s="1077"/>
      <c r="D20" s="1077" t="s">
        <v>412</v>
      </c>
      <c r="E20" s="1077" t="s">
        <v>411</v>
      </c>
      <c r="F20" s="1077" t="s">
        <v>410</v>
      </c>
      <c r="G20" s="1077"/>
      <c r="H20" s="1077" t="s">
        <v>409</v>
      </c>
      <c r="I20" s="1077"/>
      <c r="J20" s="485"/>
      <c r="K20" s="216"/>
      <c r="L20" s="489">
        <f ca="1">L22</f>
        <v>0</v>
      </c>
      <c r="M20" s="488">
        <f>L23</f>
        <v>0</v>
      </c>
      <c r="N20" s="488">
        <f>L24</f>
        <v>0</v>
      </c>
      <c r="O20" s="488">
        <f>L25</f>
        <v>0</v>
      </c>
      <c r="P20" s="487">
        <f>L26</f>
        <v>0</v>
      </c>
      <c r="AD20" s="2"/>
    </row>
    <row r="21" spans="1:30" s="3" customFormat="1" ht="21" customHeight="1">
      <c r="B21" s="1077"/>
      <c r="C21" s="1077"/>
      <c r="D21" s="1077"/>
      <c r="E21" s="1077"/>
      <c r="F21" s="486" t="s">
        <v>310</v>
      </c>
      <c r="G21" s="486" t="s">
        <v>311</v>
      </c>
      <c r="H21" s="1077"/>
      <c r="I21" s="1077"/>
      <c r="J21" s="485"/>
      <c r="K21" s="216"/>
      <c r="L21" s="483" t="s">
        <v>408</v>
      </c>
      <c r="M21" s="484" t="s">
        <v>310</v>
      </c>
      <c r="N21" s="483" t="s">
        <v>311</v>
      </c>
      <c r="O21" s="483" t="s">
        <v>405</v>
      </c>
      <c r="P21" s="483"/>
      <c r="AD21" s="2"/>
    </row>
    <row r="22" spans="1:30" s="3" customFormat="1" ht="21" customHeight="1">
      <c r="B22" s="1093" t="str">
        <f ca="1">D4</f>
        <v>1-0-7-0</v>
      </c>
      <c r="C22" s="1093"/>
      <c r="D22" s="1088">
        <f ca="1">D8</f>
        <v>0</v>
      </c>
      <c r="E22" s="479">
        <f ca="1">L22</f>
        <v>0</v>
      </c>
      <c r="F22" s="478">
        <f ca="1">IF(O22=0,0,ROUND(M22/O22/0.02,0))</f>
        <v>0</v>
      </c>
      <c r="G22" s="479">
        <f ca="1">IF(O22=0,0,ROUNDDOWN(N22/O22/0.02,0))</f>
        <v>0</v>
      </c>
      <c r="H22" s="1082" t="str">
        <f>입력!Q123</f>
        <v>조림 3년 차 이상</v>
      </c>
      <c r="I22" s="1083"/>
      <c r="J22" s="57"/>
      <c r="K22" s="216"/>
      <c r="L22" s="482">
        <f ca="1">OFFSET(입력!$B$3,0+$S$1*20,8)</f>
        <v>0</v>
      </c>
      <c r="M22" s="481">
        <f ca="1">SUMIFS(입력!$N$3:$N$222,입력!$A$3:$A$222,D4)</f>
        <v>0</v>
      </c>
      <c r="N22" s="481">
        <f ca="1">SUMIFS(입력!$O$3:$O$222,입력!$A$3:$A$222,D4)</f>
        <v>0</v>
      </c>
      <c r="O22" s="480">
        <f ca="1">COUNTIFS(입력!$A$3:$A$222,D4,입력!$N$3:$N$222,"&gt;="&amp;0)</f>
        <v>0</v>
      </c>
      <c r="P22" s="480"/>
      <c r="AD22" s="2"/>
    </row>
    <row r="23" spans="1:30" s="3" customFormat="1" ht="21" customHeight="1">
      <c r="B23" s="1093"/>
      <c r="C23" s="1093"/>
      <c r="D23" s="1088"/>
      <c r="E23" s="479">
        <f>L23</f>
        <v>0</v>
      </c>
      <c r="F23" s="478">
        <f>IF(O23=0,0,ROUNDDOWN(M23/O23/0.02,0))</f>
        <v>0</v>
      </c>
      <c r="G23" s="479">
        <f>IF(O23=0,0,ROUNDDOWN(N23/O23/0.02,0))</f>
        <v>0</v>
      </c>
      <c r="H23" s="1084"/>
      <c r="I23" s="1085"/>
      <c r="J23" s="57"/>
      <c r="K23" s="216"/>
      <c r="L23" s="482"/>
      <c r="M23" s="481"/>
      <c r="N23" s="481"/>
      <c r="O23" s="480"/>
      <c r="P23" s="480"/>
      <c r="AD23" s="2"/>
    </row>
    <row r="24" spans="1:30" s="3" customFormat="1" ht="21" customHeight="1">
      <c r="B24" s="1093"/>
      <c r="C24" s="1093"/>
      <c r="D24" s="1088"/>
      <c r="E24" s="479">
        <f>L24</f>
        <v>0</v>
      </c>
      <c r="F24" s="478">
        <f>IF(O24=0,0,ROUNDDOWN(M24/O24/0.02,0))</f>
        <v>0</v>
      </c>
      <c r="G24" s="479">
        <f>IF(O24=0,0,ROUNDDOWN(N24/O24/0.02,0))</f>
        <v>0</v>
      </c>
      <c r="H24" s="1084"/>
      <c r="I24" s="1085"/>
      <c r="J24" s="57"/>
      <c r="K24" s="216"/>
      <c r="L24" s="482"/>
      <c r="M24" s="481"/>
      <c r="N24" s="481"/>
      <c r="O24" s="480"/>
      <c r="P24" s="480"/>
      <c r="AD24" s="2"/>
    </row>
    <row r="25" spans="1:30" s="3" customFormat="1" ht="21" customHeight="1">
      <c r="B25" s="1093"/>
      <c r="C25" s="1093"/>
      <c r="D25" s="1088"/>
      <c r="E25" s="479">
        <f>L25</f>
        <v>0</v>
      </c>
      <c r="F25" s="478">
        <f>IF(O25=0,0,ROUNDDOWN(M25/O25/0.02,0))</f>
        <v>0</v>
      </c>
      <c r="G25" s="479">
        <f>IF(O25=0,0,ROUNDDOWN(N25/O25/0.02,0))</f>
        <v>0</v>
      </c>
      <c r="H25" s="1084"/>
      <c r="I25" s="1085"/>
      <c r="J25" s="57"/>
      <c r="K25" s="216"/>
      <c r="L25" s="482"/>
      <c r="M25" s="481"/>
      <c r="N25" s="481"/>
      <c r="O25" s="480"/>
      <c r="P25" s="480"/>
      <c r="AD25" s="2"/>
    </row>
    <row r="26" spans="1:30" s="3" customFormat="1" ht="21" customHeight="1">
      <c r="B26" s="1093"/>
      <c r="C26" s="1093"/>
      <c r="D26" s="1088"/>
      <c r="E26" s="479">
        <f>L26</f>
        <v>0</v>
      </c>
      <c r="F26" s="478">
        <f>IF(O26=0,0,ROUNDDOWN(M26/O26/0.02,0))</f>
        <v>0</v>
      </c>
      <c r="G26" s="479">
        <f>IF(O26=0,0,ROUNDDOWN(N26/O26/0.02,0))</f>
        <v>0</v>
      </c>
      <c r="H26" s="1084"/>
      <c r="I26" s="1085"/>
      <c r="J26" s="57"/>
      <c r="K26" s="216"/>
      <c r="L26" s="482"/>
      <c r="M26" s="481"/>
      <c r="N26" s="481"/>
      <c r="O26" s="480"/>
      <c r="P26" s="480"/>
      <c r="AD26" s="2"/>
    </row>
    <row r="27" spans="1:30" s="3" customFormat="1" ht="21" customHeight="1">
      <c r="B27" s="1093"/>
      <c r="C27" s="1093"/>
      <c r="D27" s="1088"/>
      <c r="E27" s="479" t="s">
        <v>227</v>
      </c>
      <c r="F27" s="478" t="e">
        <f ca="1">(F22*$O$22+F23*$O$23+F24*$O$24+F25*$O$25+F26*$O$26)/$O$27</f>
        <v>#DIV/0!</v>
      </c>
      <c r="G27" s="478" t="e">
        <f ca="1">(G22*$O$22+G23*$O$23+G24*$O$24+G25*$O$25+G26*$O$26)/$O$27</f>
        <v>#DIV/0!</v>
      </c>
      <c r="H27" s="1086"/>
      <c r="I27" s="1087"/>
      <c r="J27" s="57"/>
      <c r="M27" s="473"/>
      <c r="O27" s="3">
        <f ca="1">SUM(O22:O26)</f>
        <v>0</v>
      </c>
      <c r="AD27" s="2"/>
    </row>
    <row r="28" spans="1:30" s="3" customFormat="1" ht="26.25" customHeight="1">
      <c r="B28" s="477" t="s">
        <v>403</v>
      </c>
      <c r="C28" s="476"/>
      <c r="D28" s="475"/>
      <c r="E28" s="474"/>
      <c r="F28" s="474"/>
      <c r="G28" s="474"/>
      <c r="H28" s="474"/>
      <c r="I28" s="474"/>
      <c r="J28" s="57"/>
      <c r="M28" s="473"/>
      <c r="AD28" s="2"/>
    </row>
    <row r="29" spans="1:30" s="3" customFormat="1" ht="21" customHeight="1">
      <c r="B29" s="3" t="str">
        <f ca="1">"    □ 식재된 "&amp;L22&amp;"는 활착이 안정된 상태로 신초 발달이 양호함."</f>
        <v xml:space="preserve">    □ 식재된 0는 활착이 안정된 상태로 신초 발달이 양호함.</v>
      </c>
      <c r="C29" s="476"/>
      <c r="D29" s="475"/>
      <c r="E29" s="474"/>
      <c r="F29" s="474"/>
      <c r="G29" s="474"/>
      <c r="H29" s="474"/>
      <c r="I29" s="474"/>
      <c r="J29" s="57"/>
      <c r="M29" s="473"/>
      <c r="AD29" s="2"/>
    </row>
    <row r="30" spans="1:30" s="3" customFormat="1" ht="21" customHeight="1">
      <c r="B30" s="3" t="str">
        <f>"    □ 고사목은 단목으로 불규칙하게 분포되어 있음."</f>
        <v xml:space="preserve">    □ 고사목은 단목으로 불규칙하게 분포되어 있음.</v>
      </c>
      <c r="C30" s="476"/>
      <c r="D30" s="475"/>
      <c r="E30" s="474"/>
      <c r="F30" s="474"/>
      <c r="G30" s="474"/>
      <c r="H30" s="474"/>
      <c r="I30" s="474"/>
      <c r="J30" s="57"/>
      <c r="M30" s="473"/>
      <c r="AD30" s="2"/>
    </row>
    <row r="31" spans="1:30" s="3" customFormat="1" ht="24.75" customHeight="1">
      <c r="B31" s="3" t="s">
        <v>402</v>
      </c>
      <c r="C31" s="476"/>
      <c r="D31" s="475"/>
      <c r="E31" s="474"/>
      <c r="F31" s="474"/>
      <c r="G31" s="474"/>
      <c r="H31" s="474"/>
      <c r="I31" s="474"/>
      <c r="J31" s="57"/>
      <c r="M31" s="473"/>
      <c r="AD31" s="2"/>
    </row>
    <row r="32" spans="1:30" s="3" customFormat="1" ht="21" customHeight="1">
      <c r="B32" s="3" t="str">
        <f ca="1">"    □ "&amp;L32&amp;"이고, 근주에서 올라온 맹아가 불규칙하게 분포되어 있음."</f>
        <v xml:space="preserve">    □ 제거대상은 목본류+초본류 혼합이고, 근주에서 올라온 맹아가 불규칙하게 분포되어 있음.</v>
      </c>
      <c r="C32" s="476"/>
      <c r="D32" s="475"/>
      <c r="E32" s="474"/>
      <c r="F32" s="474"/>
      <c r="G32" s="474"/>
      <c r="H32" s="474"/>
      <c r="I32" s="474"/>
      <c r="J32" s="57"/>
      <c r="K32" s="3" t="s">
        <v>401</v>
      </c>
      <c r="L32" s="3" t="str">
        <f ca="1">OFFSET(입력!$B$3,0+S1*20,14)</f>
        <v>제거대상은 목본류+초본류 혼합</v>
      </c>
      <c r="M32" s="473"/>
      <c r="AD32" s="2"/>
    </row>
    <row r="33" spans="1:30" s="3" customFormat="1" ht="21" customHeight="1">
      <c r="B33" s="3" t="str">
        <f ca="1">"    □ 조림목이 자연발생 식생과 경쟁을 하고 있으나 "&amp;L33&amp;"임."</f>
        <v xml:space="preserve">    □ 조림목이 자연발생 식생과 경쟁을 하고 있으나 조림 3년 차 이상임.</v>
      </c>
      <c r="C33" s="476"/>
      <c r="D33" s="475"/>
      <c r="E33" s="474"/>
      <c r="F33" s="474"/>
      <c r="G33" s="474"/>
      <c r="H33" s="474"/>
      <c r="I33" s="474"/>
      <c r="J33" s="57"/>
      <c r="K33" s="3" t="s">
        <v>400</v>
      </c>
      <c r="L33" s="3" t="str">
        <f ca="1">I41</f>
        <v>조림 3년 차 이상</v>
      </c>
      <c r="M33" s="473"/>
      <c r="AD33" s="2"/>
    </row>
    <row r="34" spans="1:30" s="3" customFormat="1" ht="21" customHeight="1">
      <c r="B34" s="461"/>
      <c r="C34" s="461"/>
      <c r="AD34" s="2"/>
    </row>
    <row r="35" spans="1:30" s="3" customFormat="1" ht="33" customHeight="1">
      <c r="A35" s="463" t="s">
        <v>399</v>
      </c>
      <c r="C35" s="463"/>
      <c r="AD35" s="2"/>
    </row>
    <row r="36" spans="1:30" s="3" customFormat="1" ht="21" customHeight="1">
      <c r="A36" s="463"/>
      <c r="B36" s="461" t="s">
        <v>398</v>
      </c>
      <c r="C36" s="463"/>
      <c r="AD36" s="2"/>
    </row>
    <row r="37" spans="1:30" s="3" customFormat="1" ht="21" customHeight="1">
      <c r="B37" s="3" t="str">
        <f ca="1">"    □ 조림목이 정상적으로 생육하기 위해서는 조림목을 제외한 모든 식생을 제거하여야 하므로  "&amp;L37&amp;"를 적용함."</f>
        <v xml:space="preserve">    □ 조림목이 정상적으로 생육하기 위해서는 조림목을 제외한 모든 식생을 제거하여야 하므로  모두베기를 적용함.</v>
      </c>
      <c r="C37" s="461"/>
      <c r="L37" s="3" t="str">
        <f ca="1">B42</f>
        <v>모두베기</v>
      </c>
      <c r="AD37" s="2"/>
    </row>
    <row r="38" spans="1:30" s="3" customFormat="1" ht="21" customHeight="1">
      <c r="B38" s="461" t="s">
        <v>397</v>
      </c>
      <c r="C38" s="461"/>
      <c r="AD38" s="2"/>
    </row>
    <row r="39" spans="1:30" s="3" customFormat="1" ht="27" customHeight="1">
      <c r="B39" s="1079" t="s">
        <v>396</v>
      </c>
      <c r="C39" s="1080"/>
      <c r="D39" s="1080"/>
      <c r="E39" s="1081"/>
      <c r="F39" s="866" t="s">
        <v>395</v>
      </c>
      <c r="G39" s="1078"/>
      <c r="H39" s="1078"/>
      <c r="I39" s="867"/>
      <c r="K39" s="3" t="s">
        <v>389</v>
      </c>
      <c r="L39" s="471" t="e">
        <f ca="1">F27</f>
        <v>#DIV/0!</v>
      </c>
      <c r="M39" s="472">
        <f>L12</f>
        <v>0</v>
      </c>
      <c r="N39" s="471" t="e">
        <f ca="1">L39</f>
        <v>#DIV/0!</v>
      </c>
      <c r="AD39" s="2"/>
    </row>
    <row r="40" spans="1:30" s="3" customFormat="1" ht="27" customHeight="1">
      <c r="B40" s="1079" t="s">
        <v>394</v>
      </c>
      <c r="C40" s="1081"/>
      <c r="D40" s="56" t="s">
        <v>99</v>
      </c>
      <c r="E40" s="56" t="s">
        <v>392</v>
      </c>
      <c r="F40" s="56" t="s">
        <v>178</v>
      </c>
      <c r="G40" s="866" t="s">
        <v>312</v>
      </c>
      <c r="H40" s="867"/>
      <c r="I40" s="56" t="s">
        <v>387</v>
      </c>
      <c r="AD40" s="2"/>
    </row>
    <row r="41" spans="1:30" s="3" customFormat="1" ht="27" customHeight="1">
      <c r="B41" s="1079" t="s">
        <v>389</v>
      </c>
      <c r="C41" s="1081"/>
      <c r="D41" s="56" t="s">
        <v>388</v>
      </c>
      <c r="E41" s="637" t="e">
        <f ca="1">F27</f>
        <v>#DIV/0!</v>
      </c>
      <c r="F41" s="1089" t="str">
        <f ca="1">INDIRECT("단"&amp;$S$1+1&amp;"!$c$42")</f>
        <v>중(15º~30º)</v>
      </c>
      <c r="G41" s="1090" t="str">
        <f ca="1">INDIRECT("단"&amp;$S$1+1&amp;"!$c$43")</f>
        <v>개소당 평균면적이 3ha 이상</v>
      </c>
      <c r="H41" s="1091"/>
      <c r="I41" s="1089" t="str">
        <f ca="1">INDIRECT("단"&amp;$S$1+1&amp;"!$c$44")</f>
        <v>조림 3년 차 이상</v>
      </c>
      <c r="K41" s="3" t="s">
        <v>387</v>
      </c>
      <c r="L41" s="470" t="s">
        <v>386</v>
      </c>
      <c r="M41" s="3" t="s">
        <v>385</v>
      </c>
      <c r="AD41" s="2"/>
    </row>
    <row r="42" spans="1:30" s="3" customFormat="1" ht="27" customHeight="1">
      <c r="B42" s="1079" t="str">
        <f ca="1">D9</f>
        <v>모두베기</v>
      </c>
      <c r="C42" s="1081"/>
      <c r="D42" s="56" t="s">
        <v>4</v>
      </c>
      <c r="E42" s="469">
        <f ca="1">D22</f>
        <v>0</v>
      </c>
      <c r="F42" s="890"/>
      <c r="G42" s="1092"/>
      <c r="H42" s="895"/>
      <c r="I42" s="890"/>
      <c r="M42" s="3" t="s">
        <v>383</v>
      </c>
      <c r="AD42" s="2"/>
    </row>
    <row r="43" spans="1:30" s="3" customFormat="1" ht="23.25" customHeight="1">
      <c r="B43" s="461" t="s">
        <v>382</v>
      </c>
      <c r="C43" s="461"/>
      <c r="M43" s="3" t="s">
        <v>381</v>
      </c>
      <c r="AD43" s="2"/>
    </row>
    <row r="44" spans="1:30" s="3" customFormat="1" ht="21" customHeight="1">
      <c r="B44" s="3" t="str">
        <f>"    □ 예취기 작업시 조림목에 피해가 가지 않도록 조림목 주변 반경 20cm 이내에 있는 식생을 사전에 제거한다."</f>
        <v xml:space="preserve">    □ 예취기 작업시 조림목에 피해가 가지 않도록 조림목 주변 반경 20cm 이내에 있는 식생을 사전에 제거한다.</v>
      </c>
      <c r="C44" s="461"/>
      <c r="K44" s="3" t="str">
        <f ca="1">F41</f>
        <v>중(15º~30º)</v>
      </c>
      <c r="M44" s="3" t="s">
        <v>380</v>
      </c>
      <c r="AD44" s="2"/>
    </row>
    <row r="45" spans="1:30" s="3" customFormat="1" ht="21" customHeight="1">
      <c r="B45" s="3" t="str">
        <f>"    □ 묘목찾기 작업은 보통인부 1인이 낫으로 실시한다."</f>
        <v xml:space="preserve">    □ 묘목찾기 작업은 보통인부 1인이 낫으로 실시한다.</v>
      </c>
      <c r="C45" s="461"/>
      <c r="M45" s="3" t="s">
        <v>379</v>
      </c>
      <c r="AD45" s="2"/>
    </row>
    <row r="46" spans="1:30" s="3" customFormat="1" ht="24.75" customHeight="1">
      <c r="B46" s="461" t="s">
        <v>605</v>
      </c>
      <c r="C46" s="461"/>
      <c r="M46" s="3" t="s">
        <v>378</v>
      </c>
      <c r="AD46" s="2"/>
    </row>
    <row r="47" spans="1:30" s="3" customFormat="1" ht="21" customHeight="1">
      <c r="B47" s="3" t="str">
        <f>"    □ 모묙찾기 작업이 끝나면 예취기로 조림목을 제외한 나머지 식생을 모두 제거한다."</f>
        <v xml:space="preserve">    □ 모묙찾기 작업이 끝나면 예취기로 조림목을 제외한 나머지 식생을 모두 제거한다.</v>
      </c>
      <c r="C47" s="461"/>
      <c r="AD47" s="2"/>
    </row>
    <row r="48" spans="1:30" s="3" customFormat="1" ht="34.5" customHeight="1">
      <c r="C48" s="461"/>
      <c r="AD48" s="2"/>
    </row>
    <row r="49" spans="1:10" ht="27.75" customHeight="1">
      <c r="A49" s="463" t="s">
        <v>377</v>
      </c>
      <c r="B49" s="468"/>
      <c r="C49" s="468"/>
      <c r="D49" s="468"/>
      <c r="E49" s="467"/>
      <c r="F49" s="467"/>
      <c r="G49" s="467"/>
      <c r="H49" s="467"/>
      <c r="I49" s="467"/>
      <c r="J49" s="467"/>
    </row>
    <row r="50" spans="1:10" ht="21" customHeight="1">
      <c r="B50" s="462" t="s">
        <v>376</v>
      </c>
      <c r="C50" s="462"/>
      <c r="D50" s="462"/>
      <c r="E50" s="466"/>
      <c r="F50" s="466"/>
      <c r="G50" s="466"/>
      <c r="H50" s="466"/>
      <c r="I50" s="466"/>
      <c r="J50" s="466"/>
    </row>
    <row r="51" spans="1:10" ht="21" customHeight="1">
      <c r="B51" s="462" t="s">
        <v>375</v>
      </c>
      <c r="C51" s="462"/>
      <c r="D51" s="462"/>
      <c r="E51" s="466"/>
      <c r="F51" s="466"/>
      <c r="G51" s="466"/>
      <c r="H51" s="466"/>
      <c r="I51" s="466"/>
      <c r="J51" s="466"/>
    </row>
    <row r="52" spans="1:10" ht="21" customHeight="1">
      <c r="B52" s="462" t="s">
        <v>374</v>
      </c>
      <c r="C52" s="462"/>
      <c r="D52" s="462"/>
      <c r="E52" s="466"/>
      <c r="F52" s="466"/>
      <c r="G52" s="466"/>
      <c r="H52" s="466"/>
      <c r="I52" s="466"/>
      <c r="J52" s="466"/>
    </row>
    <row r="53" spans="1:10" ht="21" customHeight="1">
      <c r="B53" s="462" t="s">
        <v>373</v>
      </c>
      <c r="C53" s="462"/>
      <c r="D53" s="462"/>
      <c r="E53" s="459"/>
      <c r="F53" s="459"/>
      <c r="G53" s="459"/>
      <c r="H53" s="459"/>
      <c r="I53" s="459"/>
      <c r="J53" s="459"/>
    </row>
    <row r="54" spans="1:10" ht="21" customHeight="1">
      <c r="B54" s="465"/>
      <c r="C54" s="465"/>
      <c r="D54" s="465"/>
      <c r="E54" s="464"/>
      <c r="F54" s="464"/>
      <c r="G54" s="464"/>
      <c r="H54" s="464"/>
      <c r="I54" s="464"/>
      <c r="J54" s="464"/>
    </row>
    <row r="55" spans="1:10" ht="21" customHeight="1">
      <c r="A55" s="463" t="s">
        <v>372</v>
      </c>
      <c r="B55" s="462"/>
      <c r="C55" s="462"/>
      <c r="D55" s="462"/>
      <c r="E55" s="459"/>
      <c r="F55" s="459"/>
      <c r="G55" s="459"/>
      <c r="H55" s="459"/>
      <c r="I55" s="459"/>
      <c r="J55" s="459"/>
    </row>
    <row r="56" spans="1:10" ht="21" customHeight="1">
      <c r="B56" s="461" t="s">
        <v>371</v>
      </c>
      <c r="C56" s="460"/>
      <c r="D56" s="460"/>
      <c r="E56" s="459"/>
      <c r="F56" s="459"/>
      <c r="G56" s="459"/>
      <c r="H56" s="459"/>
      <c r="I56" s="459"/>
      <c r="J56" s="459"/>
    </row>
    <row r="57" spans="1:10" ht="21" customHeight="1">
      <c r="B57" s="458"/>
      <c r="C57" s="458"/>
      <c r="D57" s="458"/>
      <c r="E57" s="458"/>
      <c r="F57" s="458"/>
      <c r="G57" s="458"/>
      <c r="H57" s="458"/>
      <c r="I57" s="458"/>
      <c r="J57" s="458"/>
    </row>
  </sheetData>
  <mergeCells count="18">
    <mergeCell ref="B41:C41"/>
    <mergeCell ref="F41:F42"/>
    <mergeCell ref="G41:H42"/>
    <mergeCell ref="I41:I42"/>
    <mergeCell ref="B42:C42"/>
    <mergeCell ref="B40:C40"/>
    <mergeCell ref="G40:H40"/>
    <mergeCell ref="A1:I1"/>
    <mergeCell ref="B20:C21"/>
    <mergeCell ref="D20:D21"/>
    <mergeCell ref="E20:E21"/>
    <mergeCell ref="F20:G20"/>
    <mergeCell ref="H20:I21"/>
    <mergeCell ref="B22:C27"/>
    <mergeCell ref="D22:D27"/>
    <mergeCell ref="H22:I27"/>
    <mergeCell ref="B39:E39"/>
    <mergeCell ref="F39:I39"/>
  </mergeCells>
  <phoneticPr fontId="4" type="noConversion"/>
  <dataValidations count="2">
    <dataValidation type="list" allowBlank="1" showInputMessage="1" showErrorMessage="1" sqref="M41:M46" xr:uid="{8F5BA4DD-7CFF-4713-93B3-F36A3C7AC27E}">
      <formula1>$M$41:$M$46</formula1>
    </dataValidation>
    <dataValidation type="list" allowBlank="1" showInputMessage="1" showErrorMessage="1" sqref="L41" xr:uid="{B5E23C26-7384-429A-BFE0-9906798FF24C}">
      <formula1>$M$41:$M$43</formula1>
    </dataValidation>
  </dataValidations>
  <pageMargins left="0.82" right="0.4" top="0.51" bottom="0.34" header="0.19685039370078741" footer="0.27559055118110237"/>
  <pageSetup paperSize="9" firstPageNumber="84" orientation="landscape" useFirstPageNumber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45593-512C-4859-B75D-B7FDDFAE2F5F}">
  <sheetPr>
    <tabColor indexed="13"/>
  </sheetPr>
  <dimension ref="A1:AD57"/>
  <sheetViews>
    <sheetView showZeros="0" view="pageBreakPreview" topLeftCell="A2" zoomScaleNormal="85" workbookViewId="0">
      <selection activeCell="D8" sqref="D8"/>
    </sheetView>
  </sheetViews>
  <sheetFormatPr defaultColWidth="8.88671875" defaultRowHeight="13.5"/>
  <cols>
    <col min="1" max="1" width="2.77734375" style="2" customWidth="1"/>
    <col min="2" max="2" width="4.77734375" style="2" customWidth="1"/>
    <col min="3" max="3" width="6.5546875" style="2" customWidth="1"/>
    <col min="4" max="9" width="15.6640625" style="2" customWidth="1"/>
    <col min="10" max="11" width="10.77734375" style="2" customWidth="1"/>
    <col min="12" max="12" width="11.77734375" style="2" customWidth="1"/>
    <col min="13" max="16384" width="8.88671875" style="2"/>
  </cols>
  <sheetData>
    <row r="1" spans="1:30" ht="39" customHeight="1">
      <c r="A1" s="843" t="s">
        <v>431</v>
      </c>
      <c r="B1" s="843"/>
      <c r="C1" s="843"/>
      <c r="D1" s="843"/>
      <c r="E1" s="843"/>
      <c r="F1" s="843"/>
      <c r="G1" s="843"/>
      <c r="H1" s="843"/>
      <c r="I1" s="843"/>
      <c r="J1" s="504"/>
      <c r="S1" s="632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7</v>
      </c>
    </row>
    <row r="2" spans="1:30" ht="13.5" customHeight="1">
      <c r="B2" s="504"/>
      <c r="C2" s="504"/>
      <c r="D2" s="504"/>
      <c r="E2" s="504"/>
      <c r="F2" s="504"/>
      <c r="G2" s="504"/>
      <c r="H2" s="504"/>
      <c r="I2" s="504"/>
      <c r="J2" s="504"/>
      <c r="K2" s="216" t="s">
        <v>283</v>
      </c>
      <c r="L2" s="494" t="s">
        <v>626</v>
      </c>
      <c r="M2" s="216"/>
      <c r="N2" s="216"/>
    </row>
    <row r="3" spans="1:30" ht="7.5" customHeight="1">
      <c r="B3" s="503"/>
      <c r="C3" s="503"/>
      <c r="D3" s="503"/>
      <c r="E3" s="503"/>
      <c r="F3" s="503"/>
      <c r="G3" s="503"/>
      <c r="H3" s="503"/>
      <c r="I3" s="503"/>
      <c r="J3" s="503"/>
      <c r="K3" s="216" t="s">
        <v>429</v>
      </c>
      <c r="L3" s="494" t="s">
        <v>1078</v>
      </c>
      <c r="M3" s="216"/>
      <c r="N3" s="216"/>
    </row>
    <row r="4" spans="1:30" ht="20.100000000000001" customHeight="1">
      <c r="A4" s="499" t="s">
        <v>427</v>
      </c>
      <c r="C4" s="498"/>
      <c r="D4" s="44" t="str">
        <f ca="1">OFFSET(입력!$A$3,$B$4+$S$1*20,0)</f>
        <v>1-0-8-0</v>
      </c>
      <c r="E4" s="502"/>
      <c r="F4" s="502"/>
      <c r="G4" s="502"/>
      <c r="H4" s="502"/>
      <c r="I4" s="502"/>
      <c r="J4" s="502"/>
      <c r="K4" s="216"/>
      <c r="L4" s="494"/>
      <c r="M4" s="216"/>
      <c r="N4" s="216"/>
    </row>
    <row r="5" spans="1:30" ht="9.75" customHeight="1">
      <c r="A5" s="499"/>
      <c r="C5" s="498"/>
      <c r="D5" s="44"/>
      <c r="E5" s="44"/>
      <c r="F5" s="44"/>
      <c r="G5" s="44"/>
      <c r="H5" s="44"/>
      <c r="I5" s="44"/>
      <c r="J5" s="44"/>
      <c r="K5" s="216"/>
      <c r="L5" s="494"/>
      <c r="M5" s="216"/>
      <c r="N5" s="216"/>
    </row>
    <row r="6" spans="1:30" ht="21" customHeight="1">
      <c r="A6" s="463" t="s">
        <v>425</v>
      </c>
      <c r="C6" s="498"/>
      <c r="D6" s="44"/>
      <c r="E6" s="44"/>
      <c r="F6" s="44"/>
      <c r="G6" s="44"/>
      <c r="H6" s="44"/>
      <c r="I6" s="44"/>
      <c r="J6" s="44"/>
      <c r="K6" s="17"/>
      <c r="L6" s="501"/>
      <c r="M6" s="259"/>
      <c r="N6" s="216"/>
    </row>
    <row r="7" spans="1:30" ht="21" customHeight="1">
      <c r="A7" s="499"/>
      <c r="B7" s="2" t="s">
        <v>424</v>
      </c>
      <c r="C7" s="498"/>
      <c r="D7" s="2">
        <f ca="1">OFFSET(입력!$A$3,$B$4+$S$1*20,2)</f>
        <v>0</v>
      </c>
      <c r="K7" s="17"/>
      <c r="L7" s="314"/>
      <c r="M7" s="259"/>
      <c r="N7" s="216"/>
    </row>
    <row r="8" spans="1:30" ht="21" customHeight="1">
      <c r="A8" s="499"/>
      <c r="B8" s="2" t="s">
        <v>423</v>
      </c>
      <c r="C8" s="498"/>
      <c r="D8" s="636">
        <f ca="1">OFFSET(입력!$B$3,$B$4+$S$1*20,6)</f>
        <v>0</v>
      </c>
      <c r="E8" s="500"/>
      <c r="F8" s="500"/>
      <c r="G8" s="500"/>
      <c r="H8" s="500"/>
      <c r="I8" s="500"/>
      <c r="J8" s="500"/>
      <c r="K8" s="17"/>
      <c r="L8" s="314"/>
      <c r="M8" s="259"/>
      <c r="N8" s="216"/>
    </row>
    <row r="9" spans="1:30" ht="21" customHeight="1">
      <c r="A9" s="499"/>
      <c r="B9" s="2" t="s">
        <v>422</v>
      </c>
      <c r="C9" s="498"/>
      <c r="D9" s="2" t="str">
        <f ca="1">OFFSET(입력!$B$3,$B$4+$S$1*20,5)</f>
        <v>모두베기</v>
      </c>
      <c r="K9" s="216"/>
      <c r="L9" s="216"/>
      <c r="M9" s="216"/>
      <c r="N9" s="216"/>
    </row>
    <row r="10" spans="1:30" ht="8.25" customHeight="1">
      <c r="K10" s="216" t="s">
        <v>421</v>
      </c>
      <c r="L10" s="216" t="str">
        <f ca="1">OFFSET(입력!$B$3,0+$S$1*20,16)</f>
        <v>중(15º~30º)</v>
      </c>
      <c r="M10" s="494"/>
      <c r="N10" s="494"/>
    </row>
    <row r="11" spans="1:30" s="3" customFormat="1" ht="21" customHeight="1">
      <c r="A11" s="463" t="s">
        <v>420</v>
      </c>
      <c r="C11" s="463"/>
      <c r="K11" s="216"/>
      <c r="L11" s="216"/>
      <c r="M11" s="494"/>
      <c r="N11" s="494"/>
      <c r="AD11" s="2"/>
    </row>
    <row r="12" spans="1:30" s="3" customFormat="1" ht="21" customHeight="1">
      <c r="B12" s="461" t="s">
        <v>419</v>
      </c>
      <c r="C12" s="461"/>
      <c r="K12" s="216"/>
      <c r="L12" s="497"/>
      <c r="M12" s="494"/>
      <c r="N12" s="494"/>
      <c r="AD12" s="2"/>
    </row>
    <row r="13" spans="1:30" s="3" customFormat="1" ht="21" customHeight="1">
      <c r="B13" s="3" t="str">
        <f>"    □ 방위는 "&amp;L2&amp;" 방향의 산복, 산정 이하의 지역으로 해발고 "&amp;L15&amp;"m - "&amp;L16&amp;"m 사이에 분포하고 있음."</f>
        <v xml:space="preserve">    □ 방위는 북, 북동, 북서 방향의 산복, 산정 이하의 지역으로 해발고 240m - 370m 사이에 분포하고 있음.</v>
      </c>
      <c r="C13" s="461"/>
      <c r="K13" s="216"/>
      <c r="L13" s="494"/>
      <c r="M13" s="494"/>
      <c r="N13" s="494"/>
      <c r="AD13" s="2"/>
    </row>
    <row r="14" spans="1:30" s="3" customFormat="1" ht="21" customHeight="1">
      <c r="B14" s="3" t="str">
        <f ca="1">"    □ 산지경사는 "&amp;L10&amp;"경사지이고, 벌채산물 잔재를  제외하고는 장애물 많지 않음."</f>
        <v xml:space="preserve">    □ 산지경사는 중(15º~30º)경사지이고, 벌채산물 잔재를  제외하고는 장애물 많지 않음.</v>
      </c>
      <c r="C14" s="461"/>
      <c r="K14" s="216"/>
      <c r="L14" s="494"/>
      <c r="M14" s="494"/>
      <c r="N14" s="494"/>
      <c r="AD14" s="2"/>
    </row>
    <row r="15" spans="1:30" s="3" customFormat="1" ht="21" customHeight="1">
      <c r="B15" s="496" t="s">
        <v>418</v>
      </c>
      <c r="C15" s="461"/>
      <c r="K15" s="216" t="s">
        <v>417</v>
      </c>
      <c r="L15" s="495">
        <v>240</v>
      </c>
      <c r="M15" s="494"/>
      <c r="N15" s="494"/>
      <c r="AD15" s="2"/>
    </row>
    <row r="16" spans="1:30" s="3" customFormat="1" ht="21" customHeight="1">
      <c r="B16" s="3" t="str">
        <f>"    □ "&amp;L3&amp;" 등과 인접하고 있어 접근성은 좋은편임"&amp;L4</f>
        <v xml:space="preserve">    □ 마을도로 등과 인접하고 있어 접근성은 좋은편임</v>
      </c>
      <c r="C16" s="461"/>
      <c r="K16" s="216"/>
      <c r="L16" s="495">
        <v>370</v>
      </c>
      <c r="M16" s="494"/>
      <c r="N16" s="494"/>
      <c r="AD16" s="2"/>
    </row>
    <row r="17" spans="1:30" s="3" customFormat="1" ht="9" customHeight="1">
      <c r="B17" s="461"/>
      <c r="C17" s="461"/>
      <c r="K17" s="216"/>
      <c r="L17" s="494"/>
      <c r="M17" s="494"/>
      <c r="N17" s="494"/>
      <c r="AD17" s="2"/>
    </row>
    <row r="18" spans="1:30" s="3" customFormat="1" ht="21" customHeight="1" thickBot="1">
      <c r="A18" s="463" t="s">
        <v>416</v>
      </c>
      <c r="C18" s="463"/>
      <c r="K18" s="216"/>
      <c r="L18" s="493" t="s">
        <v>415</v>
      </c>
      <c r="M18" s="216"/>
      <c r="N18" s="216"/>
      <c r="AD18" s="2"/>
    </row>
    <row r="19" spans="1:30" s="3" customFormat="1" ht="21" customHeight="1">
      <c r="B19" s="461" t="s">
        <v>414</v>
      </c>
      <c r="C19" s="461"/>
      <c r="K19" s="216"/>
      <c r="L19" s="492" t="s">
        <v>408</v>
      </c>
      <c r="M19" s="491" t="s">
        <v>408</v>
      </c>
      <c r="N19" s="491" t="s">
        <v>408</v>
      </c>
      <c r="O19" s="491" t="s">
        <v>408</v>
      </c>
      <c r="P19" s="490" t="s">
        <v>408</v>
      </c>
      <c r="AD19" s="2"/>
    </row>
    <row r="20" spans="1:30" s="3" customFormat="1" ht="21" customHeight="1" thickBot="1">
      <c r="B20" s="1077" t="s">
        <v>413</v>
      </c>
      <c r="C20" s="1077"/>
      <c r="D20" s="1077" t="s">
        <v>412</v>
      </c>
      <c r="E20" s="1077" t="s">
        <v>411</v>
      </c>
      <c r="F20" s="1077" t="s">
        <v>410</v>
      </c>
      <c r="G20" s="1077"/>
      <c r="H20" s="1077" t="s">
        <v>409</v>
      </c>
      <c r="I20" s="1077"/>
      <c r="J20" s="485"/>
      <c r="K20" s="216"/>
      <c r="L20" s="489">
        <f ca="1">L22</f>
        <v>0</v>
      </c>
      <c r="M20" s="488">
        <f>L23</f>
        <v>0</v>
      </c>
      <c r="N20" s="488">
        <f>L24</f>
        <v>0</v>
      </c>
      <c r="O20" s="488">
        <f>L25</f>
        <v>0</v>
      </c>
      <c r="P20" s="487">
        <f>L26</f>
        <v>0</v>
      </c>
      <c r="AD20" s="2"/>
    </row>
    <row r="21" spans="1:30" s="3" customFormat="1" ht="21" customHeight="1">
      <c r="B21" s="1077"/>
      <c r="C21" s="1077"/>
      <c r="D21" s="1077"/>
      <c r="E21" s="1077"/>
      <c r="F21" s="486" t="s">
        <v>310</v>
      </c>
      <c r="G21" s="486" t="s">
        <v>311</v>
      </c>
      <c r="H21" s="1077"/>
      <c r="I21" s="1077"/>
      <c r="J21" s="485"/>
      <c r="K21" s="216"/>
      <c r="L21" s="483" t="s">
        <v>408</v>
      </c>
      <c r="M21" s="484" t="s">
        <v>310</v>
      </c>
      <c r="N21" s="483" t="s">
        <v>311</v>
      </c>
      <c r="O21" s="483" t="s">
        <v>405</v>
      </c>
      <c r="P21" s="483"/>
      <c r="AD21" s="2"/>
    </row>
    <row r="22" spans="1:30" s="3" customFormat="1" ht="21" customHeight="1">
      <c r="B22" s="1093" t="str">
        <f ca="1">D4</f>
        <v>1-0-8-0</v>
      </c>
      <c r="C22" s="1093"/>
      <c r="D22" s="1088">
        <f ca="1">D8</f>
        <v>0</v>
      </c>
      <c r="E22" s="479">
        <f ca="1">L22</f>
        <v>0</v>
      </c>
      <c r="F22" s="478">
        <f ca="1">IF(O22=0,0,ROUND(M22/O22/0.02,0))</f>
        <v>0</v>
      </c>
      <c r="G22" s="479">
        <f ca="1">IF(O22=0,0,ROUNDDOWN(N22/O22/0.02,0))</f>
        <v>0</v>
      </c>
      <c r="H22" s="1082" t="str">
        <f>입력!Q143</f>
        <v>조림 3년 차 이상</v>
      </c>
      <c r="I22" s="1083"/>
      <c r="J22" s="57"/>
      <c r="K22" s="216"/>
      <c r="L22" s="482">
        <f ca="1">OFFSET(입력!$B$3,0+$S$1*20,8)</f>
        <v>0</v>
      </c>
      <c r="M22" s="481">
        <f ca="1">SUMIFS(입력!$N$3:$N$222,입력!$A$3:$A$222,D4)</f>
        <v>0</v>
      </c>
      <c r="N22" s="481">
        <f ca="1">SUMIFS(입력!$O$3:$O$222,입력!$A$3:$A$222,D4)</f>
        <v>0</v>
      </c>
      <c r="O22" s="480">
        <f ca="1">COUNTIFS(입력!$A$3:$A$222,D4,입력!$N$3:$N$222,"&gt;="&amp;0)</f>
        <v>0</v>
      </c>
      <c r="P22" s="480"/>
      <c r="AD22" s="2"/>
    </row>
    <row r="23" spans="1:30" s="3" customFormat="1" ht="21" customHeight="1">
      <c r="B23" s="1093"/>
      <c r="C23" s="1093"/>
      <c r="D23" s="1088"/>
      <c r="E23" s="479">
        <f>L23</f>
        <v>0</v>
      </c>
      <c r="F23" s="478">
        <f>IF(O23=0,0,ROUNDDOWN(M23/O23/0.02,0))</f>
        <v>0</v>
      </c>
      <c r="G23" s="479">
        <f>IF(O23=0,0,ROUNDDOWN(N23/O23/0.02,0))</f>
        <v>0</v>
      </c>
      <c r="H23" s="1084"/>
      <c r="I23" s="1085"/>
      <c r="J23" s="57"/>
      <c r="K23" s="216"/>
      <c r="L23" s="482"/>
      <c r="M23" s="481"/>
      <c r="N23" s="481"/>
      <c r="O23" s="480"/>
      <c r="P23" s="480"/>
      <c r="AD23" s="2"/>
    </row>
    <row r="24" spans="1:30" s="3" customFormat="1" ht="21" customHeight="1">
      <c r="B24" s="1093"/>
      <c r="C24" s="1093"/>
      <c r="D24" s="1088"/>
      <c r="E24" s="479">
        <f>L24</f>
        <v>0</v>
      </c>
      <c r="F24" s="478">
        <f>IF(O24=0,0,ROUNDDOWN(M24/O24/0.02,0))</f>
        <v>0</v>
      </c>
      <c r="G24" s="479">
        <f>IF(O24=0,0,ROUNDDOWN(N24/O24/0.02,0))</f>
        <v>0</v>
      </c>
      <c r="H24" s="1084"/>
      <c r="I24" s="1085"/>
      <c r="J24" s="57"/>
      <c r="K24" s="216"/>
      <c r="L24" s="482"/>
      <c r="M24" s="481"/>
      <c r="N24" s="481"/>
      <c r="O24" s="480"/>
      <c r="P24" s="480"/>
      <c r="AD24" s="2"/>
    </row>
    <row r="25" spans="1:30" s="3" customFormat="1" ht="21" customHeight="1">
      <c r="B25" s="1093"/>
      <c r="C25" s="1093"/>
      <c r="D25" s="1088"/>
      <c r="E25" s="479">
        <f>L25</f>
        <v>0</v>
      </c>
      <c r="F25" s="478">
        <f>IF(O25=0,0,ROUNDDOWN(M25/O25/0.02,0))</f>
        <v>0</v>
      </c>
      <c r="G25" s="479">
        <f>IF(O25=0,0,ROUNDDOWN(N25/O25/0.02,0))</f>
        <v>0</v>
      </c>
      <c r="H25" s="1084"/>
      <c r="I25" s="1085"/>
      <c r="J25" s="57"/>
      <c r="K25" s="216"/>
      <c r="L25" s="482"/>
      <c r="M25" s="481"/>
      <c r="N25" s="481"/>
      <c r="O25" s="480"/>
      <c r="P25" s="480"/>
      <c r="AD25" s="2"/>
    </row>
    <row r="26" spans="1:30" s="3" customFormat="1" ht="21" customHeight="1">
      <c r="B26" s="1093"/>
      <c r="C26" s="1093"/>
      <c r="D26" s="1088"/>
      <c r="E26" s="479">
        <f>L26</f>
        <v>0</v>
      </c>
      <c r="F26" s="478">
        <f>IF(O26=0,0,ROUNDDOWN(M26/O26/0.02,0))</f>
        <v>0</v>
      </c>
      <c r="G26" s="479">
        <f>IF(O26=0,0,ROUNDDOWN(N26/O26/0.02,0))</f>
        <v>0</v>
      </c>
      <c r="H26" s="1084"/>
      <c r="I26" s="1085"/>
      <c r="J26" s="57"/>
      <c r="K26" s="216"/>
      <c r="L26" s="482"/>
      <c r="M26" s="481"/>
      <c r="N26" s="481"/>
      <c r="O26" s="480"/>
      <c r="P26" s="480"/>
      <c r="AD26" s="2"/>
    </row>
    <row r="27" spans="1:30" s="3" customFormat="1" ht="21" customHeight="1">
      <c r="B27" s="1093"/>
      <c r="C27" s="1093"/>
      <c r="D27" s="1088"/>
      <c r="E27" s="479" t="s">
        <v>227</v>
      </c>
      <c r="F27" s="478" t="e">
        <f ca="1">(F22*$O$22+F23*$O$23+F24*$O$24+F25*$O$25+F26*$O$26)/$O$27</f>
        <v>#DIV/0!</v>
      </c>
      <c r="G27" s="478" t="e">
        <f ca="1">(G22*$O$22+G23*$O$23+G24*$O$24+G25*$O$25+G26*$O$26)/$O$27</f>
        <v>#DIV/0!</v>
      </c>
      <c r="H27" s="1086"/>
      <c r="I27" s="1087"/>
      <c r="J27" s="57"/>
      <c r="M27" s="473"/>
      <c r="O27" s="3">
        <f ca="1">SUM(O22:O26)</f>
        <v>0</v>
      </c>
      <c r="AD27" s="2"/>
    </row>
    <row r="28" spans="1:30" s="3" customFormat="1" ht="26.25" customHeight="1">
      <c r="B28" s="477" t="s">
        <v>403</v>
      </c>
      <c r="C28" s="476"/>
      <c r="D28" s="475"/>
      <c r="E28" s="474"/>
      <c r="F28" s="474"/>
      <c r="G28" s="474"/>
      <c r="H28" s="474"/>
      <c r="I28" s="474"/>
      <c r="J28" s="57"/>
      <c r="M28" s="473"/>
      <c r="AD28" s="2"/>
    </row>
    <row r="29" spans="1:30" s="3" customFormat="1" ht="21" customHeight="1">
      <c r="B29" s="3" t="str">
        <f ca="1">"    □ 식재된 "&amp;L22&amp;"는 활착이 안정된 상태로 신초 발달이 양호함."</f>
        <v xml:space="preserve">    □ 식재된 0는 활착이 안정된 상태로 신초 발달이 양호함.</v>
      </c>
      <c r="C29" s="476"/>
      <c r="D29" s="475"/>
      <c r="E29" s="474"/>
      <c r="F29" s="474"/>
      <c r="G29" s="474"/>
      <c r="H29" s="474"/>
      <c r="I29" s="474"/>
      <c r="J29" s="57"/>
      <c r="M29" s="473"/>
      <c r="AD29" s="2"/>
    </row>
    <row r="30" spans="1:30" s="3" customFormat="1" ht="21" customHeight="1">
      <c r="B30" s="3" t="str">
        <f>"    □ 고사목은 단목으로 불규칙하게 분포되어 있음."</f>
        <v xml:space="preserve">    □ 고사목은 단목으로 불규칙하게 분포되어 있음.</v>
      </c>
      <c r="C30" s="476"/>
      <c r="D30" s="475"/>
      <c r="E30" s="474"/>
      <c r="F30" s="474"/>
      <c r="G30" s="474"/>
      <c r="H30" s="474"/>
      <c r="I30" s="474"/>
      <c r="J30" s="57"/>
      <c r="M30" s="473"/>
      <c r="AD30" s="2"/>
    </row>
    <row r="31" spans="1:30" s="3" customFormat="1" ht="24.75" customHeight="1">
      <c r="B31" s="3" t="s">
        <v>402</v>
      </c>
      <c r="C31" s="476"/>
      <c r="D31" s="475"/>
      <c r="E31" s="474"/>
      <c r="F31" s="474"/>
      <c r="G31" s="474"/>
      <c r="H31" s="474"/>
      <c r="I31" s="474"/>
      <c r="J31" s="57"/>
      <c r="M31" s="473"/>
      <c r="AD31" s="2"/>
    </row>
    <row r="32" spans="1:30" s="3" customFormat="1" ht="21" customHeight="1">
      <c r="B32" s="3" t="str">
        <f ca="1">"    □ "&amp;L32&amp;"이고, 근주에서 올라온 맹아가 불규칙하게 분포되어 있음."</f>
        <v xml:space="preserve">    □ 제거대상은 목본류+초본류 혼합이고, 근주에서 올라온 맹아가 불규칙하게 분포되어 있음.</v>
      </c>
      <c r="C32" s="476"/>
      <c r="D32" s="475"/>
      <c r="E32" s="474"/>
      <c r="F32" s="474"/>
      <c r="G32" s="474"/>
      <c r="H32" s="474"/>
      <c r="I32" s="474"/>
      <c r="J32" s="57"/>
      <c r="K32" s="3" t="s">
        <v>401</v>
      </c>
      <c r="L32" s="3" t="str">
        <f ca="1">OFFSET(입력!$B$3,0+S1*20,14)</f>
        <v>제거대상은 목본류+초본류 혼합</v>
      </c>
      <c r="M32" s="473"/>
      <c r="AD32" s="2"/>
    </row>
    <row r="33" spans="1:30" s="3" customFormat="1" ht="21" customHeight="1">
      <c r="B33" s="3" t="str">
        <f ca="1">"    □ 조림목이 자연발생 식생과 경쟁을 하고 있으나 "&amp;L33&amp;"임."</f>
        <v xml:space="preserve">    □ 조림목이 자연발생 식생과 경쟁을 하고 있으나 조림 3년 차 이상임.</v>
      </c>
      <c r="C33" s="476"/>
      <c r="D33" s="475"/>
      <c r="E33" s="474"/>
      <c r="F33" s="474"/>
      <c r="G33" s="474"/>
      <c r="H33" s="474"/>
      <c r="I33" s="474"/>
      <c r="J33" s="57"/>
      <c r="K33" s="3" t="s">
        <v>400</v>
      </c>
      <c r="L33" s="3" t="str">
        <f ca="1">I41</f>
        <v>조림 3년 차 이상</v>
      </c>
      <c r="M33" s="473"/>
      <c r="AD33" s="2"/>
    </row>
    <row r="34" spans="1:30" s="3" customFormat="1" ht="21" customHeight="1">
      <c r="B34" s="461"/>
      <c r="C34" s="461"/>
      <c r="AD34" s="2"/>
    </row>
    <row r="35" spans="1:30" s="3" customFormat="1" ht="33" customHeight="1">
      <c r="A35" s="463" t="s">
        <v>399</v>
      </c>
      <c r="C35" s="463"/>
      <c r="AD35" s="2"/>
    </row>
    <row r="36" spans="1:30" s="3" customFormat="1" ht="21" customHeight="1">
      <c r="A36" s="463"/>
      <c r="B36" s="461" t="s">
        <v>398</v>
      </c>
      <c r="C36" s="463"/>
      <c r="AD36" s="2"/>
    </row>
    <row r="37" spans="1:30" s="3" customFormat="1" ht="21" customHeight="1">
      <c r="B37" s="3" t="str">
        <f ca="1">"    □ 조림목이 정상적으로 생육하기 위해서는 조림목을 제외한 모든 식생을 제거하여야 하므로  "&amp;L37&amp;"를 적용함."</f>
        <v xml:space="preserve">    □ 조림목이 정상적으로 생육하기 위해서는 조림목을 제외한 모든 식생을 제거하여야 하므로  모두베기를 적용함.</v>
      </c>
      <c r="C37" s="461"/>
      <c r="L37" s="3" t="str">
        <f ca="1">B42</f>
        <v>모두베기</v>
      </c>
      <c r="AD37" s="2"/>
    </row>
    <row r="38" spans="1:30" s="3" customFormat="1" ht="21" customHeight="1">
      <c r="B38" s="461" t="s">
        <v>397</v>
      </c>
      <c r="C38" s="461"/>
      <c r="AD38" s="2"/>
    </row>
    <row r="39" spans="1:30" s="3" customFormat="1" ht="27" customHeight="1">
      <c r="B39" s="1079" t="s">
        <v>396</v>
      </c>
      <c r="C39" s="1080"/>
      <c r="D39" s="1080"/>
      <c r="E39" s="1081"/>
      <c r="F39" s="866" t="s">
        <v>395</v>
      </c>
      <c r="G39" s="1078"/>
      <c r="H39" s="1078"/>
      <c r="I39" s="867"/>
      <c r="K39" s="3" t="s">
        <v>389</v>
      </c>
      <c r="L39" s="471" t="e">
        <f ca="1">F27</f>
        <v>#DIV/0!</v>
      </c>
      <c r="M39" s="472">
        <f>L12</f>
        <v>0</v>
      </c>
      <c r="N39" s="471" t="e">
        <f ca="1">L39</f>
        <v>#DIV/0!</v>
      </c>
      <c r="AD39" s="2"/>
    </row>
    <row r="40" spans="1:30" s="3" customFormat="1" ht="27" customHeight="1">
      <c r="B40" s="1079" t="s">
        <v>394</v>
      </c>
      <c r="C40" s="1081"/>
      <c r="D40" s="56" t="s">
        <v>99</v>
      </c>
      <c r="E40" s="56" t="s">
        <v>392</v>
      </c>
      <c r="F40" s="56" t="s">
        <v>178</v>
      </c>
      <c r="G40" s="866" t="s">
        <v>312</v>
      </c>
      <c r="H40" s="867"/>
      <c r="I40" s="56" t="s">
        <v>387</v>
      </c>
      <c r="AD40" s="2"/>
    </row>
    <row r="41" spans="1:30" s="3" customFormat="1" ht="27" customHeight="1">
      <c r="B41" s="1079" t="s">
        <v>389</v>
      </c>
      <c r="C41" s="1081"/>
      <c r="D41" s="56" t="s">
        <v>388</v>
      </c>
      <c r="E41" s="637" t="e">
        <f ca="1">F27</f>
        <v>#DIV/0!</v>
      </c>
      <c r="F41" s="1089" t="str">
        <f ca="1">INDIRECT("단"&amp;$S$1+1&amp;"!$c$42")</f>
        <v>중(15º~30º)</v>
      </c>
      <c r="G41" s="1090" t="str">
        <f ca="1">INDIRECT("단"&amp;$S$1+1&amp;"!$c$43")</f>
        <v>개소당 평균면적이 3ha 이상</v>
      </c>
      <c r="H41" s="1091"/>
      <c r="I41" s="1089" t="str">
        <f ca="1">INDIRECT("단"&amp;$S$1+1&amp;"!$c$44")</f>
        <v>조림 3년 차 이상</v>
      </c>
      <c r="K41" s="3" t="s">
        <v>387</v>
      </c>
      <c r="L41" s="470" t="s">
        <v>386</v>
      </c>
      <c r="M41" s="3" t="s">
        <v>385</v>
      </c>
      <c r="AD41" s="2"/>
    </row>
    <row r="42" spans="1:30" s="3" customFormat="1" ht="27" customHeight="1">
      <c r="B42" s="1079" t="str">
        <f ca="1">D9</f>
        <v>모두베기</v>
      </c>
      <c r="C42" s="1081"/>
      <c r="D42" s="56" t="s">
        <v>4</v>
      </c>
      <c r="E42" s="469">
        <f ca="1">D22</f>
        <v>0</v>
      </c>
      <c r="F42" s="890"/>
      <c r="G42" s="1092"/>
      <c r="H42" s="895"/>
      <c r="I42" s="890"/>
      <c r="M42" s="3" t="s">
        <v>383</v>
      </c>
      <c r="AD42" s="2"/>
    </row>
    <row r="43" spans="1:30" s="3" customFormat="1" ht="23.25" customHeight="1">
      <c r="B43" s="461" t="s">
        <v>382</v>
      </c>
      <c r="C43" s="461"/>
      <c r="M43" s="3" t="s">
        <v>381</v>
      </c>
      <c r="AD43" s="2"/>
    </row>
    <row r="44" spans="1:30" s="3" customFormat="1" ht="21" customHeight="1">
      <c r="B44" s="3" t="str">
        <f>"    □ 예취기 작업시 조림목에 피해가 가지 않도록 조림목 주변 반경 20cm 이내에 있는 식생을 사전에 제거한다."</f>
        <v xml:space="preserve">    □ 예취기 작업시 조림목에 피해가 가지 않도록 조림목 주변 반경 20cm 이내에 있는 식생을 사전에 제거한다.</v>
      </c>
      <c r="C44" s="461"/>
      <c r="K44" s="3" t="str">
        <f ca="1">F41</f>
        <v>중(15º~30º)</v>
      </c>
      <c r="M44" s="3" t="s">
        <v>380</v>
      </c>
      <c r="AD44" s="2"/>
    </row>
    <row r="45" spans="1:30" s="3" customFormat="1" ht="21" customHeight="1">
      <c r="B45" s="3" t="str">
        <f>"    □ 묘목찾기 작업은 보통인부 1인이 낫으로 실시한다."</f>
        <v xml:space="preserve">    □ 묘목찾기 작업은 보통인부 1인이 낫으로 실시한다.</v>
      </c>
      <c r="C45" s="461"/>
      <c r="M45" s="3" t="s">
        <v>379</v>
      </c>
      <c r="AD45" s="2"/>
    </row>
    <row r="46" spans="1:30" s="3" customFormat="1" ht="24.75" customHeight="1">
      <c r="B46" s="461" t="s">
        <v>605</v>
      </c>
      <c r="C46" s="461"/>
      <c r="M46" s="3" t="s">
        <v>378</v>
      </c>
      <c r="AD46" s="2"/>
    </row>
    <row r="47" spans="1:30" s="3" customFormat="1" ht="21" customHeight="1">
      <c r="B47" s="3" t="str">
        <f>"    □ 모묙찾기 작업이 끝나면 예취기로 조림목을 제외한 나머지 식생을 모두 제거한다."</f>
        <v xml:space="preserve">    □ 모묙찾기 작업이 끝나면 예취기로 조림목을 제외한 나머지 식생을 모두 제거한다.</v>
      </c>
      <c r="C47" s="461"/>
      <c r="AD47" s="2"/>
    </row>
    <row r="48" spans="1:30" s="3" customFormat="1" ht="34.5" customHeight="1">
      <c r="C48" s="461"/>
      <c r="AD48" s="2"/>
    </row>
    <row r="49" spans="1:10" ht="27.75" customHeight="1">
      <c r="A49" s="463" t="s">
        <v>377</v>
      </c>
      <c r="B49" s="468"/>
      <c r="C49" s="468"/>
      <c r="D49" s="468"/>
      <c r="E49" s="467"/>
      <c r="F49" s="467"/>
      <c r="G49" s="467"/>
      <c r="H49" s="467"/>
      <c r="I49" s="467"/>
      <c r="J49" s="467"/>
    </row>
    <row r="50" spans="1:10" ht="21" customHeight="1">
      <c r="B50" s="462" t="s">
        <v>376</v>
      </c>
      <c r="C50" s="462"/>
      <c r="D50" s="462"/>
      <c r="E50" s="466"/>
      <c r="F50" s="466"/>
      <c r="G50" s="466"/>
      <c r="H50" s="466"/>
      <c r="I50" s="466"/>
      <c r="J50" s="466"/>
    </row>
    <row r="51" spans="1:10" ht="21" customHeight="1">
      <c r="B51" s="462" t="s">
        <v>375</v>
      </c>
      <c r="C51" s="462"/>
      <c r="D51" s="462"/>
      <c r="E51" s="466"/>
      <c r="F51" s="466"/>
      <c r="G51" s="466"/>
      <c r="H51" s="466"/>
      <c r="I51" s="466"/>
      <c r="J51" s="466"/>
    </row>
    <row r="52" spans="1:10" ht="21" customHeight="1">
      <c r="B52" s="462" t="s">
        <v>374</v>
      </c>
      <c r="C52" s="462"/>
      <c r="D52" s="462"/>
      <c r="E52" s="466"/>
      <c r="F52" s="466"/>
      <c r="G52" s="466"/>
      <c r="H52" s="466"/>
      <c r="I52" s="466"/>
      <c r="J52" s="466"/>
    </row>
    <row r="53" spans="1:10" ht="21" customHeight="1">
      <c r="B53" s="462" t="s">
        <v>373</v>
      </c>
      <c r="C53" s="462"/>
      <c r="D53" s="462"/>
      <c r="E53" s="459"/>
      <c r="F53" s="459"/>
      <c r="G53" s="459"/>
      <c r="H53" s="459"/>
      <c r="I53" s="459"/>
      <c r="J53" s="459"/>
    </row>
    <row r="54" spans="1:10" ht="21" customHeight="1">
      <c r="B54" s="465"/>
      <c r="C54" s="465"/>
      <c r="D54" s="465"/>
      <c r="E54" s="464"/>
      <c r="F54" s="464"/>
      <c r="G54" s="464"/>
      <c r="H54" s="464"/>
      <c r="I54" s="464"/>
      <c r="J54" s="464"/>
    </row>
    <row r="55" spans="1:10" ht="21" customHeight="1">
      <c r="A55" s="463" t="s">
        <v>372</v>
      </c>
      <c r="B55" s="462"/>
      <c r="C55" s="462"/>
      <c r="D55" s="462"/>
      <c r="E55" s="459"/>
      <c r="F55" s="459"/>
      <c r="G55" s="459"/>
      <c r="H55" s="459"/>
      <c r="I55" s="459"/>
      <c r="J55" s="459"/>
    </row>
    <row r="56" spans="1:10" ht="21" customHeight="1">
      <c r="B56" s="461" t="s">
        <v>371</v>
      </c>
      <c r="C56" s="460"/>
      <c r="D56" s="460"/>
      <c r="E56" s="459"/>
      <c r="F56" s="459"/>
      <c r="G56" s="459"/>
      <c r="H56" s="459"/>
      <c r="I56" s="459"/>
      <c r="J56" s="459"/>
    </row>
    <row r="57" spans="1:10" ht="21" customHeight="1">
      <c r="B57" s="458"/>
      <c r="C57" s="458"/>
      <c r="D57" s="458"/>
      <c r="E57" s="458"/>
      <c r="F57" s="458"/>
      <c r="G57" s="458"/>
      <c r="H57" s="458"/>
      <c r="I57" s="458"/>
      <c r="J57" s="458"/>
    </row>
  </sheetData>
  <mergeCells count="18">
    <mergeCell ref="B41:C41"/>
    <mergeCell ref="F41:F42"/>
    <mergeCell ref="G41:H42"/>
    <mergeCell ref="I41:I42"/>
    <mergeCell ref="B42:C42"/>
    <mergeCell ref="B40:C40"/>
    <mergeCell ref="G40:H40"/>
    <mergeCell ref="A1:I1"/>
    <mergeCell ref="B20:C21"/>
    <mergeCell ref="D20:D21"/>
    <mergeCell ref="E20:E21"/>
    <mergeCell ref="F20:G20"/>
    <mergeCell ref="H20:I21"/>
    <mergeCell ref="B22:C27"/>
    <mergeCell ref="D22:D27"/>
    <mergeCell ref="H22:I27"/>
    <mergeCell ref="B39:E39"/>
    <mergeCell ref="F39:I39"/>
  </mergeCells>
  <phoneticPr fontId="4" type="noConversion"/>
  <dataValidations count="2">
    <dataValidation type="list" allowBlank="1" showInputMessage="1" showErrorMessage="1" sqref="L41" xr:uid="{391C4AB5-1997-4612-84F5-D7200762BECC}">
      <formula1>$M$41:$M$43</formula1>
    </dataValidation>
    <dataValidation type="list" allowBlank="1" showInputMessage="1" showErrorMessage="1" sqref="M41:M46" xr:uid="{A820764C-8FA4-4216-8579-D8EA0337B8E7}">
      <formula1>$M$41:$M$46</formula1>
    </dataValidation>
  </dataValidations>
  <pageMargins left="0.82" right="0.4" top="0.51" bottom="0.34" header="0.19685039370078741" footer="0.27559055118110237"/>
  <pageSetup paperSize="9" firstPageNumber="84" orientation="landscape" useFirstPageNumber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AB91D-996B-4D1C-8723-57D65C2B3EDE}">
  <sheetPr>
    <tabColor indexed="13"/>
  </sheetPr>
  <dimension ref="A1:AD57"/>
  <sheetViews>
    <sheetView showZeros="0" view="pageBreakPreview" zoomScaleNormal="85" workbookViewId="0">
      <selection activeCell="D8" sqref="D8"/>
    </sheetView>
  </sheetViews>
  <sheetFormatPr defaultColWidth="8.88671875" defaultRowHeight="13.5"/>
  <cols>
    <col min="1" max="1" width="2.77734375" style="2" customWidth="1"/>
    <col min="2" max="2" width="4.77734375" style="2" customWidth="1"/>
    <col min="3" max="3" width="6.5546875" style="2" customWidth="1"/>
    <col min="4" max="9" width="15.6640625" style="2" customWidth="1"/>
    <col min="10" max="11" width="10.77734375" style="2" customWidth="1"/>
    <col min="12" max="12" width="11.77734375" style="2" customWidth="1"/>
    <col min="13" max="16384" width="8.88671875" style="2"/>
  </cols>
  <sheetData>
    <row r="1" spans="1:30" ht="39" customHeight="1">
      <c r="A1" s="843" t="s">
        <v>431</v>
      </c>
      <c r="B1" s="843"/>
      <c r="C1" s="843"/>
      <c r="D1" s="843"/>
      <c r="E1" s="843"/>
      <c r="F1" s="843"/>
      <c r="G1" s="843"/>
      <c r="H1" s="843"/>
      <c r="I1" s="843"/>
      <c r="J1" s="504"/>
      <c r="S1" s="632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8</v>
      </c>
    </row>
    <row r="2" spans="1:30" ht="13.5" customHeight="1">
      <c r="B2" s="504"/>
      <c r="C2" s="504"/>
      <c r="D2" s="504"/>
      <c r="E2" s="504"/>
      <c r="F2" s="504"/>
      <c r="G2" s="504"/>
      <c r="H2" s="504"/>
      <c r="I2" s="504"/>
      <c r="J2" s="504"/>
      <c r="K2" s="216" t="s">
        <v>283</v>
      </c>
      <c r="L2" s="494" t="s">
        <v>1079</v>
      </c>
      <c r="M2" s="216"/>
      <c r="N2" s="216"/>
    </row>
    <row r="3" spans="1:30" ht="7.5" customHeight="1">
      <c r="B3" s="503"/>
      <c r="C3" s="503"/>
      <c r="D3" s="503"/>
      <c r="E3" s="503"/>
      <c r="F3" s="503"/>
      <c r="G3" s="503"/>
      <c r="H3" s="503"/>
      <c r="I3" s="503"/>
      <c r="J3" s="503"/>
      <c r="K3" s="216" t="s">
        <v>429</v>
      </c>
      <c r="L3" s="494" t="s">
        <v>1078</v>
      </c>
      <c r="M3" s="216"/>
      <c r="N3" s="216"/>
    </row>
    <row r="4" spans="1:30" ht="20.100000000000001" customHeight="1">
      <c r="A4" s="499" t="s">
        <v>427</v>
      </c>
      <c r="C4" s="498"/>
      <c r="D4" s="44" t="str">
        <f ca="1">OFFSET(입력!$A$3,$B$4+$S$1*20,0)</f>
        <v>1-0-9-0</v>
      </c>
      <c r="E4" s="502"/>
      <c r="F4" s="502"/>
      <c r="G4" s="502"/>
      <c r="H4" s="502"/>
      <c r="I4" s="502"/>
      <c r="J4" s="502"/>
      <c r="K4" s="216"/>
      <c r="L4" s="494"/>
      <c r="M4" s="216"/>
      <c r="N4" s="216"/>
    </row>
    <row r="5" spans="1:30" ht="9.75" customHeight="1">
      <c r="A5" s="499"/>
      <c r="C5" s="498"/>
      <c r="D5" s="44"/>
      <c r="E5" s="44"/>
      <c r="F5" s="44"/>
      <c r="G5" s="44"/>
      <c r="H5" s="44"/>
      <c r="I5" s="44"/>
      <c r="J5" s="44"/>
      <c r="K5" s="216"/>
      <c r="L5" s="494"/>
      <c r="M5" s="216"/>
      <c r="N5" s="216"/>
    </row>
    <row r="6" spans="1:30" ht="21" customHeight="1">
      <c r="A6" s="463" t="s">
        <v>425</v>
      </c>
      <c r="C6" s="498"/>
      <c r="D6" s="44"/>
      <c r="E6" s="44"/>
      <c r="F6" s="44"/>
      <c r="G6" s="44"/>
      <c r="H6" s="44"/>
      <c r="I6" s="44"/>
      <c r="J6" s="44"/>
      <c r="K6" s="17"/>
      <c r="L6" s="501"/>
      <c r="M6" s="259"/>
      <c r="N6" s="216"/>
    </row>
    <row r="7" spans="1:30" ht="21" customHeight="1">
      <c r="A7" s="499"/>
      <c r="B7" s="2" t="s">
        <v>424</v>
      </c>
      <c r="C7" s="498"/>
      <c r="D7" s="2">
        <f ca="1">OFFSET(입력!$A$3,$B$4+$S$1*20,2)</f>
        <v>0</v>
      </c>
      <c r="K7" s="17"/>
      <c r="L7" s="314"/>
      <c r="M7" s="259"/>
      <c r="N7" s="216"/>
    </row>
    <row r="8" spans="1:30" ht="21" customHeight="1">
      <c r="A8" s="499"/>
      <c r="B8" s="2" t="s">
        <v>423</v>
      </c>
      <c r="C8" s="498"/>
      <c r="D8" s="636">
        <f ca="1">OFFSET(입력!$B$3,$B$4+$S$1*20,6)</f>
        <v>0</v>
      </c>
      <c r="E8" s="500"/>
      <c r="F8" s="500"/>
      <c r="G8" s="500"/>
      <c r="H8" s="500"/>
      <c r="I8" s="500"/>
      <c r="J8" s="500"/>
      <c r="K8" s="17"/>
      <c r="L8" s="314"/>
      <c r="M8" s="259"/>
      <c r="N8" s="216"/>
    </row>
    <row r="9" spans="1:30" ht="21" customHeight="1">
      <c r="A9" s="499"/>
      <c r="B9" s="2" t="s">
        <v>422</v>
      </c>
      <c r="C9" s="498"/>
      <c r="D9" s="2" t="str">
        <f ca="1">OFFSET(입력!$B$3,$B$4+$S$1*20,5)</f>
        <v>모두베기</v>
      </c>
      <c r="K9" s="216"/>
      <c r="L9" s="216"/>
      <c r="M9" s="216"/>
      <c r="N9" s="216"/>
    </row>
    <row r="10" spans="1:30" ht="8.25" customHeight="1">
      <c r="K10" s="216" t="s">
        <v>421</v>
      </c>
      <c r="L10" s="216" t="str">
        <f ca="1">OFFSET(입력!$B$3,0+$S$1*20,16)</f>
        <v>중(15º~30º)</v>
      </c>
      <c r="M10" s="494"/>
      <c r="N10" s="494"/>
    </row>
    <row r="11" spans="1:30" s="3" customFormat="1" ht="21" customHeight="1">
      <c r="A11" s="463" t="s">
        <v>420</v>
      </c>
      <c r="C11" s="463"/>
      <c r="K11" s="216"/>
      <c r="L11" s="216"/>
      <c r="M11" s="494"/>
      <c r="N11" s="494"/>
      <c r="AD11" s="2"/>
    </row>
    <row r="12" spans="1:30" s="3" customFormat="1" ht="21" customHeight="1">
      <c r="B12" s="461" t="s">
        <v>419</v>
      </c>
      <c r="C12" s="461"/>
      <c r="K12" s="216"/>
      <c r="L12" s="497"/>
      <c r="M12" s="494"/>
      <c r="N12" s="494"/>
      <c r="AD12" s="2"/>
    </row>
    <row r="13" spans="1:30" s="3" customFormat="1" ht="21" customHeight="1">
      <c r="B13" s="3" t="str">
        <f>"    □ 방위는 "&amp;L2&amp;" 방향의 산복, 산정 이하의 지역으로 해발고 "&amp;L15&amp;"m - "&amp;L16&amp;"m 사이에 분포하고 있음."</f>
        <v xml:space="preserve">    □ 방위는 서, 북서, 남서 방향의 산복, 산정 이하의 지역으로 해발고 240m - 370m 사이에 분포하고 있음.</v>
      </c>
      <c r="C13" s="461"/>
      <c r="K13" s="216"/>
      <c r="L13" s="494"/>
      <c r="M13" s="494"/>
      <c r="N13" s="494"/>
      <c r="AD13" s="2"/>
    </row>
    <row r="14" spans="1:30" s="3" customFormat="1" ht="21" customHeight="1">
      <c r="B14" s="3" t="str">
        <f ca="1">"    □ 산지경사는 "&amp;L10&amp;"경사지이고, 벌채산물 잔재를  제외하고는 장애물 많지 않음."</f>
        <v xml:space="preserve">    □ 산지경사는 중(15º~30º)경사지이고, 벌채산물 잔재를  제외하고는 장애물 많지 않음.</v>
      </c>
      <c r="C14" s="461"/>
      <c r="K14" s="216"/>
      <c r="L14" s="494"/>
      <c r="M14" s="494"/>
      <c r="N14" s="494"/>
      <c r="AD14" s="2"/>
    </row>
    <row r="15" spans="1:30" s="3" customFormat="1" ht="21" customHeight="1">
      <c r="B15" s="496" t="s">
        <v>418</v>
      </c>
      <c r="C15" s="461"/>
      <c r="K15" s="216" t="s">
        <v>417</v>
      </c>
      <c r="L15" s="495">
        <v>240</v>
      </c>
      <c r="M15" s="494"/>
      <c r="N15" s="494"/>
      <c r="AD15" s="2"/>
    </row>
    <row r="16" spans="1:30" s="3" customFormat="1" ht="21" customHeight="1">
      <c r="B16" s="3" t="str">
        <f>"    □ "&amp;L3&amp;" 등과 인접하고 있어 접근성은 좋은편임"&amp;L4</f>
        <v xml:space="preserve">    □ 마을도로 등과 인접하고 있어 접근성은 좋은편임</v>
      </c>
      <c r="C16" s="461"/>
      <c r="K16" s="216"/>
      <c r="L16" s="495">
        <v>370</v>
      </c>
      <c r="M16" s="494"/>
      <c r="N16" s="494"/>
      <c r="AD16" s="2"/>
    </row>
    <row r="17" spans="1:30" s="3" customFormat="1" ht="9" customHeight="1">
      <c r="B17" s="461"/>
      <c r="C17" s="461"/>
      <c r="K17" s="216"/>
      <c r="L17" s="494"/>
      <c r="M17" s="494"/>
      <c r="N17" s="494"/>
      <c r="AD17" s="2"/>
    </row>
    <row r="18" spans="1:30" s="3" customFormat="1" ht="21" customHeight="1" thickBot="1">
      <c r="A18" s="463" t="s">
        <v>416</v>
      </c>
      <c r="C18" s="463"/>
      <c r="K18" s="216"/>
      <c r="L18" s="493" t="s">
        <v>415</v>
      </c>
      <c r="M18" s="216"/>
      <c r="N18" s="216"/>
      <c r="AD18" s="2"/>
    </row>
    <row r="19" spans="1:30" s="3" customFormat="1" ht="21" customHeight="1">
      <c r="B19" s="461" t="s">
        <v>414</v>
      </c>
      <c r="C19" s="461"/>
      <c r="K19" s="216"/>
      <c r="L19" s="492" t="s">
        <v>408</v>
      </c>
      <c r="M19" s="491" t="s">
        <v>408</v>
      </c>
      <c r="N19" s="491" t="s">
        <v>408</v>
      </c>
      <c r="O19" s="491" t="s">
        <v>408</v>
      </c>
      <c r="P19" s="490" t="s">
        <v>408</v>
      </c>
      <c r="AD19" s="2"/>
    </row>
    <row r="20" spans="1:30" s="3" customFormat="1" ht="21" customHeight="1" thickBot="1">
      <c r="B20" s="1077" t="s">
        <v>413</v>
      </c>
      <c r="C20" s="1077"/>
      <c r="D20" s="1077" t="s">
        <v>412</v>
      </c>
      <c r="E20" s="1077" t="s">
        <v>411</v>
      </c>
      <c r="F20" s="1077" t="s">
        <v>410</v>
      </c>
      <c r="G20" s="1077"/>
      <c r="H20" s="1077" t="s">
        <v>409</v>
      </c>
      <c r="I20" s="1077"/>
      <c r="J20" s="485"/>
      <c r="K20" s="216"/>
      <c r="L20" s="489">
        <f ca="1">L22</f>
        <v>0</v>
      </c>
      <c r="M20" s="488">
        <f>L23</f>
        <v>0</v>
      </c>
      <c r="N20" s="488">
        <f>L24</f>
        <v>0</v>
      </c>
      <c r="O20" s="488">
        <f>L25</f>
        <v>0</v>
      </c>
      <c r="P20" s="487">
        <f>L26</f>
        <v>0</v>
      </c>
      <c r="AD20" s="2"/>
    </row>
    <row r="21" spans="1:30" s="3" customFormat="1" ht="21" customHeight="1">
      <c r="B21" s="1077"/>
      <c r="C21" s="1077"/>
      <c r="D21" s="1077"/>
      <c r="E21" s="1077"/>
      <c r="F21" s="486" t="s">
        <v>310</v>
      </c>
      <c r="G21" s="486" t="s">
        <v>311</v>
      </c>
      <c r="H21" s="1077"/>
      <c r="I21" s="1077"/>
      <c r="J21" s="485"/>
      <c r="K21" s="216"/>
      <c r="L21" s="483" t="s">
        <v>408</v>
      </c>
      <c r="M21" s="484" t="s">
        <v>310</v>
      </c>
      <c r="N21" s="483" t="s">
        <v>311</v>
      </c>
      <c r="O21" s="483" t="s">
        <v>405</v>
      </c>
      <c r="P21" s="483"/>
      <c r="AD21" s="2"/>
    </row>
    <row r="22" spans="1:30" s="3" customFormat="1" ht="21" customHeight="1">
      <c r="B22" s="1093" t="str">
        <f ca="1">D4</f>
        <v>1-0-9-0</v>
      </c>
      <c r="C22" s="1093"/>
      <c r="D22" s="1088">
        <f ca="1">D8</f>
        <v>0</v>
      </c>
      <c r="E22" s="479">
        <f ca="1">L22</f>
        <v>0</v>
      </c>
      <c r="F22" s="478">
        <f ca="1">IF(O22=0,0,ROUND(M22/O22/0.02,0))</f>
        <v>0</v>
      </c>
      <c r="G22" s="479">
        <f ca="1">IF(O22=0,0,ROUNDDOWN(N22/O22/0.02,0))</f>
        <v>0</v>
      </c>
      <c r="H22" s="1082" t="str">
        <f>입력!Q163</f>
        <v>조림 3년 차 이상</v>
      </c>
      <c r="I22" s="1083"/>
      <c r="J22" s="57"/>
      <c r="K22" s="216"/>
      <c r="L22" s="482">
        <f ca="1">OFFSET(입력!$B$3,0+$S$1*20,8)</f>
        <v>0</v>
      </c>
      <c r="M22" s="481">
        <f ca="1">SUMIFS(입력!$N$3:$N$222,입력!$A$3:$A$222,D4)</f>
        <v>0</v>
      </c>
      <c r="N22" s="481">
        <f ca="1">SUMIFS(입력!$O$3:$O$222,입력!$A$3:$A$222,D4)</f>
        <v>0</v>
      </c>
      <c r="O22" s="480">
        <f ca="1">COUNTIFS(입력!$A$3:$A$222,D4,입력!$N$3:$N$222,"&gt;="&amp;0)</f>
        <v>0</v>
      </c>
      <c r="P22" s="480"/>
      <c r="AD22" s="2"/>
    </row>
    <row r="23" spans="1:30" s="3" customFormat="1" ht="21" customHeight="1">
      <c r="B23" s="1093"/>
      <c r="C23" s="1093"/>
      <c r="D23" s="1088"/>
      <c r="E23" s="479">
        <f>L23</f>
        <v>0</v>
      </c>
      <c r="F23" s="478">
        <f>IF(O23=0,0,ROUNDDOWN(M23/O23/0.02,0))</f>
        <v>0</v>
      </c>
      <c r="G23" s="479">
        <f>IF(O23=0,0,ROUNDDOWN(N23/O23/0.02,0))</f>
        <v>0</v>
      </c>
      <c r="H23" s="1084"/>
      <c r="I23" s="1085"/>
      <c r="J23" s="57"/>
      <c r="K23" s="216"/>
      <c r="L23" s="482"/>
      <c r="M23" s="481"/>
      <c r="N23" s="481"/>
      <c r="O23" s="480"/>
      <c r="P23" s="480"/>
      <c r="AD23" s="2"/>
    </row>
    <row r="24" spans="1:30" s="3" customFormat="1" ht="21" customHeight="1">
      <c r="B24" s="1093"/>
      <c r="C24" s="1093"/>
      <c r="D24" s="1088"/>
      <c r="E24" s="479">
        <f>L24</f>
        <v>0</v>
      </c>
      <c r="F24" s="478">
        <f>IF(O24=0,0,ROUNDDOWN(M24/O24/0.02,0))</f>
        <v>0</v>
      </c>
      <c r="G24" s="479">
        <f>IF(O24=0,0,ROUNDDOWN(N24/O24/0.02,0))</f>
        <v>0</v>
      </c>
      <c r="H24" s="1084"/>
      <c r="I24" s="1085"/>
      <c r="J24" s="57"/>
      <c r="K24" s="216"/>
      <c r="L24" s="482"/>
      <c r="M24" s="481"/>
      <c r="N24" s="481"/>
      <c r="O24" s="480"/>
      <c r="P24" s="480"/>
      <c r="AD24" s="2"/>
    </row>
    <row r="25" spans="1:30" s="3" customFormat="1" ht="21" customHeight="1">
      <c r="B25" s="1093"/>
      <c r="C25" s="1093"/>
      <c r="D25" s="1088"/>
      <c r="E25" s="479">
        <f>L25</f>
        <v>0</v>
      </c>
      <c r="F25" s="478">
        <f>IF(O25=0,0,ROUNDDOWN(M25/O25/0.02,0))</f>
        <v>0</v>
      </c>
      <c r="G25" s="479">
        <f>IF(O25=0,0,ROUNDDOWN(N25/O25/0.02,0))</f>
        <v>0</v>
      </c>
      <c r="H25" s="1084"/>
      <c r="I25" s="1085"/>
      <c r="J25" s="57"/>
      <c r="K25" s="216"/>
      <c r="L25" s="482"/>
      <c r="M25" s="481"/>
      <c r="N25" s="481"/>
      <c r="O25" s="480"/>
      <c r="P25" s="480"/>
      <c r="AD25" s="2"/>
    </row>
    <row r="26" spans="1:30" s="3" customFormat="1" ht="21" customHeight="1">
      <c r="B26" s="1093"/>
      <c r="C26" s="1093"/>
      <c r="D26" s="1088"/>
      <c r="E26" s="479">
        <f>L26</f>
        <v>0</v>
      </c>
      <c r="F26" s="478">
        <f>IF(O26=0,0,ROUNDDOWN(M26/O26/0.02,0))</f>
        <v>0</v>
      </c>
      <c r="G26" s="479">
        <f>IF(O26=0,0,ROUNDDOWN(N26/O26/0.02,0))</f>
        <v>0</v>
      </c>
      <c r="H26" s="1084"/>
      <c r="I26" s="1085"/>
      <c r="J26" s="57"/>
      <c r="K26" s="216"/>
      <c r="L26" s="482"/>
      <c r="M26" s="481"/>
      <c r="N26" s="481"/>
      <c r="O26" s="480"/>
      <c r="P26" s="480"/>
      <c r="AD26" s="2"/>
    </row>
    <row r="27" spans="1:30" s="3" customFormat="1" ht="21" customHeight="1">
      <c r="B27" s="1093"/>
      <c r="C27" s="1093"/>
      <c r="D27" s="1088"/>
      <c r="E27" s="479" t="s">
        <v>227</v>
      </c>
      <c r="F27" s="478" t="e">
        <f ca="1">(F22*$O$22+F23*$O$23+F24*$O$24+F25*$O$25+F26*$O$26)/$O$27</f>
        <v>#DIV/0!</v>
      </c>
      <c r="G27" s="478" t="e">
        <f ca="1">(G22*$O$22+G23*$O$23+G24*$O$24+G25*$O$25+G26*$O$26)/$O$27</f>
        <v>#DIV/0!</v>
      </c>
      <c r="H27" s="1086"/>
      <c r="I27" s="1087"/>
      <c r="J27" s="57"/>
      <c r="M27" s="473"/>
      <c r="O27" s="3">
        <f ca="1">SUM(O22:O26)</f>
        <v>0</v>
      </c>
      <c r="AD27" s="2"/>
    </row>
    <row r="28" spans="1:30" s="3" customFormat="1" ht="26.25" customHeight="1">
      <c r="B28" s="477" t="s">
        <v>403</v>
      </c>
      <c r="C28" s="476"/>
      <c r="D28" s="475"/>
      <c r="E28" s="474"/>
      <c r="F28" s="474"/>
      <c r="G28" s="474"/>
      <c r="H28" s="474"/>
      <c r="I28" s="474"/>
      <c r="J28" s="57"/>
      <c r="M28" s="473"/>
      <c r="AD28" s="2"/>
    </row>
    <row r="29" spans="1:30" s="3" customFormat="1" ht="21" customHeight="1">
      <c r="B29" s="3" t="str">
        <f ca="1">"    □ 식재된 "&amp;L22&amp;"는 활착이 안정된 상태로 신초 발달이 양호함."</f>
        <v xml:space="preserve">    □ 식재된 0는 활착이 안정된 상태로 신초 발달이 양호함.</v>
      </c>
      <c r="C29" s="476"/>
      <c r="D29" s="475"/>
      <c r="E29" s="474"/>
      <c r="F29" s="474"/>
      <c r="G29" s="474"/>
      <c r="H29" s="474"/>
      <c r="I29" s="474"/>
      <c r="J29" s="57"/>
      <c r="M29" s="473"/>
      <c r="AD29" s="2"/>
    </row>
    <row r="30" spans="1:30" s="3" customFormat="1" ht="21" customHeight="1">
      <c r="B30" s="3" t="str">
        <f>"    □ 고사목은 단목으로 불규칙하게 분포되어 있음."</f>
        <v xml:space="preserve">    □ 고사목은 단목으로 불규칙하게 분포되어 있음.</v>
      </c>
      <c r="C30" s="476"/>
      <c r="D30" s="475"/>
      <c r="E30" s="474"/>
      <c r="F30" s="474"/>
      <c r="G30" s="474"/>
      <c r="H30" s="474"/>
      <c r="I30" s="474"/>
      <c r="J30" s="57"/>
      <c r="M30" s="473"/>
      <c r="AD30" s="2"/>
    </row>
    <row r="31" spans="1:30" s="3" customFormat="1" ht="24.75" customHeight="1">
      <c r="B31" s="3" t="s">
        <v>402</v>
      </c>
      <c r="C31" s="476"/>
      <c r="D31" s="475"/>
      <c r="E31" s="474"/>
      <c r="F31" s="474"/>
      <c r="G31" s="474"/>
      <c r="H31" s="474"/>
      <c r="I31" s="474"/>
      <c r="J31" s="57"/>
      <c r="M31" s="473"/>
      <c r="AD31" s="2"/>
    </row>
    <row r="32" spans="1:30" s="3" customFormat="1" ht="21" customHeight="1">
      <c r="B32" s="3" t="str">
        <f ca="1">"    □ "&amp;L32&amp;"이고, 근주에서 올라온 맹아가 불규칙하게 분포되어 있음."</f>
        <v xml:space="preserve">    □ 제거대상은 목본류+초본류 혼합이고, 근주에서 올라온 맹아가 불규칙하게 분포되어 있음.</v>
      </c>
      <c r="C32" s="476"/>
      <c r="D32" s="475"/>
      <c r="E32" s="474"/>
      <c r="F32" s="474"/>
      <c r="G32" s="474"/>
      <c r="H32" s="474"/>
      <c r="I32" s="474"/>
      <c r="J32" s="57"/>
      <c r="K32" s="3" t="s">
        <v>401</v>
      </c>
      <c r="L32" s="3" t="str">
        <f ca="1">OFFSET(입력!$B$3,0+S1*20,14)</f>
        <v>제거대상은 목본류+초본류 혼합</v>
      </c>
      <c r="M32" s="473"/>
      <c r="AD32" s="2"/>
    </row>
    <row r="33" spans="1:30" s="3" customFormat="1" ht="21" customHeight="1">
      <c r="B33" s="3" t="str">
        <f ca="1">"    □ 조림목이 자연발생 식생과 경쟁을 하고 있으나 "&amp;L33&amp;"임."</f>
        <v xml:space="preserve">    □ 조림목이 자연발생 식생과 경쟁을 하고 있으나 조림 3년 차 이상임.</v>
      </c>
      <c r="C33" s="476"/>
      <c r="D33" s="475"/>
      <c r="E33" s="474"/>
      <c r="F33" s="474"/>
      <c r="G33" s="474"/>
      <c r="H33" s="474"/>
      <c r="I33" s="474"/>
      <c r="J33" s="57"/>
      <c r="K33" s="3" t="s">
        <v>400</v>
      </c>
      <c r="L33" s="3" t="str">
        <f ca="1">I41</f>
        <v>조림 3년 차 이상</v>
      </c>
      <c r="M33" s="473"/>
      <c r="AD33" s="2"/>
    </row>
    <row r="34" spans="1:30" s="3" customFormat="1" ht="21" customHeight="1">
      <c r="B34" s="461"/>
      <c r="C34" s="461"/>
      <c r="AD34" s="2"/>
    </row>
    <row r="35" spans="1:30" s="3" customFormat="1" ht="33" customHeight="1">
      <c r="A35" s="463" t="s">
        <v>399</v>
      </c>
      <c r="C35" s="463"/>
      <c r="AD35" s="2"/>
    </row>
    <row r="36" spans="1:30" s="3" customFormat="1" ht="21" customHeight="1">
      <c r="A36" s="463"/>
      <c r="B36" s="461" t="s">
        <v>398</v>
      </c>
      <c r="C36" s="463"/>
      <c r="AD36" s="2"/>
    </row>
    <row r="37" spans="1:30" s="3" customFormat="1" ht="21" customHeight="1">
      <c r="B37" s="3" t="str">
        <f ca="1">"    □ 조림목이 정상적으로 생육하기 위해서는 조림목을 제외한 모든 식생을 제거하여야 하므로  "&amp;L37&amp;"를 적용함."</f>
        <v xml:space="preserve">    □ 조림목이 정상적으로 생육하기 위해서는 조림목을 제외한 모든 식생을 제거하여야 하므로  모두베기를 적용함.</v>
      </c>
      <c r="C37" s="461"/>
      <c r="L37" s="3" t="str">
        <f ca="1">B42</f>
        <v>모두베기</v>
      </c>
      <c r="AD37" s="2"/>
    </row>
    <row r="38" spans="1:30" s="3" customFormat="1" ht="21" customHeight="1">
      <c r="B38" s="461" t="s">
        <v>397</v>
      </c>
      <c r="C38" s="461"/>
      <c r="AD38" s="2"/>
    </row>
    <row r="39" spans="1:30" s="3" customFormat="1" ht="27" customHeight="1">
      <c r="B39" s="1079" t="s">
        <v>396</v>
      </c>
      <c r="C39" s="1080"/>
      <c r="D39" s="1080"/>
      <c r="E39" s="1081"/>
      <c r="F39" s="866" t="s">
        <v>395</v>
      </c>
      <c r="G39" s="1078"/>
      <c r="H39" s="1078"/>
      <c r="I39" s="867"/>
      <c r="K39" s="3" t="s">
        <v>389</v>
      </c>
      <c r="L39" s="471" t="e">
        <f ca="1">F27</f>
        <v>#DIV/0!</v>
      </c>
      <c r="M39" s="472">
        <f>L12</f>
        <v>0</v>
      </c>
      <c r="N39" s="471" t="e">
        <f ca="1">L39</f>
        <v>#DIV/0!</v>
      </c>
      <c r="AD39" s="2"/>
    </row>
    <row r="40" spans="1:30" s="3" customFormat="1" ht="27" customHeight="1">
      <c r="B40" s="1079" t="s">
        <v>394</v>
      </c>
      <c r="C40" s="1081"/>
      <c r="D40" s="56" t="s">
        <v>99</v>
      </c>
      <c r="E40" s="56" t="s">
        <v>392</v>
      </c>
      <c r="F40" s="56" t="s">
        <v>178</v>
      </c>
      <c r="G40" s="866" t="s">
        <v>312</v>
      </c>
      <c r="H40" s="867"/>
      <c r="I40" s="56" t="s">
        <v>387</v>
      </c>
      <c r="AD40" s="2"/>
    </row>
    <row r="41" spans="1:30" s="3" customFormat="1" ht="27" customHeight="1">
      <c r="B41" s="1079" t="s">
        <v>389</v>
      </c>
      <c r="C41" s="1081"/>
      <c r="D41" s="56" t="s">
        <v>388</v>
      </c>
      <c r="E41" s="637" t="e">
        <f ca="1">F27</f>
        <v>#DIV/0!</v>
      </c>
      <c r="F41" s="1089" t="str">
        <f ca="1">INDIRECT("단"&amp;$S$1+1&amp;"!$c$42")</f>
        <v>중(15º~30º)</v>
      </c>
      <c r="G41" s="1090" t="str">
        <f ca="1">INDIRECT("단"&amp;$S$1+1&amp;"!$c$43")</f>
        <v>개소당 평균면적이 3ha 이상</v>
      </c>
      <c r="H41" s="1091"/>
      <c r="I41" s="1089" t="str">
        <f ca="1">INDIRECT("단"&amp;$S$1+1&amp;"!$c$44")</f>
        <v>조림 3년 차 이상</v>
      </c>
      <c r="K41" s="3" t="s">
        <v>387</v>
      </c>
      <c r="L41" s="470" t="s">
        <v>386</v>
      </c>
      <c r="M41" s="3" t="s">
        <v>385</v>
      </c>
      <c r="AD41" s="2"/>
    </row>
    <row r="42" spans="1:30" s="3" customFormat="1" ht="27" customHeight="1">
      <c r="B42" s="1079" t="str">
        <f ca="1">D9</f>
        <v>모두베기</v>
      </c>
      <c r="C42" s="1081"/>
      <c r="D42" s="56" t="s">
        <v>4</v>
      </c>
      <c r="E42" s="469">
        <f ca="1">D22</f>
        <v>0</v>
      </c>
      <c r="F42" s="890"/>
      <c r="G42" s="1092"/>
      <c r="H42" s="895"/>
      <c r="I42" s="890"/>
      <c r="M42" s="3" t="s">
        <v>383</v>
      </c>
      <c r="AD42" s="2"/>
    </row>
    <row r="43" spans="1:30" s="3" customFormat="1" ht="23.25" customHeight="1">
      <c r="B43" s="461" t="s">
        <v>382</v>
      </c>
      <c r="C43" s="461"/>
      <c r="M43" s="3" t="s">
        <v>381</v>
      </c>
      <c r="AD43" s="2"/>
    </row>
    <row r="44" spans="1:30" s="3" customFormat="1" ht="21" customHeight="1">
      <c r="B44" s="3" t="str">
        <f>"    □ 예취기 작업시 조림목에 피해가 가지 않도록 조림목 주변 반경 20cm 이내에 있는 식생을 사전에 제거한다."</f>
        <v xml:space="preserve">    □ 예취기 작업시 조림목에 피해가 가지 않도록 조림목 주변 반경 20cm 이내에 있는 식생을 사전에 제거한다.</v>
      </c>
      <c r="C44" s="461"/>
      <c r="K44" s="3" t="str">
        <f ca="1">F41</f>
        <v>중(15º~30º)</v>
      </c>
      <c r="M44" s="3" t="s">
        <v>380</v>
      </c>
      <c r="AD44" s="2"/>
    </row>
    <row r="45" spans="1:30" s="3" customFormat="1" ht="21" customHeight="1">
      <c r="B45" s="3" t="str">
        <f>"    □ 묘목찾기 작업은 보통인부 1인이 낫으로 실시한다."</f>
        <v xml:space="preserve">    □ 묘목찾기 작업은 보통인부 1인이 낫으로 실시한다.</v>
      </c>
      <c r="C45" s="461"/>
      <c r="M45" s="3" t="s">
        <v>379</v>
      </c>
      <c r="AD45" s="2"/>
    </row>
    <row r="46" spans="1:30" s="3" customFormat="1" ht="24.75" customHeight="1">
      <c r="B46" s="461" t="s">
        <v>605</v>
      </c>
      <c r="C46" s="461"/>
      <c r="M46" s="3" t="s">
        <v>378</v>
      </c>
      <c r="AD46" s="2"/>
    </row>
    <row r="47" spans="1:30" s="3" customFormat="1" ht="21" customHeight="1">
      <c r="B47" s="3" t="str">
        <f>"    □ 모묙찾기 작업이 끝나면 예취기로 조림목을 제외한 나머지 식생을 모두 제거한다."</f>
        <v xml:space="preserve">    □ 모묙찾기 작업이 끝나면 예취기로 조림목을 제외한 나머지 식생을 모두 제거한다.</v>
      </c>
      <c r="C47" s="461"/>
      <c r="AD47" s="2"/>
    </row>
    <row r="48" spans="1:30" s="3" customFormat="1" ht="34.5" customHeight="1">
      <c r="C48" s="461"/>
      <c r="AD48" s="2"/>
    </row>
    <row r="49" spans="1:10" ht="27.75" customHeight="1">
      <c r="A49" s="463" t="s">
        <v>377</v>
      </c>
      <c r="B49" s="468"/>
      <c r="C49" s="468"/>
      <c r="D49" s="468"/>
      <c r="E49" s="467"/>
      <c r="F49" s="467"/>
      <c r="G49" s="467"/>
      <c r="H49" s="467"/>
      <c r="I49" s="467"/>
      <c r="J49" s="467"/>
    </row>
    <row r="50" spans="1:10" ht="21" customHeight="1">
      <c r="B50" s="462" t="s">
        <v>376</v>
      </c>
      <c r="C50" s="462"/>
      <c r="D50" s="462"/>
      <c r="E50" s="466"/>
      <c r="F50" s="466"/>
      <c r="G50" s="466"/>
      <c r="H50" s="466"/>
      <c r="I50" s="466"/>
      <c r="J50" s="466"/>
    </row>
    <row r="51" spans="1:10" ht="21" customHeight="1">
      <c r="B51" s="462" t="s">
        <v>375</v>
      </c>
      <c r="C51" s="462"/>
      <c r="D51" s="462"/>
      <c r="E51" s="466"/>
      <c r="F51" s="466"/>
      <c r="G51" s="466"/>
      <c r="H51" s="466"/>
      <c r="I51" s="466"/>
      <c r="J51" s="466"/>
    </row>
    <row r="52" spans="1:10" ht="21" customHeight="1">
      <c r="B52" s="462" t="s">
        <v>374</v>
      </c>
      <c r="C52" s="462"/>
      <c r="D52" s="462"/>
      <c r="E52" s="466"/>
      <c r="F52" s="466"/>
      <c r="G52" s="466"/>
      <c r="H52" s="466"/>
      <c r="I52" s="466"/>
      <c r="J52" s="466"/>
    </row>
    <row r="53" spans="1:10" ht="21" customHeight="1">
      <c r="B53" s="462" t="s">
        <v>373</v>
      </c>
      <c r="C53" s="462"/>
      <c r="D53" s="462"/>
      <c r="E53" s="459"/>
      <c r="F53" s="459"/>
      <c r="G53" s="459"/>
      <c r="H53" s="459"/>
      <c r="I53" s="459"/>
      <c r="J53" s="459"/>
    </row>
    <row r="54" spans="1:10" ht="21" customHeight="1">
      <c r="B54" s="465"/>
      <c r="C54" s="465"/>
      <c r="D54" s="465"/>
      <c r="E54" s="464"/>
      <c r="F54" s="464"/>
      <c r="G54" s="464"/>
      <c r="H54" s="464"/>
      <c r="I54" s="464"/>
      <c r="J54" s="464"/>
    </row>
    <row r="55" spans="1:10" ht="21" customHeight="1">
      <c r="A55" s="463" t="s">
        <v>372</v>
      </c>
      <c r="B55" s="462"/>
      <c r="C55" s="462"/>
      <c r="D55" s="462"/>
      <c r="E55" s="459"/>
      <c r="F55" s="459"/>
      <c r="G55" s="459"/>
      <c r="H55" s="459"/>
      <c r="I55" s="459"/>
      <c r="J55" s="459"/>
    </row>
    <row r="56" spans="1:10" ht="21" customHeight="1">
      <c r="B56" s="461" t="s">
        <v>371</v>
      </c>
      <c r="C56" s="460"/>
      <c r="D56" s="460"/>
      <c r="E56" s="459"/>
      <c r="F56" s="459"/>
      <c r="G56" s="459"/>
      <c r="H56" s="459"/>
      <c r="I56" s="459"/>
      <c r="J56" s="459"/>
    </row>
    <row r="57" spans="1:10" ht="21" customHeight="1">
      <c r="B57" s="458"/>
      <c r="C57" s="458"/>
      <c r="D57" s="458"/>
      <c r="E57" s="458"/>
      <c r="F57" s="458"/>
      <c r="G57" s="458"/>
      <c r="H57" s="458"/>
      <c r="I57" s="458"/>
      <c r="J57" s="458"/>
    </row>
  </sheetData>
  <mergeCells count="18">
    <mergeCell ref="B41:C41"/>
    <mergeCell ref="F41:F42"/>
    <mergeCell ref="G41:H42"/>
    <mergeCell ref="I41:I42"/>
    <mergeCell ref="B42:C42"/>
    <mergeCell ref="B40:C40"/>
    <mergeCell ref="G40:H40"/>
    <mergeCell ref="A1:I1"/>
    <mergeCell ref="B20:C21"/>
    <mergeCell ref="D20:D21"/>
    <mergeCell ref="E20:E21"/>
    <mergeCell ref="F20:G20"/>
    <mergeCell ref="H20:I21"/>
    <mergeCell ref="B22:C27"/>
    <mergeCell ref="D22:D27"/>
    <mergeCell ref="H22:I27"/>
    <mergeCell ref="B39:E39"/>
    <mergeCell ref="F39:I39"/>
  </mergeCells>
  <phoneticPr fontId="4" type="noConversion"/>
  <dataValidations count="2">
    <dataValidation type="list" allowBlank="1" showInputMessage="1" showErrorMessage="1" sqref="M41:M46" xr:uid="{24592A62-11A2-4B7E-98B9-407C0B297A86}">
      <formula1>$M$41:$M$46</formula1>
    </dataValidation>
    <dataValidation type="list" allowBlank="1" showInputMessage="1" showErrorMessage="1" sqref="L41" xr:uid="{50B326FD-FA46-4E5D-87AA-3174D0CB68BF}">
      <formula1>$M$41:$M$43</formula1>
    </dataValidation>
  </dataValidations>
  <pageMargins left="0.82" right="0.4" top="0.51" bottom="0.34" header="0.19685039370078741" footer="0.27559055118110237"/>
  <pageSetup paperSize="9" firstPageNumber="84" orientation="landscape" useFirstPageNumber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E47C8-4930-4E8D-89B4-3D0E01BAD3A3}">
  <sheetPr>
    <tabColor indexed="13"/>
  </sheetPr>
  <dimension ref="A1:AD57"/>
  <sheetViews>
    <sheetView showZeros="0" view="pageBreakPreview" topLeftCell="A10" zoomScaleNormal="85" workbookViewId="0">
      <selection activeCell="D8" sqref="D8"/>
    </sheetView>
  </sheetViews>
  <sheetFormatPr defaultColWidth="8.88671875" defaultRowHeight="13.5"/>
  <cols>
    <col min="1" max="1" width="2.77734375" style="2" customWidth="1"/>
    <col min="2" max="2" width="4.77734375" style="2" customWidth="1"/>
    <col min="3" max="3" width="6.5546875" style="2" customWidth="1"/>
    <col min="4" max="9" width="15.6640625" style="2" customWidth="1"/>
    <col min="10" max="11" width="10.77734375" style="2" customWidth="1"/>
    <col min="12" max="12" width="11.77734375" style="2" customWidth="1"/>
    <col min="13" max="16384" width="8.88671875" style="2"/>
  </cols>
  <sheetData>
    <row r="1" spans="1:30" ht="39" customHeight="1">
      <c r="A1" s="843" t="s">
        <v>431</v>
      </c>
      <c r="B1" s="843"/>
      <c r="C1" s="843"/>
      <c r="D1" s="843"/>
      <c r="E1" s="843"/>
      <c r="F1" s="843"/>
      <c r="G1" s="843"/>
      <c r="H1" s="843"/>
      <c r="I1" s="843"/>
      <c r="J1" s="504"/>
      <c r="S1" s="632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9</v>
      </c>
    </row>
    <row r="2" spans="1:30" ht="13.5" customHeight="1">
      <c r="B2" s="504"/>
      <c r="C2" s="504"/>
      <c r="D2" s="504"/>
      <c r="E2" s="504"/>
      <c r="F2" s="504"/>
      <c r="G2" s="504"/>
      <c r="H2" s="504"/>
      <c r="I2" s="504"/>
      <c r="J2" s="504"/>
      <c r="K2" s="216" t="s">
        <v>283</v>
      </c>
      <c r="L2" s="494" t="s">
        <v>616</v>
      </c>
      <c r="M2" s="216"/>
      <c r="N2" s="216"/>
    </row>
    <row r="3" spans="1:30" ht="7.5" customHeight="1">
      <c r="B3" s="503"/>
      <c r="C3" s="503"/>
      <c r="D3" s="503"/>
      <c r="E3" s="503"/>
      <c r="F3" s="503"/>
      <c r="G3" s="503"/>
      <c r="H3" s="503"/>
      <c r="I3" s="503"/>
      <c r="J3" s="503"/>
      <c r="K3" s="216" t="s">
        <v>429</v>
      </c>
      <c r="L3" s="494" t="s">
        <v>428</v>
      </c>
      <c r="M3" s="216"/>
      <c r="N3" s="216"/>
    </row>
    <row r="4" spans="1:30" ht="20.100000000000001" customHeight="1">
      <c r="A4" s="499" t="s">
        <v>427</v>
      </c>
      <c r="C4" s="498"/>
      <c r="D4" s="44" t="str">
        <f ca="1">OFFSET(입력!$A$3,$B$4+$S$1*20,0)</f>
        <v>1-0-10-0</v>
      </c>
      <c r="E4" s="502"/>
      <c r="F4" s="502"/>
      <c r="G4" s="502"/>
      <c r="H4" s="502"/>
      <c r="I4" s="502"/>
      <c r="J4" s="502"/>
      <c r="K4" s="216"/>
      <c r="L4" s="494"/>
      <c r="M4" s="216"/>
      <c r="N4" s="216"/>
    </row>
    <row r="5" spans="1:30" ht="9.75" customHeight="1">
      <c r="A5" s="499"/>
      <c r="C5" s="498"/>
      <c r="D5" s="44"/>
      <c r="E5" s="44"/>
      <c r="F5" s="44"/>
      <c r="G5" s="44"/>
      <c r="H5" s="44"/>
      <c r="I5" s="44"/>
      <c r="J5" s="44"/>
      <c r="K5" s="216"/>
      <c r="L5" s="494"/>
      <c r="M5" s="216"/>
      <c r="N5" s="216"/>
    </row>
    <row r="6" spans="1:30" ht="21" customHeight="1">
      <c r="A6" s="463" t="s">
        <v>425</v>
      </c>
      <c r="C6" s="498"/>
      <c r="D6" s="44"/>
      <c r="E6" s="44"/>
      <c r="F6" s="44"/>
      <c r="G6" s="44"/>
      <c r="H6" s="44"/>
      <c r="I6" s="44"/>
      <c r="J6" s="44"/>
      <c r="K6" s="17"/>
      <c r="L6" s="501"/>
      <c r="M6" s="259"/>
      <c r="N6" s="216"/>
    </row>
    <row r="7" spans="1:30" ht="21" customHeight="1">
      <c r="A7" s="499"/>
      <c r="B7" s="2" t="s">
        <v>424</v>
      </c>
      <c r="C7" s="498"/>
      <c r="D7" s="2">
        <f ca="1">OFFSET(입력!$A$3,$B$4+$S$1*20,2)</f>
        <v>0</v>
      </c>
      <c r="K7" s="17"/>
      <c r="L7" s="314"/>
      <c r="M7" s="259"/>
      <c r="N7" s="216"/>
    </row>
    <row r="8" spans="1:30" ht="21" customHeight="1">
      <c r="A8" s="499"/>
      <c r="B8" s="2" t="s">
        <v>423</v>
      </c>
      <c r="C8" s="498"/>
      <c r="D8" s="636">
        <f ca="1">OFFSET(입력!$B$3,$B$4+$S$1*20,6)</f>
        <v>0</v>
      </c>
      <c r="E8" s="500"/>
      <c r="F8" s="500"/>
      <c r="G8" s="500"/>
      <c r="H8" s="500"/>
      <c r="I8" s="500"/>
      <c r="J8" s="500"/>
      <c r="K8" s="17"/>
      <c r="L8" s="314"/>
      <c r="M8" s="259"/>
      <c r="N8" s="216"/>
    </row>
    <row r="9" spans="1:30" ht="21" customHeight="1">
      <c r="A9" s="499"/>
      <c r="B9" s="2" t="s">
        <v>422</v>
      </c>
      <c r="C9" s="498"/>
      <c r="D9" s="2" t="str">
        <f ca="1">OFFSET(입력!$B$3,$B$4+$S$1*20,5)</f>
        <v>모두베기</v>
      </c>
      <c r="K9" s="216"/>
      <c r="L9" s="216"/>
      <c r="M9" s="216"/>
      <c r="N9" s="216"/>
    </row>
    <row r="10" spans="1:30" ht="8.25" customHeight="1">
      <c r="K10" s="216" t="s">
        <v>421</v>
      </c>
      <c r="L10" s="216" t="str">
        <f ca="1">OFFSET(입력!$B$3,0+$S$1*20,16)</f>
        <v>중(15º~30º)</v>
      </c>
      <c r="M10" s="494"/>
      <c r="N10" s="494"/>
    </row>
    <row r="11" spans="1:30" s="3" customFormat="1" ht="21" customHeight="1">
      <c r="A11" s="463" t="s">
        <v>420</v>
      </c>
      <c r="C11" s="463"/>
      <c r="K11" s="216"/>
      <c r="L11" s="216"/>
      <c r="M11" s="494"/>
      <c r="N11" s="494"/>
      <c r="AD11" s="2"/>
    </row>
    <row r="12" spans="1:30" s="3" customFormat="1" ht="21" customHeight="1">
      <c r="B12" s="461" t="s">
        <v>419</v>
      </c>
      <c r="C12" s="461"/>
      <c r="K12" s="216"/>
      <c r="L12" s="497"/>
      <c r="M12" s="494"/>
      <c r="N12" s="494"/>
      <c r="AD12" s="2"/>
    </row>
    <row r="13" spans="1:30" s="3" customFormat="1" ht="21" customHeight="1">
      <c r="B13" s="3" t="str">
        <f>"    □ 방위는 "&amp;L2&amp;" 방향의 산복 이하의 지역으로 해발고 "&amp;L15&amp;"m - "&amp;L16&amp;"m 사이에 분포하고 있음."</f>
        <v xml:space="preserve">    □ 방위는 동, 남동 방향의 산복 이하의 지역으로 해발고 200m - 250m 사이에 분포하고 있음.</v>
      </c>
      <c r="C13" s="461"/>
      <c r="K13" s="216"/>
      <c r="L13" s="494"/>
      <c r="M13" s="494"/>
      <c r="N13" s="494"/>
      <c r="AD13" s="2"/>
    </row>
    <row r="14" spans="1:30" s="3" customFormat="1" ht="21" customHeight="1">
      <c r="B14" s="3" t="str">
        <f ca="1">"    □ 산지경사는 "&amp;L10&amp;"경사지이고, 벌채산물 잔재를  제외하고는 장애물 많지 않음."</f>
        <v xml:space="preserve">    □ 산지경사는 중(15º~30º)경사지이고, 벌채산물 잔재를  제외하고는 장애물 많지 않음.</v>
      </c>
      <c r="C14" s="461"/>
      <c r="K14" s="216"/>
      <c r="L14" s="494"/>
      <c r="M14" s="494"/>
      <c r="N14" s="494"/>
      <c r="AD14" s="2"/>
    </row>
    <row r="15" spans="1:30" s="3" customFormat="1" ht="21" customHeight="1">
      <c r="B15" s="496" t="s">
        <v>418</v>
      </c>
      <c r="C15" s="461"/>
      <c r="K15" s="216" t="s">
        <v>417</v>
      </c>
      <c r="L15" s="495">
        <v>200</v>
      </c>
      <c r="M15" s="494"/>
      <c r="N15" s="494"/>
      <c r="AD15" s="2"/>
    </row>
    <row r="16" spans="1:30" s="3" customFormat="1" ht="21" customHeight="1">
      <c r="B16" s="3" t="str">
        <f>"    □ "&amp;L3&amp;" 등과 인접하고 있어 접근성은 좋은편임"&amp;L4</f>
        <v xml:space="preserve">    □ 지방도, 마을도로 등과 인접하고 있어 접근성은 좋은편임</v>
      </c>
      <c r="C16" s="461"/>
      <c r="K16" s="216"/>
      <c r="L16" s="495">
        <v>250</v>
      </c>
      <c r="M16" s="494"/>
      <c r="N16" s="494"/>
      <c r="AD16" s="2"/>
    </row>
    <row r="17" spans="1:30" s="3" customFormat="1" ht="9" customHeight="1">
      <c r="B17" s="461"/>
      <c r="C17" s="461"/>
      <c r="K17" s="216"/>
      <c r="L17" s="494"/>
      <c r="M17" s="494"/>
      <c r="N17" s="494"/>
      <c r="AD17" s="2"/>
    </row>
    <row r="18" spans="1:30" s="3" customFormat="1" ht="21" customHeight="1" thickBot="1">
      <c r="A18" s="463" t="s">
        <v>416</v>
      </c>
      <c r="C18" s="463"/>
      <c r="K18" s="216"/>
      <c r="L18" s="493" t="s">
        <v>415</v>
      </c>
      <c r="M18" s="216"/>
      <c r="N18" s="216"/>
      <c r="AD18" s="2"/>
    </row>
    <row r="19" spans="1:30" s="3" customFormat="1" ht="21" customHeight="1">
      <c r="B19" s="461" t="s">
        <v>414</v>
      </c>
      <c r="C19" s="461"/>
      <c r="K19" s="216"/>
      <c r="L19" s="492" t="s">
        <v>408</v>
      </c>
      <c r="M19" s="491" t="s">
        <v>408</v>
      </c>
      <c r="N19" s="491" t="s">
        <v>408</v>
      </c>
      <c r="O19" s="491" t="s">
        <v>408</v>
      </c>
      <c r="P19" s="490" t="s">
        <v>408</v>
      </c>
      <c r="AD19" s="2"/>
    </row>
    <row r="20" spans="1:30" s="3" customFormat="1" ht="21" customHeight="1" thickBot="1">
      <c r="B20" s="1077" t="s">
        <v>413</v>
      </c>
      <c r="C20" s="1077"/>
      <c r="D20" s="1077" t="s">
        <v>412</v>
      </c>
      <c r="E20" s="1077" t="s">
        <v>411</v>
      </c>
      <c r="F20" s="1077" t="s">
        <v>410</v>
      </c>
      <c r="G20" s="1077"/>
      <c r="H20" s="1077" t="s">
        <v>409</v>
      </c>
      <c r="I20" s="1077"/>
      <c r="J20" s="485"/>
      <c r="K20" s="216"/>
      <c r="L20" s="489">
        <f ca="1">L22</f>
        <v>0</v>
      </c>
      <c r="M20" s="488">
        <f>L23</f>
        <v>0</v>
      </c>
      <c r="N20" s="488">
        <f>L24</f>
        <v>0</v>
      </c>
      <c r="O20" s="488">
        <f>L25</f>
        <v>0</v>
      </c>
      <c r="P20" s="487">
        <f>L26</f>
        <v>0</v>
      </c>
      <c r="AD20" s="2"/>
    </row>
    <row r="21" spans="1:30" s="3" customFormat="1" ht="21" customHeight="1">
      <c r="B21" s="1077"/>
      <c r="C21" s="1077"/>
      <c r="D21" s="1077"/>
      <c r="E21" s="1077"/>
      <c r="F21" s="486" t="s">
        <v>310</v>
      </c>
      <c r="G21" s="486" t="s">
        <v>311</v>
      </c>
      <c r="H21" s="1077"/>
      <c r="I21" s="1077"/>
      <c r="J21" s="485"/>
      <c r="K21" s="216"/>
      <c r="L21" s="483" t="s">
        <v>408</v>
      </c>
      <c r="M21" s="484" t="s">
        <v>310</v>
      </c>
      <c r="N21" s="483" t="s">
        <v>311</v>
      </c>
      <c r="O21" s="483" t="s">
        <v>405</v>
      </c>
      <c r="P21" s="483"/>
      <c r="AD21" s="2"/>
    </row>
    <row r="22" spans="1:30" s="3" customFormat="1" ht="21" customHeight="1">
      <c r="B22" s="1093" t="str">
        <f ca="1">D4</f>
        <v>1-0-10-0</v>
      </c>
      <c r="C22" s="1093"/>
      <c r="D22" s="1088">
        <f ca="1">D8</f>
        <v>0</v>
      </c>
      <c r="E22" s="479">
        <f ca="1">L22</f>
        <v>0</v>
      </c>
      <c r="F22" s="478">
        <f ca="1">IF(O22=0,0,ROUND(M22/O22/0.02,0))</f>
        <v>0</v>
      </c>
      <c r="G22" s="479">
        <f ca="1">IF(O22=0,0,ROUNDDOWN(N22/O22/0.02,0))</f>
        <v>0</v>
      </c>
      <c r="H22" s="1082" t="str">
        <f>입력!Q183</f>
        <v>조림 2년 차</v>
      </c>
      <c r="I22" s="1083"/>
      <c r="J22" s="57"/>
      <c r="K22" s="216"/>
      <c r="L22" s="482">
        <f ca="1">OFFSET(입력!$B$3,0+$S$1*20,8)</f>
        <v>0</v>
      </c>
      <c r="M22" s="481">
        <f ca="1">SUMIFS(입력!$N$3:$N$222,입력!$A$3:$A$222,D4)</f>
        <v>0</v>
      </c>
      <c r="N22" s="481">
        <f ca="1">SUMIFS(입력!$O$3:$O$222,입력!$A$3:$A$222,D4)</f>
        <v>0</v>
      </c>
      <c r="O22" s="480">
        <f ca="1">COUNTIFS(입력!$A$3:$A$222,D4,입력!$N$3:$N$222,"&gt;="&amp;0)</f>
        <v>0</v>
      </c>
      <c r="P22" s="480"/>
      <c r="AD22" s="2"/>
    </row>
    <row r="23" spans="1:30" s="3" customFormat="1" ht="21" customHeight="1">
      <c r="B23" s="1093"/>
      <c r="C23" s="1093"/>
      <c r="D23" s="1088"/>
      <c r="E23" s="479">
        <f>L23</f>
        <v>0</v>
      </c>
      <c r="F23" s="478">
        <f>IF(O23=0,0,ROUNDDOWN(M23/O23/0.02,0))</f>
        <v>0</v>
      </c>
      <c r="G23" s="479">
        <f>IF(O23=0,0,ROUNDDOWN(N23/O23/0.02,0))</f>
        <v>0</v>
      </c>
      <c r="H23" s="1084"/>
      <c r="I23" s="1085"/>
      <c r="J23" s="57"/>
      <c r="K23" s="216"/>
      <c r="L23" s="482"/>
      <c r="M23" s="481"/>
      <c r="N23" s="481"/>
      <c r="O23" s="480"/>
      <c r="P23" s="480"/>
      <c r="AD23" s="2"/>
    </row>
    <row r="24" spans="1:30" s="3" customFormat="1" ht="21" customHeight="1">
      <c r="B24" s="1093"/>
      <c r="C24" s="1093"/>
      <c r="D24" s="1088"/>
      <c r="E24" s="479">
        <f>L24</f>
        <v>0</v>
      </c>
      <c r="F24" s="478">
        <f>IF(O24=0,0,ROUNDDOWN(M24/O24/0.02,0))</f>
        <v>0</v>
      </c>
      <c r="G24" s="479">
        <f>IF(O24=0,0,ROUNDDOWN(N24/O24/0.02,0))</f>
        <v>0</v>
      </c>
      <c r="H24" s="1084"/>
      <c r="I24" s="1085"/>
      <c r="J24" s="57"/>
      <c r="K24" s="216"/>
      <c r="L24" s="482"/>
      <c r="M24" s="481"/>
      <c r="N24" s="481"/>
      <c r="O24" s="480"/>
      <c r="P24" s="480"/>
      <c r="AD24" s="2"/>
    </row>
    <row r="25" spans="1:30" s="3" customFormat="1" ht="21" customHeight="1">
      <c r="B25" s="1093"/>
      <c r="C25" s="1093"/>
      <c r="D25" s="1088"/>
      <c r="E25" s="479">
        <f>L25</f>
        <v>0</v>
      </c>
      <c r="F25" s="478">
        <f>IF(O25=0,0,ROUNDDOWN(M25/O25/0.02,0))</f>
        <v>0</v>
      </c>
      <c r="G25" s="479">
        <f>IF(O25=0,0,ROUNDDOWN(N25/O25/0.02,0))</f>
        <v>0</v>
      </c>
      <c r="H25" s="1084"/>
      <c r="I25" s="1085"/>
      <c r="J25" s="57"/>
      <c r="K25" s="216"/>
      <c r="L25" s="482"/>
      <c r="M25" s="481"/>
      <c r="N25" s="481"/>
      <c r="O25" s="480"/>
      <c r="P25" s="480"/>
      <c r="AD25" s="2"/>
    </row>
    <row r="26" spans="1:30" s="3" customFormat="1" ht="21" customHeight="1">
      <c r="B26" s="1093"/>
      <c r="C26" s="1093"/>
      <c r="D26" s="1088"/>
      <c r="E26" s="479">
        <f>L26</f>
        <v>0</v>
      </c>
      <c r="F26" s="478">
        <f>IF(O26=0,0,ROUNDDOWN(M26/O26/0.02,0))</f>
        <v>0</v>
      </c>
      <c r="G26" s="479">
        <f>IF(O26=0,0,ROUNDDOWN(N26/O26/0.02,0))</f>
        <v>0</v>
      </c>
      <c r="H26" s="1084"/>
      <c r="I26" s="1085"/>
      <c r="J26" s="57"/>
      <c r="K26" s="216"/>
      <c r="L26" s="482"/>
      <c r="M26" s="481"/>
      <c r="N26" s="481"/>
      <c r="O26" s="480"/>
      <c r="P26" s="480"/>
      <c r="AD26" s="2"/>
    </row>
    <row r="27" spans="1:30" s="3" customFormat="1" ht="21" customHeight="1">
      <c r="B27" s="1093"/>
      <c r="C27" s="1093"/>
      <c r="D27" s="1088"/>
      <c r="E27" s="479" t="s">
        <v>227</v>
      </c>
      <c r="F27" s="478" t="e">
        <f ca="1">(F22*$O$22+F23*$O$23+F24*$O$24+F25*$O$25+F26*$O$26)/$O$27</f>
        <v>#DIV/0!</v>
      </c>
      <c r="G27" s="478" t="e">
        <f ca="1">(G22*$O$22+G23*$O$23+G24*$O$24+G25*$O$25+G26*$O$26)/$O$27</f>
        <v>#DIV/0!</v>
      </c>
      <c r="H27" s="1086"/>
      <c r="I27" s="1087"/>
      <c r="J27" s="57"/>
      <c r="M27" s="473"/>
      <c r="O27" s="3">
        <f ca="1">SUM(O22:O26)</f>
        <v>0</v>
      </c>
      <c r="AD27" s="2"/>
    </row>
    <row r="28" spans="1:30" s="3" customFormat="1" ht="26.25" customHeight="1">
      <c r="B28" s="477" t="s">
        <v>403</v>
      </c>
      <c r="C28" s="476"/>
      <c r="D28" s="475"/>
      <c r="E28" s="474"/>
      <c r="F28" s="474"/>
      <c r="G28" s="474"/>
      <c r="H28" s="474"/>
      <c r="I28" s="474"/>
      <c r="J28" s="57"/>
      <c r="M28" s="473"/>
      <c r="AD28" s="2"/>
    </row>
    <row r="29" spans="1:30" s="3" customFormat="1" ht="21" customHeight="1">
      <c r="B29" s="3" t="str">
        <f ca="1">"    □ 식재된 "&amp;L22&amp;"는 활착이 안정된 상태로 신초 발달이 양호함."</f>
        <v xml:space="preserve">    □ 식재된 0는 활착이 안정된 상태로 신초 발달이 양호함.</v>
      </c>
      <c r="C29" s="476"/>
      <c r="D29" s="475"/>
      <c r="E29" s="474"/>
      <c r="F29" s="474"/>
      <c r="G29" s="474"/>
      <c r="H29" s="474"/>
      <c r="I29" s="474"/>
      <c r="J29" s="57"/>
      <c r="M29" s="473"/>
      <c r="AD29" s="2"/>
    </row>
    <row r="30" spans="1:30" s="3" customFormat="1" ht="21" customHeight="1">
      <c r="B30" s="3" t="str">
        <f>"    □ 고사목은 단목으로 불규칙하게 분포되어 있음."</f>
        <v xml:space="preserve">    □ 고사목은 단목으로 불규칙하게 분포되어 있음.</v>
      </c>
      <c r="C30" s="476"/>
      <c r="D30" s="475"/>
      <c r="E30" s="474"/>
      <c r="F30" s="474"/>
      <c r="G30" s="474"/>
      <c r="H30" s="474"/>
      <c r="I30" s="474"/>
      <c r="J30" s="57"/>
      <c r="M30" s="473"/>
      <c r="AD30" s="2"/>
    </row>
    <row r="31" spans="1:30" s="3" customFormat="1" ht="24.75" customHeight="1">
      <c r="B31" s="3" t="s">
        <v>402</v>
      </c>
      <c r="C31" s="476"/>
      <c r="D31" s="475"/>
      <c r="E31" s="474"/>
      <c r="F31" s="474"/>
      <c r="G31" s="474"/>
      <c r="H31" s="474"/>
      <c r="I31" s="474"/>
      <c r="J31" s="57"/>
      <c r="M31" s="473"/>
      <c r="AD31" s="2"/>
    </row>
    <row r="32" spans="1:30" s="3" customFormat="1" ht="21" customHeight="1">
      <c r="B32" s="3" t="str">
        <f ca="1">"    □ "&amp;L32&amp;"이고, 근주에서 올라온 맹아가 불규칙하게 분포되어 있음."</f>
        <v xml:space="preserve">    □ 제거대상은 목본류+초본류 혼합이고, 근주에서 올라온 맹아가 불규칙하게 분포되어 있음.</v>
      </c>
      <c r="C32" s="476"/>
      <c r="D32" s="475"/>
      <c r="E32" s="474"/>
      <c r="F32" s="474"/>
      <c r="G32" s="474"/>
      <c r="H32" s="474"/>
      <c r="I32" s="474"/>
      <c r="J32" s="57"/>
      <c r="K32" s="3" t="s">
        <v>401</v>
      </c>
      <c r="L32" s="3" t="str">
        <f ca="1">OFFSET(입력!$B$3,0+S1*20,14)</f>
        <v>제거대상은 목본류+초본류 혼합</v>
      </c>
      <c r="M32" s="473"/>
      <c r="AD32" s="2"/>
    </row>
    <row r="33" spans="1:30" s="3" customFormat="1" ht="21" customHeight="1">
      <c r="B33" s="3" t="str">
        <f ca="1">"    □ 조림목이 자연발생 식생과 경쟁을 하고 있으나 "&amp;L33&amp;"임."</f>
        <v xml:space="preserve">    □ 조림목이 자연발생 식생과 경쟁을 하고 있으나 조림 2년 차임.</v>
      </c>
      <c r="C33" s="476"/>
      <c r="D33" s="475"/>
      <c r="E33" s="474"/>
      <c r="F33" s="474"/>
      <c r="G33" s="474"/>
      <c r="H33" s="474"/>
      <c r="I33" s="474"/>
      <c r="J33" s="57"/>
      <c r="K33" s="3" t="s">
        <v>400</v>
      </c>
      <c r="L33" s="3" t="str">
        <f ca="1">I41</f>
        <v>조림 2년 차</v>
      </c>
      <c r="M33" s="473"/>
      <c r="AD33" s="2"/>
    </row>
    <row r="34" spans="1:30" s="3" customFormat="1" ht="21" customHeight="1">
      <c r="B34" s="461"/>
      <c r="C34" s="461"/>
      <c r="AD34" s="2"/>
    </row>
    <row r="35" spans="1:30" s="3" customFormat="1" ht="33" customHeight="1">
      <c r="A35" s="463" t="s">
        <v>399</v>
      </c>
      <c r="C35" s="463"/>
      <c r="AD35" s="2"/>
    </row>
    <row r="36" spans="1:30" s="3" customFormat="1" ht="21" customHeight="1">
      <c r="A36" s="463"/>
      <c r="B36" s="461" t="s">
        <v>398</v>
      </c>
      <c r="C36" s="463"/>
      <c r="AD36" s="2"/>
    </row>
    <row r="37" spans="1:30" s="3" customFormat="1" ht="21" customHeight="1">
      <c r="B37" s="3" t="str">
        <f ca="1">"    □ 조림목이 정상적으로 생육하기 위해서는 조림목을 제외한 모든 식생을 제거하여야 하므로  "&amp;L37&amp;"를 적용함."</f>
        <v xml:space="preserve">    □ 조림목이 정상적으로 생육하기 위해서는 조림목을 제외한 모든 식생을 제거하여야 하므로  모두베기를 적용함.</v>
      </c>
      <c r="C37" s="461"/>
      <c r="L37" s="3" t="str">
        <f ca="1">B42</f>
        <v>모두베기</v>
      </c>
      <c r="AD37" s="2"/>
    </row>
    <row r="38" spans="1:30" s="3" customFormat="1" ht="21" customHeight="1">
      <c r="B38" s="461" t="s">
        <v>397</v>
      </c>
      <c r="C38" s="461"/>
      <c r="AD38" s="2"/>
    </row>
    <row r="39" spans="1:30" s="3" customFormat="1" ht="27" customHeight="1">
      <c r="B39" s="1079" t="s">
        <v>396</v>
      </c>
      <c r="C39" s="1080"/>
      <c r="D39" s="1080"/>
      <c r="E39" s="1081"/>
      <c r="F39" s="866" t="s">
        <v>395</v>
      </c>
      <c r="G39" s="1078"/>
      <c r="H39" s="1078"/>
      <c r="I39" s="867"/>
      <c r="K39" s="3" t="s">
        <v>389</v>
      </c>
      <c r="L39" s="471" t="e">
        <f ca="1">F27</f>
        <v>#DIV/0!</v>
      </c>
      <c r="M39" s="472">
        <f>L12</f>
        <v>0</v>
      </c>
      <c r="N39" s="471" t="e">
        <f ca="1">L39</f>
        <v>#DIV/0!</v>
      </c>
      <c r="AD39" s="2"/>
    </row>
    <row r="40" spans="1:30" s="3" customFormat="1" ht="27" customHeight="1">
      <c r="B40" s="1079" t="s">
        <v>394</v>
      </c>
      <c r="C40" s="1081"/>
      <c r="D40" s="56" t="s">
        <v>99</v>
      </c>
      <c r="E40" s="56" t="s">
        <v>392</v>
      </c>
      <c r="F40" s="56" t="s">
        <v>178</v>
      </c>
      <c r="G40" s="866" t="s">
        <v>312</v>
      </c>
      <c r="H40" s="867"/>
      <c r="I40" s="56" t="s">
        <v>387</v>
      </c>
      <c r="AD40" s="2"/>
    </row>
    <row r="41" spans="1:30" s="3" customFormat="1" ht="27" customHeight="1">
      <c r="B41" s="1079" t="s">
        <v>389</v>
      </c>
      <c r="C41" s="1081"/>
      <c r="D41" s="56" t="s">
        <v>388</v>
      </c>
      <c r="E41" s="637" t="e">
        <f ca="1">F27</f>
        <v>#DIV/0!</v>
      </c>
      <c r="F41" s="1089" t="str">
        <f ca="1">INDIRECT("단"&amp;$S$1+1&amp;"!$c$42")</f>
        <v>중(15º~30º)</v>
      </c>
      <c r="G41" s="1090" t="str">
        <f ca="1">INDIRECT("단"&amp;$S$1+1&amp;"!$c$43")</f>
        <v>개소당 평균면적이 3ha 이상</v>
      </c>
      <c r="H41" s="1091"/>
      <c r="I41" s="1089" t="str">
        <f ca="1">INDIRECT("단"&amp;$S$1+1&amp;"!$c$44")</f>
        <v>조림 2년 차</v>
      </c>
      <c r="K41" s="3" t="s">
        <v>387</v>
      </c>
      <c r="L41" s="470" t="s">
        <v>386</v>
      </c>
      <c r="M41" s="3" t="s">
        <v>385</v>
      </c>
      <c r="AD41" s="2"/>
    </row>
    <row r="42" spans="1:30" s="3" customFormat="1" ht="27" customHeight="1">
      <c r="B42" s="1079" t="str">
        <f ca="1">D9</f>
        <v>모두베기</v>
      </c>
      <c r="C42" s="1081"/>
      <c r="D42" s="56" t="s">
        <v>4</v>
      </c>
      <c r="E42" s="469">
        <f ca="1">D22</f>
        <v>0</v>
      </c>
      <c r="F42" s="890"/>
      <c r="G42" s="1092"/>
      <c r="H42" s="895"/>
      <c r="I42" s="890"/>
      <c r="M42" s="3" t="s">
        <v>383</v>
      </c>
      <c r="AD42" s="2"/>
    </row>
    <row r="43" spans="1:30" s="3" customFormat="1" ht="23.25" customHeight="1">
      <c r="B43" s="461" t="s">
        <v>382</v>
      </c>
      <c r="C43" s="461"/>
      <c r="M43" s="3" t="s">
        <v>381</v>
      </c>
      <c r="AD43" s="2"/>
    </row>
    <row r="44" spans="1:30" s="3" customFormat="1" ht="21" customHeight="1">
      <c r="B44" s="3" t="str">
        <f>"    □ 예취기 작업시 조림목에 피해가 가지 않도록 조림목 주변 반경 20cm 이내에 있는 식생을 사전에 제거한다."</f>
        <v xml:space="preserve">    □ 예취기 작업시 조림목에 피해가 가지 않도록 조림목 주변 반경 20cm 이내에 있는 식생을 사전에 제거한다.</v>
      </c>
      <c r="C44" s="461"/>
      <c r="K44" s="3" t="str">
        <f ca="1">F41</f>
        <v>중(15º~30º)</v>
      </c>
      <c r="M44" s="3" t="s">
        <v>380</v>
      </c>
      <c r="AD44" s="2"/>
    </row>
    <row r="45" spans="1:30" s="3" customFormat="1" ht="21" customHeight="1">
      <c r="B45" s="3" t="str">
        <f>"    □ 묘목찾기 작업은 보통인부 1인이 낫으로 실시한다."</f>
        <v xml:space="preserve">    □ 묘목찾기 작업은 보통인부 1인이 낫으로 실시한다.</v>
      </c>
      <c r="C45" s="461"/>
      <c r="M45" s="3" t="s">
        <v>379</v>
      </c>
      <c r="AD45" s="2"/>
    </row>
    <row r="46" spans="1:30" s="3" customFormat="1" ht="24.75" customHeight="1">
      <c r="B46" s="461" t="s">
        <v>605</v>
      </c>
      <c r="C46" s="461"/>
      <c r="M46" s="3" t="s">
        <v>378</v>
      </c>
      <c r="AD46" s="2"/>
    </row>
    <row r="47" spans="1:30" s="3" customFormat="1" ht="21" customHeight="1">
      <c r="B47" s="3" t="str">
        <f>"    □ 모묙찾기 작업이 끝나면 예취기로 조림목을 제외한 나머지 식생을 모두 제거한다."</f>
        <v xml:space="preserve">    □ 모묙찾기 작업이 끝나면 예취기로 조림목을 제외한 나머지 식생을 모두 제거한다.</v>
      </c>
      <c r="C47" s="461"/>
      <c r="AD47" s="2"/>
    </row>
    <row r="48" spans="1:30" s="3" customFormat="1" ht="34.5" customHeight="1">
      <c r="C48" s="461"/>
      <c r="AD48" s="2"/>
    </row>
    <row r="49" spans="1:10" ht="27.75" customHeight="1">
      <c r="A49" s="463" t="s">
        <v>377</v>
      </c>
      <c r="B49" s="468"/>
      <c r="C49" s="468"/>
      <c r="D49" s="468"/>
      <c r="E49" s="467"/>
      <c r="F49" s="467"/>
      <c r="G49" s="467"/>
      <c r="H49" s="467"/>
      <c r="I49" s="467"/>
      <c r="J49" s="467"/>
    </row>
    <row r="50" spans="1:10" ht="21" customHeight="1">
      <c r="B50" s="462" t="s">
        <v>376</v>
      </c>
      <c r="C50" s="462"/>
      <c r="D50" s="462"/>
      <c r="E50" s="466"/>
      <c r="F50" s="466"/>
      <c r="G50" s="466"/>
      <c r="H50" s="466"/>
      <c r="I50" s="466"/>
      <c r="J50" s="466"/>
    </row>
    <row r="51" spans="1:10" ht="21" customHeight="1">
      <c r="B51" s="462" t="s">
        <v>375</v>
      </c>
      <c r="C51" s="462"/>
      <c r="D51" s="462"/>
      <c r="E51" s="466"/>
      <c r="F51" s="466"/>
      <c r="G51" s="466"/>
      <c r="H51" s="466"/>
      <c r="I51" s="466"/>
      <c r="J51" s="466"/>
    </row>
    <row r="52" spans="1:10" ht="21" customHeight="1">
      <c r="B52" s="462" t="s">
        <v>374</v>
      </c>
      <c r="C52" s="462"/>
      <c r="D52" s="462"/>
      <c r="E52" s="466"/>
      <c r="F52" s="466"/>
      <c r="G52" s="466"/>
      <c r="H52" s="466"/>
      <c r="I52" s="466"/>
      <c r="J52" s="466"/>
    </row>
    <row r="53" spans="1:10" ht="21" customHeight="1">
      <c r="B53" s="462" t="s">
        <v>373</v>
      </c>
      <c r="C53" s="462"/>
      <c r="D53" s="462"/>
      <c r="E53" s="459"/>
      <c r="F53" s="459"/>
      <c r="G53" s="459"/>
      <c r="H53" s="459"/>
      <c r="I53" s="459"/>
      <c r="J53" s="459"/>
    </row>
    <row r="54" spans="1:10" ht="21" customHeight="1">
      <c r="B54" s="465"/>
      <c r="C54" s="465"/>
      <c r="D54" s="465"/>
      <c r="E54" s="464"/>
      <c r="F54" s="464"/>
      <c r="G54" s="464"/>
      <c r="H54" s="464"/>
      <c r="I54" s="464"/>
      <c r="J54" s="464"/>
    </row>
    <row r="55" spans="1:10" ht="21" customHeight="1">
      <c r="A55" s="463" t="s">
        <v>372</v>
      </c>
      <c r="B55" s="462"/>
      <c r="C55" s="462"/>
      <c r="D55" s="462"/>
      <c r="E55" s="459"/>
      <c r="F55" s="459"/>
      <c r="G55" s="459"/>
      <c r="H55" s="459"/>
      <c r="I55" s="459"/>
      <c r="J55" s="459"/>
    </row>
    <row r="56" spans="1:10" ht="21" customHeight="1">
      <c r="B56" s="461" t="s">
        <v>371</v>
      </c>
      <c r="C56" s="460"/>
      <c r="D56" s="460"/>
      <c r="E56" s="459"/>
      <c r="F56" s="459"/>
      <c r="G56" s="459"/>
      <c r="H56" s="459"/>
      <c r="I56" s="459"/>
      <c r="J56" s="459"/>
    </row>
    <row r="57" spans="1:10" ht="21" customHeight="1">
      <c r="B57" s="458"/>
      <c r="C57" s="458"/>
      <c r="D57" s="458"/>
      <c r="E57" s="458"/>
      <c r="F57" s="458"/>
      <c r="G57" s="458"/>
      <c r="H57" s="458"/>
      <c r="I57" s="458"/>
      <c r="J57" s="458"/>
    </row>
  </sheetData>
  <mergeCells count="18">
    <mergeCell ref="B41:C41"/>
    <mergeCell ref="F41:F42"/>
    <mergeCell ref="G41:H42"/>
    <mergeCell ref="I41:I42"/>
    <mergeCell ref="B42:C42"/>
    <mergeCell ref="B40:C40"/>
    <mergeCell ref="G40:H40"/>
    <mergeCell ref="A1:I1"/>
    <mergeCell ref="B20:C21"/>
    <mergeCell ref="D20:D21"/>
    <mergeCell ref="E20:E21"/>
    <mergeCell ref="F20:G20"/>
    <mergeCell ref="H20:I21"/>
    <mergeCell ref="B22:C27"/>
    <mergeCell ref="D22:D27"/>
    <mergeCell ref="H22:I27"/>
    <mergeCell ref="B39:E39"/>
    <mergeCell ref="F39:I39"/>
  </mergeCells>
  <phoneticPr fontId="4" type="noConversion"/>
  <dataValidations disablePrompts="1" count="2">
    <dataValidation type="list" allowBlank="1" showInputMessage="1" showErrorMessage="1" sqref="L41" xr:uid="{E0961262-9DB1-4576-91B4-3018512E4B78}">
      <formula1>$M$41:$M$43</formula1>
    </dataValidation>
    <dataValidation type="list" allowBlank="1" showInputMessage="1" showErrorMessage="1" sqref="M41:M46" xr:uid="{6AB97B62-6F04-48E7-8818-9FD5C6CCEC66}">
      <formula1>$M$41:$M$46</formula1>
    </dataValidation>
  </dataValidations>
  <pageMargins left="0.82" right="0.4" top="0.51" bottom="0.34" header="0.19685039370078741" footer="0.27559055118110237"/>
  <pageSetup paperSize="9" firstPageNumber="84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FF00"/>
  </sheetPr>
  <dimension ref="A1:Q24"/>
  <sheetViews>
    <sheetView view="pageBreakPreview" zoomScaleNormal="85" zoomScaleSheetLayoutView="100" workbookViewId="0">
      <selection activeCell="I16" sqref="I16"/>
    </sheetView>
  </sheetViews>
  <sheetFormatPr defaultColWidth="8.88671875" defaultRowHeight="13.5"/>
  <cols>
    <col min="1" max="1" width="7.77734375" style="2" customWidth="1"/>
    <col min="2" max="2" width="8.33203125" style="2" customWidth="1"/>
    <col min="3" max="3" width="7.77734375" style="2" customWidth="1"/>
    <col min="4" max="4" width="8.33203125" style="2" customWidth="1"/>
    <col min="5" max="5" width="7.77734375" style="2" customWidth="1"/>
    <col min="6" max="6" width="8.33203125" style="2" customWidth="1"/>
    <col min="7" max="7" width="7.77734375" style="2" customWidth="1"/>
    <col min="8" max="8" width="4.33203125" style="2" customWidth="1"/>
    <col min="9" max="9" width="5.44140625" style="2" customWidth="1"/>
    <col min="10" max="11" width="4.33203125" style="2" customWidth="1"/>
    <col min="12" max="12" width="7.77734375" style="2" customWidth="1"/>
    <col min="13" max="13" width="3.33203125" style="2" customWidth="1"/>
    <col min="14" max="14" width="3.77734375" style="2" customWidth="1"/>
    <col min="15" max="15" width="7.77734375" style="2" customWidth="1"/>
    <col min="16" max="16" width="1.77734375" style="2" customWidth="1"/>
    <col min="17" max="17" width="12.109375" style="2" customWidth="1"/>
    <col min="18" max="16384" width="8.88671875" style="2"/>
  </cols>
  <sheetData>
    <row r="1" spans="1:17" ht="14.25" thickTop="1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spans="1:17">
      <c r="A2" s="7"/>
      <c r="Q2" s="8"/>
    </row>
    <row r="3" spans="1:17">
      <c r="A3" s="7"/>
      <c r="Q3" s="8"/>
    </row>
    <row r="4" spans="1:17">
      <c r="A4" s="7"/>
      <c r="Q4" s="8"/>
    </row>
    <row r="5" spans="1:17">
      <c r="A5" s="7"/>
      <c r="Q5" s="8"/>
    </row>
    <row r="6" spans="1:17" ht="27">
      <c r="A6" s="914" t="str">
        <f>설계요소!D3</f>
        <v>2026년 조림지 사후관리사업(풀베기 2차-2지구) 설계서</v>
      </c>
      <c r="B6" s="915"/>
      <c r="C6" s="915"/>
      <c r="D6" s="915"/>
      <c r="E6" s="915"/>
      <c r="F6" s="915"/>
      <c r="G6" s="915"/>
      <c r="H6" s="915"/>
      <c r="I6" s="915"/>
      <c r="J6" s="915"/>
      <c r="K6" s="915"/>
      <c r="L6" s="915"/>
      <c r="M6" s="915"/>
      <c r="N6" s="915"/>
      <c r="O6" s="915"/>
      <c r="P6" s="915"/>
      <c r="Q6" s="916"/>
    </row>
    <row r="7" spans="1:17" ht="21" customHeight="1">
      <c r="A7" s="34"/>
      <c r="B7" s="14"/>
      <c r="C7" s="14"/>
      <c r="D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5"/>
    </row>
    <row r="8" spans="1:17" ht="30" customHeight="1">
      <c r="A8" s="917" t="str">
        <f>"("&amp;TEXT(설계요소!D5,0)&amp;")"</f>
        <v>(양구군 양구읍 석현리 산30-1번지외 25필지)</v>
      </c>
      <c r="B8" s="918"/>
      <c r="C8" s="918"/>
      <c r="D8" s="918"/>
      <c r="E8" s="918"/>
      <c r="F8" s="918"/>
      <c r="G8" s="918"/>
      <c r="H8" s="918"/>
      <c r="I8" s="918"/>
      <c r="J8" s="918"/>
      <c r="K8" s="918"/>
      <c r="L8" s="918"/>
      <c r="M8" s="918"/>
      <c r="N8" s="918"/>
      <c r="O8" s="918"/>
      <c r="P8" s="918"/>
      <c r="Q8" s="919"/>
    </row>
    <row r="9" spans="1:17" ht="30" customHeight="1">
      <c r="A9" s="908"/>
      <c r="B9" s="909"/>
      <c r="C9" s="909"/>
      <c r="D9" s="909"/>
      <c r="E9" s="909"/>
      <c r="F9" s="909"/>
      <c r="G9" s="909"/>
      <c r="H9" s="909"/>
      <c r="I9" s="909"/>
      <c r="J9" s="909"/>
      <c r="K9" s="909"/>
      <c r="L9" s="909"/>
      <c r="M9" s="909"/>
      <c r="N9" s="909"/>
      <c r="O9" s="909"/>
      <c r="P9" s="909"/>
      <c r="Q9" s="910"/>
    </row>
    <row r="10" spans="1:17" ht="30" customHeight="1">
      <c r="A10" s="908"/>
      <c r="B10" s="909"/>
      <c r="C10" s="909"/>
      <c r="D10" s="909"/>
      <c r="E10" s="909"/>
      <c r="F10" s="909"/>
      <c r="G10" s="909"/>
      <c r="H10" s="909"/>
      <c r="I10" s="909"/>
      <c r="J10" s="909"/>
      <c r="K10" s="909"/>
      <c r="L10" s="909"/>
      <c r="M10" s="909"/>
      <c r="N10" s="909"/>
      <c r="O10" s="909"/>
      <c r="P10" s="909"/>
      <c r="Q10" s="910"/>
    </row>
    <row r="11" spans="1:17" ht="30" customHeight="1">
      <c r="A11" s="908"/>
      <c r="B11" s="909"/>
      <c r="C11" s="909"/>
      <c r="D11" s="909"/>
      <c r="E11" s="909"/>
      <c r="F11" s="909"/>
      <c r="G11" s="909"/>
      <c r="H11" s="909"/>
      <c r="I11" s="909"/>
      <c r="J11" s="909"/>
      <c r="K11" s="909"/>
      <c r="L11" s="909"/>
      <c r="M11" s="909"/>
      <c r="N11" s="909"/>
      <c r="O11" s="909"/>
      <c r="P11" s="909"/>
      <c r="Q11" s="910"/>
    </row>
    <row r="12" spans="1:17" ht="30" customHeight="1">
      <c r="A12" s="9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96"/>
    </row>
    <row r="13" spans="1:17" ht="30" customHeight="1">
      <c r="A13" s="37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8"/>
    </row>
    <row r="14" spans="1:17" ht="20.25" customHeight="1">
      <c r="A14" s="37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8"/>
    </row>
    <row r="15" spans="1:17">
      <c r="A15" s="7"/>
      <c r="Q15" s="8"/>
    </row>
    <row r="16" spans="1:17">
      <c r="A16" s="7"/>
      <c r="Q16" s="8"/>
    </row>
    <row r="17" spans="1:17">
      <c r="A17" s="7"/>
      <c r="Q17" s="8"/>
    </row>
    <row r="18" spans="1:17" ht="33.75">
      <c r="A18" s="911" t="s">
        <v>628</v>
      </c>
      <c r="B18" s="912"/>
      <c r="C18" s="912"/>
      <c r="D18" s="912"/>
      <c r="E18" s="912"/>
      <c r="F18" s="912"/>
      <c r="G18" s="912"/>
      <c r="H18" s="912"/>
      <c r="I18" s="912"/>
      <c r="J18" s="912"/>
      <c r="K18" s="912"/>
      <c r="L18" s="912"/>
      <c r="M18" s="912"/>
      <c r="N18" s="912"/>
      <c r="O18" s="912"/>
      <c r="P18" s="912"/>
      <c r="Q18" s="913"/>
    </row>
    <row r="19" spans="1:17">
      <c r="A19" s="7"/>
      <c r="Q19" s="8"/>
    </row>
    <row r="20" spans="1:17">
      <c r="A20" s="7"/>
      <c r="Q20" s="8"/>
    </row>
    <row r="21" spans="1:17">
      <c r="A21" s="7"/>
      <c r="Q21" s="8"/>
    </row>
    <row r="22" spans="1:17">
      <c r="A22" s="7"/>
      <c r="Q22" s="8"/>
    </row>
    <row r="23" spans="1:17" ht="14.25" thickBot="1">
      <c r="A23" s="11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3"/>
    </row>
    <row r="24" spans="1:17" ht="14.25" thickTop="1"/>
  </sheetData>
  <mergeCells count="6">
    <mergeCell ref="A11:Q11"/>
    <mergeCell ref="A18:Q18"/>
    <mergeCell ref="A6:Q6"/>
    <mergeCell ref="A8:Q8"/>
    <mergeCell ref="A9:Q9"/>
    <mergeCell ref="A10:Q10"/>
  </mergeCells>
  <phoneticPr fontId="4" type="noConversion"/>
  <printOptions horizontalCentered="1" verticalCentered="1"/>
  <pageMargins left="0.78740157480314965" right="0.78740157480314965" top="0.78740157480314965" bottom="0.78740157480314965" header="0" footer="0"/>
  <pageSetup paperSize="9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D6C18-AD80-490D-BC20-39B6C514747D}">
  <sheetPr>
    <tabColor indexed="13"/>
  </sheetPr>
  <dimension ref="A1:AD57"/>
  <sheetViews>
    <sheetView showZeros="0" view="pageBreakPreview" topLeftCell="A31" zoomScaleNormal="85" workbookViewId="0">
      <selection activeCell="D8" sqref="D8"/>
    </sheetView>
  </sheetViews>
  <sheetFormatPr defaultColWidth="8.88671875" defaultRowHeight="13.5"/>
  <cols>
    <col min="1" max="1" width="2.77734375" style="2" customWidth="1"/>
    <col min="2" max="2" width="4.77734375" style="2" customWidth="1"/>
    <col min="3" max="3" width="6.5546875" style="2" customWidth="1"/>
    <col min="4" max="9" width="15.6640625" style="2" customWidth="1"/>
    <col min="10" max="11" width="10.77734375" style="2" customWidth="1"/>
    <col min="12" max="12" width="11.77734375" style="2" customWidth="1"/>
    <col min="13" max="16384" width="8.88671875" style="2"/>
  </cols>
  <sheetData>
    <row r="1" spans="1:30" ht="39" customHeight="1">
      <c r="A1" s="843" t="s">
        <v>431</v>
      </c>
      <c r="B1" s="843"/>
      <c r="C1" s="843"/>
      <c r="D1" s="843"/>
      <c r="E1" s="843"/>
      <c r="F1" s="843"/>
      <c r="G1" s="843"/>
      <c r="H1" s="843"/>
      <c r="I1" s="843"/>
      <c r="J1" s="504"/>
      <c r="S1" s="632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10</v>
      </c>
    </row>
    <row r="2" spans="1:30" ht="13.5" customHeight="1">
      <c r="B2" s="504"/>
      <c r="C2" s="504"/>
      <c r="D2" s="504"/>
      <c r="E2" s="504"/>
      <c r="F2" s="504"/>
      <c r="G2" s="504"/>
      <c r="H2" s="504"/>
      <c r="I2" s="504"/>
      <c r="J2" s="504"/>
      <c r="K2" s="216" t="s">
        <v>283</v>
      </c>
      <c r="L2" s="494" t="s">
        <v>626</v>
      </c>
      <c r="M2" s="216"/>
      <c r="N2" s="216"/>
    </row>
    <row r="3" spans="1:30" ht="7.5" customHeight="1">
      <c r="B3" s="503"/>
      <c r="C3" s="503"/>
      <c r="D3" s="503"/>
      <c r="E3" s="503"/>
      <c r="F3" s="503"/>
      <c r="G3" s="503"/>
      <c r="H3" s="503"/>
      <c r="I3" s="503"/>
      <c r="J3" s="503"/>
      <c r="K3" s="216" t="s">
        <v>429</v>
      </c>
      <c r="L3" s="494" t="s">
        <v>428</v>
      </c>
      <c r="M3" s="216"/>
      <c r="N3" s="216"/>
    </row>
    <row r="4" spans="1:30" ht="20.100000000000001" customHeight="1">
      <c r="A4" s="499" t="s">
        <v>427</v>
      </c>
      <c r="C4" s="498"/>
      <c r="D4" s="44" t="str">
        <f ca="1">OFFSET(입력!$A$3,$B$4+$S$1*20,0)</f>
        <v>1-0-11-0</v>
      </c>
      <c r="E4" s="502"/>
      <c r="F4" s="502"/>
      <c r="G4" s="502"/>
      <c r="H4" s="502"/>
      <c r="I4" s="502"/>
      <c r="J4" s="502"/>
      <c r="K4" s="216"/>
      <c r="L4" s="494" t="s">
        <v>426</v>
      </c>
      <c r="M4" s="216"/>
      <c r="N4" s="216"/>
    </row>
    <row r="5" spans="1:30" ht="9.75" customHeight="1">
      <c r="A5" s="499"/>
      <c r="C5" s="498"/>
      <c r="D5" s="44"/>
      <c r="E5" s="44"/>
      <c r="F5" s="44"/>
      <c r="G5" s="44"/>
      <c r="H5" s="44"/>
      <c r="I5" s="44"/>
      <c r="J5" s="44"/>
      <c r="K5" s="216"/>
      <c r="L5" s="494"/>
      <c r="M5" s="216"/>
      <c r="N5" s="216"/>
    </row>
    <row r="6" spans="1:30" ht="21" customHeight="1">
      <c r="A6" s="463" t="s">
        <v>425</v>
      </c>
      <c r="C6" s="498"/>
      <c r="D6" s="44"/>
      <c r="E6" s="44"/>
      <c r="F6" s="44"/>
      <c r="G6" s="44"/>
      <c r="H6" s="44"/>
      <c r="I6" s="44"/>
      <c r="J6" s="44"/>
      <c r="K6" s="17"/>
      <c r="L6" s="501"/>
      <c r="M6" s="259"/>
      <c r="N6" s="216"/>
    </row>
    <row r="7" spans="1:30" ht="21" customHeight="1">
      <c r="A7" s="499"/>
      <c r="B7" s="2" t="s">
        <v>424</v>
      </c>
      <c r="C7" s="498"/>
      <c r="D7" s="2">
        <f ca="1">OFFSET(입력!$A$3,$B$4+$S$1*20,2)</f>
        <v>0</v>
      </c>
      <c r="K7" s="17"/>
      <c r="L7" s="314"/>
      <c r="M7" s="259"/>
      <c r="N7" s="216"/>
    </row>
    <row r="8" spans="1:30" ht="21" customHeight="1">
      <c r="A8" s="499"/>
      <c r="B8" s="2" t="s">
        <v>423</v>
      </c>
      <c r="C8" s="498"/>
      <c r="D8" s="636">
        <f ca="1">OFFSET(입력!$B$3,$B$4+$S$1*20,6)</f>
        <v>0</v>
      </c>
      <c r="E8" s="500"/>
      <c r="F8" s="500"/>
      <c r="G8" s="500"/>
      <c r="H8" s="500"/>
      <c r="I8" s="500"/>
      <c r="J8" s="500"/>
      <c r="K8" s="17"/>
      <c r="L8" s="314"/>
      <c r="M8" s="259"/>
      <c r="N8" s="216"/>
    </row>
    <row r="9" spans="1:30" ht="21" customHeight="1">
      <c r="A9" s="499"/>
      <c r="B9" s="2" t="s">
        <v>422</v>
      </c>
      <c r="C9" s="498"/>
      <c r="D9" s="2" t="str">
        <f ca="1">OFFSET(입력!$B$3,$B$4+$S$1*20,5)</f>
        <v>모두베기</v>
      </c>
      <c r="K9" s="216"/>
      <c r="L9" s="216"/>
      <c r="M9" s="216"/>
      <c r="N9" s="216"/>
    </row>
    <row r="10" spans="1:30" ht="8.25" customHeight="1">
      <c r="K10" s="216" t="s">
        <v>421</v>
      </c>
      <c r="L10" s="216" t="str">
        <f ca="1">OFFSET(입력!$B$3,0+$S$1*20,16)</f>
        <v>중(15º~30º)</v>
      </c>
      <c r="M10" s="494"/>
      <c r="N10" s="494"/>
    </row>
    <row r="11" spans="1:30" s="3" customFormat="1" ht="21" customHeight="1">
      <c r="A11" s="463" t="s">
        <v>420</v>
      </c>
      <c r="C11" s="463"/>
      <c r="K11" s="216"/>
      <c r="L11" s="216"/>
      <c r="M11" s="494"/>
      <c r="N11" s="494"/>
      <c r="AD11" s="2"/>
    </row>
    <row r="12" spans="1:30" s="3" customFormat="1" ht="21" customHeight="1">
      <c r="B12" s="461" t="s">
        <v>419</v>
      </c>
      <c r="C12" s="461"/>
      <c r="K12" s="216"/>
      <c r="L12" s="497"/>
      <c r="M12" s="494"/>
      <c r="N12" s="494"/>
      <c r="AD12" s="2"/>
    </row>
    <row r="13" spans="1:30" s="3" customFormat="1" ht="21" customHeight="1">
      <c r="B13" s="3" t="str">
        <f>"    □ 방위는 "&amp;L2&amp;" 방향의 산복 이하의 지역으로 해발고 "&amp;L15&amp;"m - "&amp;L16&amp;"m 사이에 분포하고 있음."</f>
        <v xml:space="preserve">    □ 방위는 북, 북동, 북서 방향의 산복 이하의 지역으로 해발고 290m - 430m 사이에 분포하고 있음.</v>
      </c>
      <c r="C13" s="461"/>
      <c r="K13" s="216"/>
      <c r="L13" s="494"/>
      <c r="M13" s="494"/>
      <c r="N13" s="494"/>
      <c r="AD13" s="2"/>
    </row>
    <row r="14" spans="1:30" s="3" customFormat="1" ht="21" customHeight="1">
      <c r="B14" s="3" t="str">
        <f ca="1">"    □ 산지경사는 "&amp;L10&amp;"경사지이고, 벌채산물 잔재를  제외하고는 장애물 많지 않음."</f>
        <v xml:space="preserve">    □ 산지경사는 중(15º~30º)경사지이고, 벌채산물 잔재를  제외하고는 장애물 많지 않음.</v>
      </c>
      <c r="C14" s="461"/>
      <c r="K14" s="216"/>
      <c r="L14" s="494"/>
      <c r="M14" s="494"/>
      <c r="N14" s="494"/>
      <c r="AD14" s="2"/>
    </row>
    <row r="15" spans="1:30" s="3" customFormat="1" ht="21" customHeight="1">
      <c r="B15" s="496" t="s">
        <v>418</v>
      </c>
      <c r="C15" s="461"/>
      <c r="K15" s="216" t="s">
        <v>417</v>
      </c>
      <c r="L15" s="495">
        <v>290</v>
      </c>
      <c r="M15" s="494"/>
      <c r="N15" s="494"/>
      <c r="AD15" s="2"/>
    </row>
    <row r="16" spans="1:30" s="3" customFormat="1" ht="21" customHeight="1">
      <c r="B16" s="3" t="str">
        <f>"    □ "&amp;L3&amp;" 등과 인접하고 있어 접근성은 좋은편임"&amp;L4</f>
        <v xml:space="preserve">    □ 지방도, 마을도로 등과 인접하고 있어 접근성은 좋은편임(단, 일부지역은 도보이동거리가 멀어 좋지않음)</v>
      </c>
      <c r="C16" s="461"/>
      <c r="K16" s="216"/>
      <c r="L16" s="495">
        <v>430</v>
      </c>
      <c r="M16" s="494"/>
      <c r="N16" s="494"/>
      <c r="AD16" s="2"/>
    </row>
    <row r="17" spans="1:30" s="3" customFormat="1" ht="9" customHeight="1">
      <c r="B17" s="461"/>
      <c r="C17" s="461"/>
      <c r="K17" s="216"/>
      <c r="L17" s="494"/>
      <c r="M17" s="494"/>
      <c r="N17" s="494"/>
      <c r="AD17" s="2"/>
    </row>
    <row r="18" spans="1:30" s="3" customFormat="1" ht="21" customHeight="1" thickBot="1">
      <c r="A18" s="463" t="s">
        <v>416</v>
      </c>
      <c r="C18" s="463"/>
      <c r="K18" s="216"/>
      <c r="L18" s="493" t="s">
        <v>415</v>
      </c>
      <c r="M18" s="216"/>
      <c r="N18" s="216"/>
      <c r="AD18" s="2"/>
    </row>
    <row r="19" spans="1:30" s="3" customFormat="1" ht="21" customHeight="1">
      <c r="B19" s="461" t="s">
        <v>414</v>
      </c>
      <c r="C19" s="461"/>
      <c r="K19" s="216"/>
      <c r="L19" s="492" t="s">
        <v>408</v>
      </c>
      <c r="M19" s="491" t="s">
        <v>408</v>
      </c>
      <c r="N19" s="491" t="s">
        <v>408</v>
      </c>
      <c r="O19" s="491" t="s">
        <v>408</v>
      </c>
      <c r="P19" s="490" t="s">
        <v>408</v>
      </c>
      <c r="AD19" s="2"/>
    </row>
    <row r="20" spans="1:30" s="3" customFormat="1" ht="21" customHeight="1" thickBot="1">
      <c r="B20" s="1077" t="s">
        <v>413</v>
      </c>
      <c r="C20" s="1077"/>
      <c r="D20" s="1077" t="s">
        <v>412</v>
      </c>
      <c r="E20" s="1077" t="s">
        <v>411</v>
      </c>
      <c r="F20" s="1077" t="s">
        <v>410</v>
      </c>
      <c r="G20" s="1077"/>
      <c r="H20" s="1077" t="s">
        <v>409</v>
      </c>
      <c r="I20" s="1077"/>
      <c r="J20" s="485"/>
      <c r="K20" s="216"/>
      <c r="L20" s="489">
        <f ca="1">L22</f>
        <v>0</v>
      </c>
      <c r="M20" s="488">
        <f>L23</f>
        <v>0</v>
      </c>
      <c r="N20" s="488">
        <f>L24</f>
        <v>0</v>
      </c>
      <c r="O20" s="488">
        <f>L25</f>
        <v>0</v>
      </c>
      <c r="P20" s="487">
        <f>L26</f>
        <v>0</v>
      </c>
      <c r="AD20" s="2"/>
    </row>
    <row r="21" spans="1:30" s="3" customFormat="1" ht="21" customHeight="1">
      <c r="B21" s="1077"/>
      <c r="C21" s="1077"/>
      <c r="D21" s="1077"/>
      <c r="E21" s="1077"/>
      <c r="F21" s="486" t="s">
        <v>310</v>
      </c>
      <c r="G21" s="486" t="s">
        <v>311</v>
      </c>
      <c r="H21" s="1077"/>
      <c r="I21" s="1077"/>
      <c r="J21" s="485"/>
      <c r="K21" s="216"/>
      <c r="L21" s="483" t="s">
        <v>408</v>
      </c>
      <c r="M21" s="484" t="s">
        <v>310</v>
      </c>
      <c r="N21" s="483" t="s">
        <v>311</v>
      </c>
      <c r="O21" s="483" t="s">
        <v>405</v>
      </c>
      <c r="P21" s="483"/>
      <c r="AD21" s="2"/>
    </row>
    <row r="22" spans="1:30" s="3" customFormat="1" ht="21" customHeight="1">
      <c r="B22" s="1093" t="str">
        <f ca="1">D4</f>
        <v>1-0-11-0</v>
      </c>
      <c r="C22" s="1093"/>
      <c r="D22" s="1088">
        <f ca="1">D8</f>
        <v>0</v>
      </c>
      <c r="E22" s="479">
        <f ca="1">L22</f>
        <v>0</v>
      </c>
      <c r="F22" s="478">
        <f ca="1">IF(O22=0,0,ROUND(M22/O22/0.02,0))</f>
        <v>0</v>
      </c>
      <c r="G22" s="479">
        <f ca="1">IF(O22=0,0,ROUNDDOWN(N22/O22/0.02,0))</f>
        <v>0</v>
      </c>
      <c r="H22" s="1082" t="str">
        <f>입력!Q203</f>
        <v>조림 당해 연도</v>
      </c>
      <c r="I22" s="1083"/>
      <c r="J22" s="57"/>
      <c r="K22" s="216"/>
      <c r="L22" s="482">
        <f ca="1">OFFSET(입력!$B$3,0+$S$1*20,8)</f>
        <v>0</v>
      </c>
      <c r="M22" s="481">
        <f ca="1">SUMIFS(입력!$N$3:$N$222,입력!$A$3:$A$222,D4)</f>
        <v>0</v>
      </c>
      <c r="N22" s="481">
        <f ca="1">SUMIFS(입력!$O$3:$O$222,입력!$A$3:$A$222,D4)</f>
        <v>0</v>
      </c>
      <c r="O22" s="480">
        <f ca="1">COUNTIFS(입력!$A$3:$A$222,D4,입력!$N$3:$N$222,"&gt;="&amp;0)</f>
        <v>0</v>
      </c>
      <c r="P22" s="480"/>
      <c r="AD22" s="2"/>
    </row>
    <row r="23" spans="1:30" s="3" customFormat="1" ht="21" customHeight="1">
      <c r="B23" s="1093"/>
      <c r="C23" s="1093"/>
      <c r="D23" s="1088"/>
      <c r="E23" s="479">
        <f>L23</f>
        <v>0</v>
      </c>
      <c r="F23" s="478">
        <f>IF(O23=0,0,ROUNDDOWN(M23/O23/0.02,0))</f>
        <v>0</v>
      </c>
      <c r="G23" s="479">
        <f>IF(O23=0,0,ROUNDDOWN(N23/O23/0.02,0))</f>
        <v>0</v>
      </c>
      <c r="H23" s="1084"/>
      <c r="I23" s="1085"/>
      <c r="J23" s="57"/>
      <c r="K23" s="216"/>
      <c r="L23" s="482"/>
      <c r="M23" s="481"/>
      <c r="N23" s="481"/>
      <c r="O23" s="480"/>
      <c r="P23" s="480"/>
      <c r="AD23" s="2"/>
    </row>
    <row r="24" spans="1:30" s="3" customFormat="1" ht="21" customHeight="1">
      <c r="B24" s="1093"/>
      <c r="C24" s="1093"/>
      <c r="D24" s="1088"/>
      <c r="E24" s="479">
        <f>L24</f>
        <v>0</v>
      </c>
      <c r="F24" s="478">
        <f>IF(O24=0,0,ROUNDDOWN(M24/O24/0.02,0))</f>
        <v>0</v>
      </c>
      <c r="G24" s="479">
        <f>IF(O24=0,0,ROUNDDOWN(N24/O24/0.02,0))</f>
        <v>0</v>
      </c>
      <c r="H24" s="1084"/>
      <c r="I24" s="1085"/>
      <c r="J24" s="57"/>
      <c r="K24" s="216"/>
      <c r="L24" s="482"/>
      <c r="M24" s="481"/>
      <c r="N24" s="481"/>
      <c r="O24" s="480"/>
      <c r="P24" s="480"/>
      <c r="AD24" s="2"/>
    </row>
    <row r="25" spans="1:30" s="3" customFormat="1" ht="21" customHeight="1">
      <c r="B25" s="1093"/>
      <c r="C25" s="1093"/>
      <c r="D25" s="1088"/>
      <c r="E25" s="479">
        <f>L25</f>
        <v>0</v>
      </c>
      <c r="F25" s="478">
        <f>IF(O25=0,0,ROUNDDOWN(M25/O25/0.02,0))</f>
        <v>0</v>
      </c>
      <c r="G25" s="479">
        <f>IF(O25=0,0,ROUNDDOWN(N25/O25/0.02,0))</f>
        <v>0</v>
      </c>
      <c r="H25" s="1084"/>
      <c r="I25" s="1085"/>
      <c r="J25" s="57"/>
      <c r="K25" s="216"/>
      <c r="L25" s="482"/>
      <c r="M25" s="481"/>
      <c r="N25" s="481"/>
      <c r="O25" s="480"/>
      <c r="P25" s="480"/>
      <c r="AD25" s="2"/>
    </row>
    <row r="26" spans="1:30" s="3" customFormat="1" ht="21" customHeight="1">
      <c r="B26" s="1093"/>
      <c r="C26" s="1093"/>
      <c r="D26" s="1088"/>
      <c r="E26" s="479">
        <f>L26</f>
        <v>0</v>
      </c>
      <c r="F26" s="478">
        <f>IF(O26=0,0,ROUNDDOWN(M26/O26/0.02,0))</f>
        <v>0</v>
      </c>
      <c r="G26" s="479">
        <f>IF(O26=0,0,ROUNDDOWN(N26/O26/0.02,0))</f>
        <v>0</v>
      </c>
      <c r="H26" s="1084"/>
      <c r="I26" s="1085"/>
      <c r="J26" s="57"/>
      <c r="K26" s="216"/>
      <c r="L26" s="482"/>
      <c r="M26" s="481"/>
      <c r="N26" s="481"/>
      <c r="O26" s="480"/>
      <c r="P26" s="480"/>
      <c r="AD26" s="2"/>
    </row>
    <row r="27" spans="1:30" s="3" customFormat="1" ht="21" customHeight="1">
      <c r="B27" s="1093"/>
      <c r="C27" s="1093"/>
      <c r="D27" s="1088"/>
      <c r="E27" s="479" t="s">
        <v>227</v>
      </c>
      <c r="F27" s="478" t="e">
        <f ca="1">(F22*$O$22+F23*$O$23+F24*$O$24+F25*$O$25+F26*$O$26)/$O$27</f>
        <v>#DIV/0!</v>
      </c>
      <c r="G27" s="478" t="e">
        <f ca="1">(G22*$O$22+G23*$O$23+G24*$O$24+G25*$O$25+G26*$O$26)/$O$27</f>
        <v>#DIV/0!</v>
      </c>
      <c r="H27" s="1086"/>
      <c r="I27" s="1087"/>
      <c r="J27" s="57"/>
      <c r="M27" s="473"/>
      <c r="O27" s="3">
        <f ca="1">SUM(O22:O26)</f>
        <v>0</v>
      </c>
      <c r="AD27" s="2"/>
    </row>
    <row r="28" spans="1:30" s="3" customFormat="1" ht="26.25" customHeight="1">
      <c r="B28" s="477" t="s">
        <v>403</v>
      </c>
      <c r="C28" s="476"/>
      <c r="D28" s="475"/>
      <c r="E28" s="474"/>
      <c r="F28" s="474"/>
      <c r="G28" s="474"/>
      <c r="H28" s="474"/>
      <c r="I28" s="474"/>
      <c r="J28" s="57"/>
      <c r="M28" s="473"/>
      <c r="AD28" s="2"/>
    </row>
    <row r="29" spans="1:30" s="3" customFormat="1" ht="21" customHeight="1">
      <c r="B29" s="3" t="str">
        <f ca="1">"    □ 식재된 "&amp;L22&amp;"는 활착이 안정된 상태로 신초 발달이 양호함."</f>
        <v xml:space="preserve">    □ 식재된 0는 활착이 안정된 상태로 신초 발달이 양호함.</v>
      </c>
      <c r="C29" s="476"/>
      <c r="D29" s="475"/>
      <c r="E29" s="474"/>
      <c r="F29" s="474"/>
      <c r="G29" s="474"/>
      <c r="H29" s="474"/>
      <c r="I29" s="474"/>
      <c r="J29" s="57"/>
      <c r="M29" s="473"/>
      <c r="AD29" s="2"/>
    </row>
    <row r="30" spans="1:30" s="3" customFormat="1" ht="21" customHeight="1">
      <c r="B30" s="3" t="str">
        <f>"    □ 고사목은 단목으로 불규칙하게 분포되어 있음."</f>
        <v xml:space="preserve">    □ 고사목은 단목으로 불규칙하게 분포되어 있음.</v>
      </c>
      <c r="C30" s="476"/>
      <c r="D30" s="475"/>
      <c r="E30" s="474"/>
      <c r="F30" s="474"/>
      <c r="G30" s="474"/>
      <c r="H30" s="474"/>
      <c r="I30" s="474"/>
      <c r="J30" s="57"/>
      <c r="M30" s="473"/>
      <c r="AD30" s="2"/>
    </row>
    <row r="31" spans="1:30" s="3" customFormat="1" ht="24.75" customHeight="1">
      <c r="B31" s="3" t="s">
        <v>402</v>
      </c>
      <c r="C31" s="476"/>
      <c r="D31" s="475"/>
      <c r="E31" s="474"/>
      <c r="F31" s="474"/>
      <c r="G31" s="474"/>
      <c r="H31" s="474"/>
      <c r="I31" s="474"/>
      <c r="J31" s="57"/>
      <c r="M31" s="473"/>
      <c r="AD31" s="2"/>
    </row>
    <row r="32" spans="1:30" s="3" customFormat="1" ht="21" customHeight="1">
      <c r="B32" s="3" t="str">
        <f ca="1">"    □ "&amp;L32&amp;"이고, 근주에서 올라온 맹아가 불규칙하게 분포되어 있음."</f>
        <v xml:space="preserve">    □ 제거대상의 대부분이 초본류이고, 근주에서 올라온 맹아가 불규칙하게 분포되어 있음.</v>
      </c>
      <c r="C32" s="476"/>
      <c r="D32" s="475"/>
      <c r="E32" s="474"/>
      <c r="F32" s="474"/>
      <c r="G32" s="474"/>
      <c r="H32" s="474"/>
      <c r="I32" s="474"/>
      <c r="J32" s="57"/>
      <c r="K32" s="3" t="s">
        <v>401</v>
      </c>
      <c r="L32" s="3" t="str">
        <f ca="1">OFFSET(입력!$B$3,0+S1*20,14)</f>
        <v>제거대상의 대부분이 초본류</v>
      </c>
      <c r="M32" s="473"/>
      <c r="AD32" s="2"/>
    </row>
    <row r="33" spans="1:30" s="3" customFormat="1" ht="21" customHeight="1">
      <c r="B33" s="3" t="str">
        <f ca="1">"    □ 조림목이 자연발생 식생과 경쟁을 하고 있으나 "&amp;L33&amp;"임."</f>
        <v xml:space="preserve">    □ 조림목이 자연발생 식생과 경쟁을 하고 있으나 조림 당해 연도임.</v>
      </c>
      <c r="C33" s="476"/>
      <c r="D33" s="475"/>
      <c r="E33" s="474"/>
      <c r="F33" s="474"/>
      <c r="G33" s="474"/>
      <c r="H33" s="474"/>
      <c r="I33" s="474"/>
      <c r="J33" s="57"/>
      <c r="K33" s="3" t="s">
        <v>400</v>
      </c>
      <c r="L33" s="3" t="str">
        <f ca="1">I41</f>
        <v>조림 당해 연도</v>
      </c>
      <c r="M33" s="473"/>
      <c r="AD33" s="2"/>
    </row>
    <row r="34" spans="1:30" s="3" customFormat="1" ht="21" customHeight="1">
      <c r="B34" s="461"/>
      <c r="C34" s="461"/>
      <c r="AD34" s="2"/>
    </row>
    <row r="35" spans="1:30" s="3" customFormat="1" ht="33" customHeight="1">
      <c r="A35" s="463" t="s">
        <v>399</v>
      </c>
      <c r="C35" s="463"/>
      <c r="AD35" s="2"/>
    </row>
    <row r="36" spans="1:30" s="3" customFormat="1" ht="21" customHeight="1">
      <c r="A36" s="463"/>
      <c r="B36" s="461" t="s">
        <v>398</v>
      </c>
      <c r="C36" s="463"/>
      <c r="AD36" s="2"/>
    </row>
    <row r="37" spans="1:30" s="3" customFormat="1" ht="21" customHeight="1">
      <c r="B37" s="3" t="str">
        <f ca="1">"    □ 조림목이 정상적으로 생육하기 위해서는 조림목을 제외한 모든 식생을 제거하여야 하므로  "&amp;L37&amp;"를 적용함."</f>
        <v xml:space="preserve">    □ 조림목이 정상적으로 생육하기 위해서는 조림목을 제외한 모든 식생을 제거하여야 하므로  모두베기를 적용함.</v>
      </c>
      <c r="C37" s="461"/>
      <c r="L37" s="3" t="str">
        <f ca="1">B42</f>
        <v>모두베기</v>
      </c>
      <c r="AD37" s="2"/>
    </row>
    <row r="38" spans="1:30" s="3" customFormat="1" ht="21" customHeight="1">
      <c r="B38" s="461" t="s">
        <v>397</v>
      </c>
      <c r="C38" s="461"/>
      <c r="AD38" s="2"/>
    </row>
    <row r="39" spans="1:30" s="3" customFormat="1" ht="27" customHeight="1">
      <c r="B39" s="1079" t="s">
        <v>396</v>
      </c>
      <c r="C39" s="1080"/>
      <c r="D39" s="1080"/>
      <c r="E39" s="1081"/>
      <c r="F39" s="866" t="s">
        <v>395</v>
      </c>
      <c r="G39" s="1078"/>
      <c r="H39" s="1078"/>
      <c r="I39" s="867"/>
      <c r="K39" s="3" t="s">
        <v>389</v>
      </c>
      <c r="L39" s="471" t="e">
        <f ca="1">F27</f>
        <v>#DIV/0!</v>
      </c>
      <c r="M39" s="472">
        <f>L12</f>
        <v>0</v>
      </c>
      <c r="N39" s="471" t="e">
        <f ca="1">L39</f>
        <v>#DIV/0!</v>
      </c>
      <c r="AD39" s="2"/>
    </row>
    <row r="40" spans="1:30" s="3" customFormat="1" ht="27" customHeight="1">
      <c r="B40" s="1079" t="s">
        <v>394</v>
      </c>
      <c r="C40" s="1081"/>
      <c r="D40" s="56" t="s">
        <v>99</v>
      </c>
      <c r="E40" s="56" t="s">
        <v>392</v>
      </c>
      <c r="F40" s="56" t="s">
        <v>178</v>
      </c>
      <c r="G40" s="866" t="s">
        <v>312</v>
      </c>
      <c r="H40" s="867"/>
      <c r="I40" s="56" t="s">
        <v>387</v>
      </c>
      <c r="AD40" s="2"/>
    </row>
    <row r="41" spans="1:30" s="3" customFormat="1" ht="27" customHeight="1">
      <c r="B41" s="1079" t="s">
        <v>389</v>
      </c>
      <c r="C41" s="1081"/>
      <c r="D41" s="56" t="s">
        <v>388</v>
      </c>
      <c r="E41" s="637" t="e">
        <f ca="1">F27</f>
        <v>#DIV/0!</v>
      </c>
      <c r="F41" s="1089" t="str">
        <f ca="1">INDIRECT("단"&amp;$S$1+1&amp;"!$c$42")</f>
        <v>중(15º~30º)</v>
      </c>
      <c r="G41" s="1090" t="str">
        <f ca="1">INDIRECT("단"&amp;$S$1+1&amp;"!$c$43")</f>
        <v>개소당 평균면적이 3ha 이상</v>
      </c>
      <c r="H41" s="1091"/>
      <c r="I41" s="1089" t="str">
        <f ca="1">INDIRECT("단"&amp;$S$1+1&amp;"!$c$44")</f>
        <v>조림 당해 연도</v>
      </c>
      <c r="K41" s="3" t="s">
        <v>387</v>
      </c>
      <c r="L41" s="470" t="s">
        <v>386</v>
      </c>
      <c r="M41" s="3" t="s">
        <v>385</v>
      </c>
      <c r="AD41" s="2"/>
    </row>
    <row r="42" spans="1:30" s="3" customFormat="1" ht="27" customHeight="1">
      <c r="B42" s="1079" t="str">
        <f ca="1">D9</f>
        <v>모두베기</v>
      </c>
      <c r="C42" s="1081"/>
      <c r="D42" s="56" t="s">
        <v>4</v>
      </c>
      <c r="E42" s="469">
        <f ca="1">D22</f>
        <v>0</v>
      </c>
      <c r="F42" s="890"/>
      <c r="G42" s="1092"/>
      <c r="H42" s="895"/>
      <c r="I42" s="890"/>
      <c r="M42" s="3" t="s">
        <v>383</v>
      </c>
      <c r="AD42" s="2"/>
    </row>
    <row r="43" spans="1:30" s="3" customFormat="1" ht="23.25" customHeight="1">
      <c r="B43" s="461" t="s">
        <v>382</v>
      </c>
      <c r="C43" s="461"/>
      <c r="M43" s="3" t="s">
        <v>381</v>
      </c>
      <c r="AD43" s="2"/>
    </row>
    <row r="44" spans="1:30" s="3" customFormat="1" ht="21" customHeight="1">
      <c r="B44" s="3" t="str">
        <f>"    □ 예취기 작업시 조림목에 피해가 가지 않도록 조림목 주변 반경 20cm 이내에 있는 식생을 사전에 제거한다."</f>
        <v xml:space="preserve">    □ 예취기 작업시 조림목에 피해가 가지 않도록 조림목 주변 반경 20cm 이내에 있는 식생을 사전에 제거한다.</v>
      </c>
      <c r="C44" s="461"/>
      <c r="K44" s="3" t="str">
        <f ca="1">F41</f>
        <v>중(15º~30º)</v>
      </c>
      <c r="M44" s="3" t="s">
        <v>380</v>
      </c>
      <c r="AD44" s="2"/>
    </row>
    <row r="45" spans="1:30" s="3" customFormat="1" ht="21" customHeight="1">
      <c r="B45" s="3" t="str">
        <f>"    □ 묘목찾기 작업은 보통인부 1인이 낫으로 실시한다."</f>
        <v xml:space="preserve">    □ 묘목찾기 작업은 보통인부 1인이 낫으로 실시한다.</v>
      </c>
      <c r="C45" s="461"/>
      <c r="M45" s="3" t="s">
        <v>379</v>
      </c>
      <c r="AD45" s="2"/>
    </row>
    <row r="46" spans="1:30" s="3" customFormat="1" ht="24.75" customHeight="1">
      <c r="B46" s="461" t="s">
        <v>605</v>
      </c>
      <c r="C46" s="461"/>
      <c r="M46" s="3" t="s">
        <v>378</v>
      </c>
      <c r="AD46" s="2"/>
    </row>
    <row r="47" spans="1:30" s="3" customFormat="1" ht="21" customHeight="1">
      <c r="B47" s="3" t="str">
        <f>"    □ 모묙찾기 작업이 끝나면 예취기로 조림목을 제외한 나머지 식생을 모두 제거한다."</f>
        <v xml:space="preserve">    □ 모묙찾기 작업이 끝나면 예취기로 조림목을 제외한 나머지 식생을 모두 제거한다.</v>
      </c>
      <c r="C47" s="461"/>
      <c r="AD47" s="2"/>
    </row>
    <row r="48" spans="1:30" s="3" customFormat="1" ht="34.5" customHeight="1">
      <c r="C48" s="461"/>
      <c r="AD48" s="2"/>
    </row>
    <row r="49" spans="1:10" ht="27.75" customHeight="1">
      <c r="A49" s="463" t="s">
        <v>377</v>
      </c>
      <c r="B49" s="468"/>
      <c r="C49" s="468"/>
      <c r="D49" s="468"/>
      <c r="E49" s="467"/>
      <c r="F49" s="467"/>
      <c r="G49" s="467"/>
      <c r="H49" s="467"/>
      <c r="I49" s="467"/>
      <c r="J49" s="467"/>
    </row>
    <row r="50" spans="1:10" ht="21" customHeight="1">
      <c r="B50" s="462" t="s">
        <v>376</v>
      </c>
      <c r="C50" s="462"/>
      <c r="D50" s="462"/>
      <c r="E50" s="466"/>
      <c r="F50" s="466"/>
      <c r="G50" s="466"/>
      <c r="H50" s="466"/>
      <c r="I50" s="466"/>
      <c r="J50" s="466"/>
    </row>
    <row r="51" spans="1:10" ht="21" customHeight="1">
      <c r="B51" s="462" t="s">
        <v>375</v>
      </c>
      <c r="C51" s="462"/>
      <c r="D51" s="462"/>
      <c r="E51" s="466"/>
      <c r="F51" s="466"/>
      <c r="G51" s="466"/>
      <c r="H51" s="466"/>
      <c r="I51" s="466"/>
      <c r="J51" s="466"/>
    </row>
    <row r="52" spans="1:10" ht="21" customHeight="1">
      <c r="B52" s="462" t="s">
        <v>374</v>
      </c>
      <c r="C52" s="462"/>
      <c r="D52" s="462"/>
      <c r="E52" s="466"/>
      <c r="F52" s="466"/>
      <c r="G52" s="466"/>
      <c r="H52" s="466"/>
      <c r="I52" s="466"/>
      <c r="J52" s="466"/>
    </row>
    <row r="53" spans="1:10" ht="21" customHeight="1">
      <c r="B53" s="462" t="s">
        <v>373</v>
      </c>
      <c r="C53" s="462"/>
      <c r="D53" s="462"/>
      <c r="E53" s="459"/>
      <c r="F53" s="459"/>
      <c r="G53" s="459"/>
      <c r="H53" s="459"/>
      <c r="I53" s="459"/>
      <c r="J53" s="459"/>
    </row>
    <row r="54" spans="1:10" ht="21" customHeight="1">
      <c r="B54" s="465"/>
      <c r="C54" s="465"/>
      <c r="D54" s="465"/>
      <c r="E54" s="464"/>
      <c r="F54" s="464"/>
      <c r="G54" s="464"/>
      <c r="H54" s="464"/>
      <c r="I54" s="464"/>
      <c r="J54" s="464"/>
    </row>
    <row r="55" spans="1:10" ht="21" customHeight="1">
      <c r="A55" s="463" t="s">
        <v>372</v>
      </c>
      <c r="B55" s="462"/>
      <c r="C55" s="462"/>
      <c r="D55" s="462"/>
      <c r="E55" s="459"/>
      <c r="F55" s="459"/>
      <c r="G55" s="459"/>
      <c r="H55" s="459"/>
      <c r="I55" s="459"/>
      <c r="J55" s="459"/>
    </row>
    <row r="56" spans="1:10" ht="21" customHeight="1">
      <c r="B56" s="461" t="s">
        <v>371</v>
      </c>
      <c r="C56" s="460"/>
      <c r="D56" s="460"/>
      <c r="E56" s="459"/>
      <c r="F56" s="459"/>
      <c r="G56" s="459"/>
      <c r="H56" s="459"/>
      <c r="I56" s="459"/>
      <c r="J56" s="459"/>
    </row>
    <row r="57" spans="1:10" ht="21" customHeight="1">
      <c r="B57" s="458"/>
      <c r="C57" s="458"/>
      <c r="D57" s="458"/>
      <c r="E57" s="458"/>
      <c r="F57" s="458"/>
      <c r="G57" s="458"/>
      <c r="H57" s="458"/>
      <c r="I57" s="458"/>
      <c r="J57" s="458"/>
    </row>
  </sheetData>
  <mergeCells count="18">
    <mergeCell ref="B41:C41"/>
    <mergeCell ref="F41:F42"/>
    <mergeCell ref="G41:H42"/>
    <mergeCell ref="I41:I42"/>
    <mergeCell ref="B42:C42"/>
    <mergeCell ref="B40:C40"/>
    <mergeCell ref="G40:H40"/>
    <mergeCell ref="A1:I1"/>
    <mergeCell ref="B20:C21"/>
    <mergeCell ref="D20:D21"/>
    <mergeCell ref="E20:E21"/>
    <mergeCell ref="F20:G20"/>
    <mergeCell ref="H20:I21"/>
    <mergeCell ref="B22:C27"/>
    <mergeCell ref="D22:D27"/>
    <mergeCell ref="H22:I27"/>
    <mergeCell ref="B39:E39"/>
    <mergeCell ref="F39:I39"/>
  </mergeCells>
  <phoneticPr fontId="4" type="noConversion"/>
  <dataValidations disablePrompts="1" count="2">
    <dataValidation type="list" allowBlank="1" showInputMessage="1" showErrorMessage="1" sqref="M41:M46" xr:uid="{8383EF15-11BF-4A5D-94D3-848ACC73E79D}">
      <formula1>$M$41:$M$46</formula1>
    </dataValidation>
    <dataValidation type="list" allowBlank="1" showInputMessage="1" showErrorMessage="1" sqref="L41" xr:uid="{B6A0B9BE-0A9A-48CB-960A-C9717541B110}">
      <formula1>$M$41:$M$43</formula1>
    </dataValidation>
  </dataValidations>
  <pageMargins left="0.82" right="0.4" top="0.51" bottom="0.34" header="0.19685039370078741" footer="0.27559055118110237"/>
  <pageSetup paperSize="9" firstPageNumber="84" orientation="landscape" useFirstPageNumber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1">
    <tabColor rgb="FFFFC000"/>
  </sheetPr>
  <dimension ref="A1:V48"/>
  <sheetViews>
    <sheetView view="pageBreakPreview" zoomScale="120" zoomScaleNormal="100" zoomScaleSheetLayoutView="120" workbookViewId="0">
      <selection activeCell="F22" sqref="F22"/>
    </sheetView>
  </sheetViews>
  <sheetFormatPr defaultColWidth="8.88671875" defaultRowHeight="13.5"/>
  <cols>
    <col min="1" max="1" width="5.77734375" style="2" customWidth="1"/>
    <col min="2" max="2" width="8.5546875" style="2" customWidth="1"/>
    <col min="3" max="3" width="5.88671875" style="2" customWidth="1"/>
    <col min="4" max="4" width="10.21875" style="2" customWidth="1"/>
    <col min="5" max="5" width="5.77734375" style="2" customWidth="1"/>
    <col min="6" max="6" width="17.88671875" style="2" customWidth="1"/>
    <col min="7" max="7" width="16.33203125" style="2" hidden="1" customWidth="1"/>
    <col min="8" max="8" width="18.33203125" style="2" hidden="1" customWidth="1"/>
    <col min="9" max="9" width="12.21875" style="2" customWidth="1"/>
    <col min="10" max="10" width="5" style="2" customWidth="1"/>
    <col min="11" max="11" width="5.6640625" style="2" customWidth="1"/>
    <col min="12" max="12" width="4.77734375" style="2" customWidth="1"/>
    <col min="13" max="13" width="3.109375" style="2" customWidth="1"/>
    <col min="14" max="14" width="4.109375" style="2" customWidth="1"/>
    <col min="15" max="15" width="4.5546875" style="2" customWidth="1"/>
    <col min="16" max="16" width="3.21875" style="2" customWidth="1"/>
    <col min="17" max="17" width="2.5546875" style="2" customWidth="1"/>
    <col min="18" max="19" width="3.5546875" style="2" customWidth="1"/>
    <col min="20" max="20" width="4.33203125" style="2" customWidth="1"/>
    <col min="21" max="21" width="11.33203125" style="2" bestFit="1" customWidth="1"/>
    <col min="22" max="16384" width="8.88671875" style="2"/>
  </cols>
  <sheetData>
    <row r="1" spans="1:22" ht="27" customHeight="1">
      <c r="A1" s="1117" t="s">
        <v>119</v>
      </c>
      <c r="B1" s="1117"/>
      <c r="C1" s="1117"/>
      <c r="D1" s="1117"/>
      <c r="E1" s="1117"/>
      <c r="F1" s="1117"/>
      <c r="G1" s="1117"/>
      <c r="H1" s="1117"/>
      <c r="I1" s="1117"/>
      <c r="J1" s="1117"/>
      <c r="K1" s="1117"/>
      <c r="L1" s="1117"/>
      <c r="M1" s="1117"/>
      <c r="N1" s="1117"/>
      <c r="O1" s="1117"/>
      <c r="P1" s="1117"/>
      <c r="Q1" s="1117"/>
      <c r="R1" s="1117"/>
      <c r="S1" s="1117"/>
      <c r="T1" s="1117"/>
    </row>
    <row r="2" spans="1:22" ht="10.5" customHeight="1"/>
    <row r="3" spans="1:22" ht="24" customHeight="1" thickBot="1">
      <c r="A3" s="242" t="s">
        <v>185</v>
      </c>
      <c r="B3" s="128" t="str">
        <f>설계요소!L5</f>
        <v>2026년 조림지 사후관리사업(풀베기 2차-2지구)</v>
      </c>
      <c r="C3" s="128"/>
      <c r="D3" s="128"/>
      <c r="E3" s="12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29" t="s">
        <v>120</v>
      </c>
    </row>
    <row r="4" spans="1:22" s="53" customFormat="1" ht="15" customHeight="1">
      <c r="A4" s="1118" t="s">
        <v>121</v>
      </c>
      <c r="B4" s="1119"/>
      <c r="C4" s="1119"/>
      <c r="D4" s="1119"/>
      <c r="E4" s="1120"/>
      <c r="F4" s="1124" t="s">
        <v>122</v>
      </c>
      <c r="G4" s="1119"/>
      <c r="H4" s="1120"/>
      <c r="I4" s="1126" t="s">
        <v>123</v>
      </c>
      <c r="J4" s="1124" t="s">
        <v>100</v>
      </c>
      <c r="K4" s="1119"/>
      <c r="L4" s="1119"/>
      <c r="M4" s="1119"/>
      <c r="N4" s="1119"/>
      <c r="O4" s="1119"/>
      <c r="P4" s="1119"/>
      <c r="Q4" s="1119"/>
      <c r="R4" s="1119"/>
      <c r="S4" s="1119"/>
      <c r="T4" s="1128"/>
    </row>
    <row r="5" spans="1:22" s="53" customFormat="1" ht="15" customHeight="1" thickBot="1">
      <c r="A5" s="1121"/>
      <c r="B5" s="1122"/>
      <c r="C5" s="1122"/>
      <c r="D5" s="1122"/>
      <c r="E5" s="1123"/>
      <c r="F5" s="1125"/>
      <c r="G5" s="1122"/>
      <c r="H5" s="1123"/>
      <c r="I5" s="1127"/>
      <c r="J5" s="1125"/>
      <c r="K5" s="1122"/>
      <c r="L5" s="1122"/>
      <c r="M5" s="1122"/>
      <c r="N5" s="1122"/>
      <c r="O5" s="1122"/>
      <c r="P5" s="1122"/>
      <c r="Q5" s="1122"/>
      <c r="R5" s="1122"/>
      <c r="S5" s="1122"/>
      <c r="T5" s="1129"/>
    </row>
    <row r="6" spans="1:22" s="53" customFormat="1" ht="20.100000000000001" customHeight="1" thickTop="1">
      <c r="A6" s="1130" t="s">
        <v>124</v>
      </c>
      <c r="B6" s="1133" t="s">
        <v>125</v>
      </c>
      <c r="C6" s="1111" t="s">
        <v>126</v>
      </c>
      <c r="D6" s="1112"/>
      <c r="E6" s="1113"/>
      <c r="F6" s="130">
        <f ca="1">'9.총괄설계내역서'!H16</f>
        <v>1548028</v>
      </c>
      <c r="G6" s="130">
        <f ca="1">F6</f>
        <v>1548028</v>
      </c>
      <c r="H6" s="130"/>
      <c r="I6" s="130"/>
      <c r="J6" s="131" t="s">
        <v>127</v>
      </c>
      <c r="K6" s="132"/>
      <c r="L6" s="132"/>
      <c r="M6" s="132"/>
      <c r="N6" s="132"/>
      <c r="O6" s="132"/>
      <c r="P6" s="132"/>
      <c r="Q6" s="132"/>
      <c r="R6" s="132"/>
      <c r="S6" s="132"/>
      <c r="T6" s="133"/>
    </row>
    <row r="7" spans="1:22" s="53" customFormat="1" ht="20.100000000000001" customHeight="1">
      <c r="A7" s="1131"/>
      <c r="B7" s="1106"/>
      <c r="C7" s="1098" t="s">
        <v>128</v>
      </c>
      <c r="D7" s="1099"/>
      <c r="E7" s="1101"/>
      <c r="F7" s="134"/>
      <c r="G7" s="130"/>
      <c r="H7" s="130"/>
      <c r="I7" s="134"/>
      <c r="J7" s="135"/>
      <c r="K7" s="136"/>
      <c r="L7" s="136"/>
      <c r="M7" s="136"/>
      <c r="N7" s="136"/>
      <c r="O7" s="136"/>
      <c r="P7" s="136"/>
      <c r="Q7" s="136"/>
      <c r="R7" s="136"/>
      <c r="S7" s="136"/>
      <c r="T7" s="137"/>
    </row>
    <row r="8" spans="1:22" s="53" customFormat="1" ht="20.100000000000001" customHeight="1" thickBot="1">
      <c r="A8" s="1131"/>
      <c r="B8" s="1107"/>
      <c r="C8" s="1114" t="s">
        <v>129</v>
      </c>
      <c r="D8" s="1115"/>
      <c r="E8" s="1116"/>
      <c r="F8" s="138">
        <f ca="1">SUM(F6:F7)</f>
        <v>1548028</v>
      </c>
      <c r="G8" s="139">
        <f ca="1">F8</f>
        <v>1548028</v>
      </c>
      <c r="H8" s="139"/>
      <c r="I8" s="140">
        <f ca="1">F8/F25</f>
        <v>2.1059368851248261E-2</v>
      </c>
      <c r="J8" s="141"/>
      <c r="K8" s="142"/>
      <c r="L8" s="142"/>
      <c r="M8" s="142"/>
      <c r="N8" s="142"/>
      <c r="O8" s="142"/>
      <c r="P8" s="142"/>
      <c r="Q8" s="142"/>
      <c r="R8" s="142"/>
      <c r="S8" s="142"/>
      <c r="T8" s="143"/>
    </row>
    <row r="9" spans="1:22" s="53" customFormat="1" ht="20.100000000000001" customHeight="1">
      <c r="A9" s="1131"/>
      <c r="B9" s="1105" t="s">
        <v>130</v>
      </c>
      <c r="C9" s="1108" t="s">
        <v>131</v>
      </c>
      <c r="D9" s="1109"/>
      <c r="E9" s="1110"/>
      <c r="F9" s="130">
        <f ca="1">'9.총괄설계내역서'!F16</f>
        <v>39835966</v>
      </c>
      <c r="G9" s="144">
        <f ca="1">F9*0.9</f>
        <v>35852369.399999999</v>
      </c>
      <c r="H9" s="144">
        <f ca="1">F9*0.1</f>
        <v>3983596.6</v>
      </c>
      <c r="I9" s="145"/>
      <c r="J9" s="135"/>
      <c r="K9" s="136"/>
      <c r="L9" s="136"/>
      <c r="M9" s="136"/>
      <c r="N9" s="136"/>
      <c r="O9" s="136"/>
      <c r="P9" s="136"/>
      <c r="Q9" s="136"/>
      <c r="R9" s="136"/>
      <c r="S9" s="136"/>
      <c r="T9" s="137"/>
    </row>
    <row r="10" spans="1:22" s="53" customFormat="1" ht="20.100000000000001" customHeight="1">
      <c r="A10" s="1131"/>
      <c r="B10" s="1106"/>
      <c r="C10" s="1111" t="s">
        <v>101</v>
      </c>
      <c r="D10" s="1112"/>
      <c r="E10" s="1113"/>
      <c r="F10" s="134">
        <f ca="1">ROUNDDOWN(F9*0.01*'3-1.기초자료'!C25,0)</f>
        <v>7329817</v>
      </c>
      <c r="G10" s="130">
        <f ca="1">F10*0.9</f>
        <v>6596835.2999999998</v>
      </c>
      <c r="H10" s="130">
        <f ca="1">F10*0.1</f>
        <v>732981.70000000007</v>
      </c>
      <c r="I10" s="134"/>
      <c r="J10" s="1098" t="str">
        <f>"  직접노무비의 "&amp;'3-1.기초자료'!C25&amp;"%"</f>
        <v xml:space="preserve">  직접노무비의 18.4%</v>
      </c>
      <c r="K10" s="1099"/>
      <c r="L10" s="1099"/>
      <c r="M10" s="1099"/>
      <c r="N10" s="1099"/>
      <c r="O10" s="1099"/>
      <c r="P10" s="1099"/>
      <c r="Q10" s="1099"/>
      <c r="R10" s="1099"/>
      <c r="S10" s="1099"/>
      <c r="T10" s="1100"/>
    </row>
    <row r="11" spans="1:22" s="53" customFormat="1" ht="20.100000000000001" customHeight="1" thickBot="1">
      <c r="A11" s="1131"/>
      <c r="B11" s="1107"/>
      <c r="C11" s="1114" t="s">
        <v>129</v>
      </c>
      <c r="D11" s="1115"/>
      <c r="E11" s="1116"/>
      <c r="F11" s="138">
        <f ca="1">F9+F10</f>
        <v>47165783</v>
      </c>
      <c r="G11" s="146">
        <f ca="1">F11*0.9</f>
        <v>42449204.700000003</v>
      </c>
      <c r="H11" s="146">
        <f ca="1">F11*0.1</f>
        <v>4716578.3</v>
      </c>
      <c r="I11" s="140">
        <f ca="1">F11/F25</f>
        <v>0.64164318820779387</v>
      </c>
      <c r="J11" s="141"/>
      <c r="K11" s="142"/>
      <c r="L11" s="142"/>
      <c r="M11" s="142"/>
      <c r="N11" s="142"/>
      <c r="O11" s="142"/>
      <c r="P11" s="142"/>
      <c r="Q11" s="142"/>
      <c r="R11" s="142"/>
      <c r="S11" s="142"/>
      <c r="T11" s="143"/>
    </row>
    <row r="12" spans="1:22" s="53" customFormat="1" ht="20.100000000000001" customHeight="1">
      <c r="A12" s="1131"/>
      <c r="B12" s="1105" t="s">
        <v>132</v>
      </c>
      <c r="C12" s="1098" t="s">
        <v>133</v>
      </c>
      <c r="D12" s="1099"/>
      <c r="E12" s="1101"/>
      <c r="F12" s="134">
        <f ca="1">'9.총괄설계내역서'!J16</f>
        <v>550468</v>
      </c>
      <c r="G12" s="130"/>
      <c r="H12" s="130"/>
      <c r="I12" s="134"/>
      <c r="J12" s="135" t="s">
        <v>134</v>
      </c>
      <c r="K12" s="136"/>
      <c r="L12" s="136"/>
      <c r="M12" s="136"/>
      <c r="N12" s="136"/>
      <c r="O12" s="136"/>
      <c r="P12" s="136"/>
      <c r="Q12" s="136"/>
      <c r="R12" s="136"/>
      <c r="S12" s="136"/>
      <c r="T12" s="137"/>
    </row>
    <row r="13" spans="1:22" s="53" customFormat="1" ht="20.100000000000001" customHeight="1">
      <c r="A13" s="1131"/>
      <c r="B13" s="1106"/>
      <c r="C13" s="1098" t="s">
        <v>135</v>
      </c>
      <c r="D13" s="1099"/>
      <c r="E13" s="1101"/>
      <c r="F13" s="134">
        <f ca="1">ROUNDDOWN(F11*0.01*'3-1.기초자료'!C27,0)</f>
        <v>2763914</v>
      </c>
      <c r="G13" s="130">
        <f ca="1">F13*0.9</f>
        <v>2487522.6</v>
      </c>
      <c r="H13" s="130">
        <f ca="1">F13*0.1</f>
        <v>276391.40000000002</v>
      </c>
      <c r="I13" s="134"/>
      <c r="J13" s="1098" t="str">
        <f>"  노무비×"&amp;'3-1.기초자료'!C27&amp;"%"</f>
        <v xml:space="preserve">  노무비×5.86%</v>
      </c>
      <c r="K13" s="1099"/>
      <c r="L13" s="1099"/>
      <c r="M13" s="1099"/>
      <c r="N13" s="1099"/>
      <c r="O13" s="1099"/>
      <c r="P13" s="1099"/>
      <c r="Q13" s="1099"/>
      <c r="R13" s="1099"/>
      <c r="S13" s="1099"/>
      <c r="T13" s="1100"/>
    </row>
    <row r="14" spans="1:22" s="53" customFormat="1" ht="20.100000000000001" customHeight="1">
      <c r="A14" s="1131"/>
      <c r="B14" s="1106"/>
      <c r="C14" s="1098" t="s">
        <v>103</v>
      </c>
      <c r="D14" s="1099"/>
      <c r="E14" s="1101"/>
      <c r="F14" s="134">
        <f ca="1">ROUNDDOWN(F11*0.01*'3-1.기초자료'!C26,0)</f>
        <v>542406</v>
      </c>
      <c r="G14" s="130">
        <f ca="1">F14*0.9</f>
        <v>488165.4</v>
      </c>
      <c r="H14" s="130">
        <f ca="1">F14*0.1</f>
        <v>54240.600000000006</v>
      </c>
      <c r="I14" s="134"/>
      <c r="J14" s="1098" t="str">
        <f>"  노무비×"&amp;'3-1.기초자료'!C26&amp;"%"</f>
        <v xml:space="preserve">  노무비×1.15%</v>
      </c>
      <c r="K14" s="1099"/>
      <c r="L14" s="1099"/>
      <c r="M14" s="1099"/>
      <c r="N14" s="1099"/>
      <c r="O14" s="1099"/>
      <c r="P14" s="1099"/>
      <c r="Q14" s="1099"/>
      <c r="R14" s="1099"/>
      <c r="S14" s="1099"/>
      <c r="T14" s="1100"/>
    </row>
    <row r="15" spans="1:22" s="53" customFormat="1" ht="20.100000000000001" customHeight="1">
      <c r="A15" s="1131"/>
      <c r="B15" s="1106"/>
      <c r="C15" s="1098" t="s">
        <v>136</v>
      </c>
      <c r="D15" s="1099"/>
      <c r="E15" s="1101"/>
      <c r="F15" s="134">
        <f ca="1">ROUNDDOWN(F9*0.01*'3-1.기초자료'!C28,0)</f>
        <v>1432102</v>
      </c>
      <c r="G15" s="130">
        <f ca="1">F15*0.9</f>
        <v>1288891.8</v>
      </c>
      <c r="H15" s="130">
        <f ca="1">F15*0.1</f>
        <v>143210.20000000001</v>
      </c>
      <c r="I15" s="134"/>
      <c r="J15" s="1098" t="str">
        <f>"  직접노무비×"&amp;'3-1.기초자료'!C28&amp;"%"</f>
        <v xml:space="preserve">  직접노무비×3.595%</v>
      </c>
      <c r="K15" s="1099"/>
      <c r="L15" s="1099"/>
      <c r="M15" s="1099"/>
      <c r="N15" s="1099"/>
      <c r="O15" s="1099"/>
      <c r="P15" s="1099"/>
      <c r="Q15" s="1099"/>
      <c r="R15" s="1099"/>
      <c r="S15" s="1099"/>
      <c r="T15" s="1100"/>
      <c r="V15" s="53" t="s">
        <v>1089</v>
      </c>
    </row>
    <row r="16" spans="1:22" s="53" customFormat="1" ht="20.100000000000001" customHeight="1">
      <c r="A16" s="1131"/>
      <c r="B16" s="1106"/>
      <c r="C16" s="1111" t="s">
        <v>137</v>
      </c>
      <c r="D16" s="1112"/>
      <c r="E16" s="1113"/>
      <c r="F16" s="134">
        <f ca="1">ROUNDDOWN(F9*0.01*'3-1.기초자료'!C30,0)</f>
        <v>1892208</v>
      </c>
      <c r="G16" s="130">
        <f ca="1">F16*0.9</f>
        <v>1702987.2</v>
      </c>
      <c r="H16" s="130">
        <f ca="1">F16*0.1</f>
        <v>189220.80000000002</v>
      </c>
      <c r="I16" s="134"/>
      <c r="J16" s="1102" t="str">
        <f>" 직접노무비×"&amp;'3-1.기초자료'!C30&amp;"%"</f>
        <v xml:space="preserve"> 직접노무비×4.75%</v>
      </c>
      <c r="K16" s="1103"/>
      <c r="L16" s="1103"/>
      <c r="M16" s="1103"/>
      <c r="N16" s="1103"/>
      <c r="O16" s="1103"/>
      <c r="P16" s="1103"/>
      <c r="Q16" s="1103"/>
      <c r="R16" s="1103"/>
      <c r="S16" s="1103"/>
      <c r="T16" s="1104"/>
    </row>
    <row r="17" spans="1:22" s="53" customFormat="1" ht="20.100000000000001" customHeight="1">
      <c r="A17" s="1131"/>
      <c r="B17" s="1106"/>
      <c r="C17" s="1111" t="s">
        <v>138</v>
      </c>
      <c r="D17" s="1112"/>
      <c r="E17" s="1113"/>
      <c r="F17" s="134">
        <f ca="1">ROUNDDOWN(F15*0.01*'3-1.기초자료'!C29,0)</f>
        <v>188178</v>
      </c>
      <c r="G17" s="130"/>
      <c r="H17" s="130"/>
      <c r="I17" s="134"/>
      <c r="J17" s="1102" t="str">
        <f>" 국민건강보험료×"&amp;'3-1.기초자료'!C29&amp;"%"</f>
        <v xml:space="preserve"> 국민건강보험료×13.14%</v>
      </c>
      <c r="K17" s="1103"/>
      <c r="L17" s="1103"/>
      <c r="M17" s="1103"/>
      <c r="N17" s="1103"/>
      <c r="O17" s="1103"/>
      <c r="P17" s="1103"/>
      <c r="Q17" s="1103"/>
      <c r="R17" s="1103"/>
      <c r="S17" s="1103"/>
      <c r="T17" s="1104"/>
    </row>
    <row r="18" spans="1:22" s="53" customFormat="1" ht="20.100000000000001" customHeight="1">
      <c r="A18" s="1131"/>
      <c r="B18" s="1106"/>
      <c r="C18" s="1098" t="s">
        <v>139</v>
      </c>
      <c r="D18" s="1099"/>
      <c r="E18" s="1101"/>
      <c r="F18" s="134">
        <f ca="1">ROUNDDOWN((F8+F9)*0.01*'3-1.기초자료'!C31,0)</f>
        <v>856648</v>
      </c>
      <c r="G18" s="130"/>
      <c r="H18" s="130"/>
      <c r="I18" s="134"/>
      <c r="J18" s="147" t="str">
        <f>" (재료비+직접노무비)×"&amp;'3-1.기초자료'!C31&amp;"%"</f>
        <v xml:space="preserve"> (재료비+직접노무비)×2.07%</v>
      </c>
      <c r="K18" s="148"/>
      <c r="L18" s="148"/>
      <c r="M18" s="148"/>
      <c r="N18" s="148"/>
      <c r="O18" s="148"/>
      <c r="P18" s="148"/>
      <c r="Q18" s="148"/>
      <c r="R18" s="148"/>
      <c r="S18" s="148"/>
      <c r="T18" s="149"/>
      <c r="V18" s="53" t="s">
        <v>1090</v>
      </c>
    </row>
    <row r="19" spans="1:22" s="53" customFormat="1" ht="20.100000000000001" customHeight="1">
      <c r="A19" s="1131"/>
      <c r="B19" s="1106"/>
      <c r="C19" s="1098" t="s">
        <v>1098</v>
      </c>
      <c r="D19" s="1099"/>
      <c r="E19" s="1101"/>
      <c r="F19" s="134">
        <f ca="1">ROUNDDOWN((F11)*0.01*'3-1.기초자료'!C36,0)</f>
        <v>2829</v>
      </c>
      <c r="G19" s="139"/>
      <c r="H19" s="139"/>
      <c r="I19" s="423"/>
      <c r="J19" s="1098" t="str">
        <f>"  노무비×"&amp;'3-1.기초자료'!C36&amp;"%"</f>
        <v xml:space="preserve">  노무비×0.006%</v>
      </c>
      <c r="K19" s="1099"/>
      <c r="L19" s="1099"/>
      <c r="M19" s="1099"/>
      <c r="N19" s="1099"/>
      <c r="O19" s="1099"/>
      <c r="P19" s="1099"/>
      <c r="Q19" s="1099"/>
      <c r="R19" s="1099"/>
      <c r="S19" s="1099"/>
      <c r="T19" s="1100"/>
    </row>
    <row r="20" spans="1:22" s="53" customFormat="1" ht="20.100000000000001" customHeight="1">
      <c r="A20" s="1131"/>
      <c r="B20" s="1106"/>
      <c r="C20" s="1098" t="s">
        <v>1096</v>
      </c>
      <c r="D20" s="1099"/>
      <c r="E20" s="1101"/>
      <c r="F20" s="134">
        <f ca="1">ROUNDDOWN((F11)*0.01*'3-1.기초자료'!C37,0)</f>
        <v>42449</v>
      </c>
      <c r="G20" s="139"/>
      <c r="H20" s="139"/>
      <c r="I20" s="423"/>
      <c r="J20" s="1098" t="str">
        <f>"  노무비×"&amp;'3-1.기초자료'!C37&amp;"%"</f>
        <v xml:space="preserve">  노무비×0.09%</v>
      </c>
      <c r="K20" s="1099"/>
      <c r="L20" s="1099"/>
      <c r="M20" s="1099"/>
      <c r="N20" s="1099"/>
      <c r="O20" s="1099"/>
      <c r="P20" s="1099"/>
      <c r="Q20" s="1099"/>
      <c r="R20" s="1099"/>
      <c r="S20" s="1099"/>
      <c r="T20" s="1100"/>
    </row>
    <row r="21" spans="1:22" s="53" customFormat="1" ht="20.100000000000001" customHeight="1">
      <c r="A21" s="1131"/>
      <c r="B21" s="1106"/>
      <c r="C21" s="1098" t="s">
        <v>355</v>
      </c>
      <c r="D21" s="1099"/>
      <c r="E21" s="1101"/>
      <c r="F21" s="134">
        <f ca="1">ROUNDDOWN((F8+F11)*0.01*'3-1.기초자료'!C33,0)</f>
        <v>2386976</v>
      </c>
      <c r="G21" s="139"/>
      <c r="H21" s="139"/>
      <c r="I21" s="423"/>
      <c r="J21" s="147" t="str">
        <f>" (재료비+노무비)×"&amp;'3-1.기초자료'!C33&amp;"%"</f>
        <v xml:space="preserve"> (재료비+노무비)×4.9%</v>
      </c>
      <c r="K21" s="424"/>
      <c r="L21" s="424"/>
      <c r="M21" s="424"/>
      <c r="N21" s="424"/>
      <c r="O21" s="424"/>
      <c r="P21" s="424"/>
      <c r="Q21" s="424"/>
      <c r="R21" s="424"/>
      <c r="S21" s="424"/>
      <c r="T21" s="425"/>
    </row>
    <row r="22" spans="1:22" s="53" customFormat="1" ht="20.100000000000001" customHeight="1" thickBot="1">
      <c r="A22" s="1132"/>
      <c r="B22" s="1107"/>
      <c r="C22" s="1114" t="s">
        <v>129</v>
      </c>
      <c r="D22" s="1115"/>
      <c r="E22" s="1116"/>
      <c r="F22" s="138">
        <f ca="1">SUM(F12:F21)</f>
        <v>10658178</v>
      </c>
      <c r="G22" s="150">
        <f ca="1">F22*0.9</f>
        <v>9592360.2000000011</v>
      </c>
      <c r="H22" s="150">
        <f ca="1">F22*0.1</f>
        <v>1065817.8</v>
      </c>
      <c r="I22" s="140">
        <f ca="1">F22/F25</f>
        <v>0.14499382555371057</v>
      </c>
      <c r="J22" s="141"/>
      <c r="K22" s="142"/>
      <c r="L22" s="142"/>
      <c r="M22" s="142"/>
      <c r="N22" s="142"/>
      <c r="O22" s="142"/>
      <c r="P22" s="142"/>
      <c r="Q22" s="142"/>
      <c r="R22" s="142"/>
      <c r="S22" s="142"/>
      <c r="T22" s="143"/>
    </row>
    <row r="23" spans="1:22" s="53" customFormat="1" ht="20.100000000000001" customHeight="1">
      <c r="A23" s="151"/>
      <c r="B23" s="1143" t="s">
        <v>140</v>
      </c>
      <c r="C23" s="1143"/>
      <c r="D23" s="1143"/>
      <c r="E23" s="152"/>
      <c r="F23" s="153">
        <f ca="1">ROUNDDOWN((F8+F11+F22)*'3-1.기초자료'!C32%,0)</f>
        <v>4749759</v>
      </c>
      <c r="G23" s="154">
        <f ca="1">F23*0.9</f>
        <v>4274783.1000000006</v>
      </c>
      <c r="H23" s="154">
        <f ca="1">F23*0.1</f>
        <v>474975.9</v>
      </c>
      <c r="I23" s="155">
        <f ca="1">F23/F25</f>
        <v>6.4615708976540537E-2</v>
      </c>
      <c r="J23" s="156" t="str">
        <f>"     (재료비+노무비+경비)×"&amp;'3-1.기초자료'!C32&amp;"%"</f>
        <v xml:space="preserve">     (재료비+노무비+경비)×8%</v>
      </c>
      <c r="K23" s="157"/>
      <c r="L23" s="157"/>
      <c r="M23" s="158"/>
      <c r="N23" s="159"/>
      <c r="O23" s="160"/>
      <c r="P23" s="161"/>
      <c r="Q23" s="161"/>
      <c r="R23" s="162"/>
      <c r="S23" s="162"/>
      <c r="T23" s="163"/>
    </row>
    <row r="24" spans="1:22" s="53" customFormat="1" ht="20.100000000000001" customHeight="1">
      <c r="A24" s="164"/>
      <c r="B24" s="1144" t="s">
        <v>141</v>
      </c>
      <c r="C24" s="1144"/>
      <c r="D24" s="1144"/>
      <c r="E24" s="165"/>
      <c r="F24" s="1145">
        <f ca="1">ROUNDDOWN((F11+F22+F23)*'3-1.기초자료'!C34%,0)</f>
        <v>9386058</v>
      </c>
      <c r="G24" s="1146">
        <f ca="1">ROUNDDOWN(G13*0.07,0)</f>
        <v>174126</v>
      </c>
      <c r="H24" s="1147">
        <f ca="1">ROUNDDOWN(H13*0.07,0)</f>
        <v>19347</v>
      </c>
      <c r="I24" s="166">
        <f ca="1">F24/F25</f>
        <v>0.12768790841070674</v>
      </c>
      <c r="J24" s="167" t="str">
        <f>"       (노무비+경비+일반관리비)×"&amp;'3-1.기초자료'!C34&amp;"%"</f>
        <v xml:space="preserve">       (노무비+경비+일반관리비)×15%</v>
      </c>
      <c r="K24" s="168"/>
      <c r="L24" s="168"/>
      <c r="M24" s="168"/>
      <c r="N24" s="168"/>
      <c r="O24" s="168"/>
      <c r="P24" s="168"/>
      <c r="Q24" s="168"/>
      <c r="R24" s="168"/>
      <c r="S24" s="168"/>
      <c r="T24" s="169"/>
    </row>
    <row r="25" spans="1:22" s="53" customFormat="1" ht="20.100000000000001" customHeight="1">
      <c r="A25" s="164"/>
      <c r="B25" s="1151" t="s">
        <v>142</v>
      </c>
      <c r="C25" s="1151"/>
      <c r="D25" s="1151"/>
      <c r="E25" s="165"/>
      <c r="F25" s="1145">
        <f ca="1">TRUNC((F8+F11+F22+F23+F24),0)</f>
        <v>73507806</v>
      </c>
      <c r="G25" s="1146"/>
      <c r="H25" s="1147"/>
      <c r="I25" s="166">
        <v>0.99999999999999989</v>
      </c>
      <c r="J25" s="1148"/>
      <c r="K25" s="1149"/>
      <c r="L25" s="1149"/>
      <c r="M25" s="1149"/>
      <c r="N25" s="1149"/>
      <c r="O25" s="1149"/>
      <c r="P25" s="1149"/>
      <c r="Q25" s="1149"/>
      <c r="R25" s="1149"/>
      <c r="S25" s="1149"/>
      <c r="T25" s="1150"/>
      <c r="U25" s="170"/>
    </row>
    <row r="26" spans="1:22" s="53" customFormat="1" ht="20.100000000000001" customHeight="1" thickBot="1">
      <c r="A26" s="171"/>
      <c r="B26" s="1134" t="s">
        <v>143</v>
      </c>
      <c r="C26" s="1134"/>
      <c r="D26" s="1134"/>
      <c r="E26" s="172"/>
      <c r="F26" s="173">
        <f ca="1">F25*'3-1.기초자료'!C35%</f>
        <v>7350780.6000000006</v>
      </c>
      <c r="G26" s="173"/>
      <c r="H26" s="173"/>
      <c r="I26" s="174"/>
      <c r="J26" s="175" t="str">
        <f>"       총원가의 "&amp;'3-1.기초자료'!C35&amp;"%"</f>
        <v xml:space="preserve">       총원가의 10%</v>
      </c>
      <c r="K26" s="176"/>
      <c r="L26" s="176"/>
      <c r="M26" s="176"/>
      <c r="N26" s="176"/>
      <c r="O26" s="176"/>
      <c r="P26" s="176"/>
      <c r="Q26" s="176"/>
      <c r="R26" s="176"/>
      <c r="S26" s="176"/>
      <c r="T26" s="177"/>
    </row>
    <row r="27" spans="1:22" s="53" customFormat="1" ht="20.100000000000001" customHeight="1" thickBot="1">
      <c r="A27" s="178"/>
      <c r="B27" s="1135" t="s">
        <v>144</v>
      </c>
      <c r="C27" s="1135"/>
      <c r="D27" s="1135"/>
      <c r="E27" s="179"/>
      <c r="F27" s="1136">
        <f ca="1">ROUNDDOWN(F25+F26,-3)</f>
        <v>80858000</v>
      </c>
      <c r="G27" s="1137"/>
      <c r="H27" s="1138"/>
      <c r="I27" s="180"/>
      <c r="J27" s="1139">
        <f ca="1">F25+F26</f>
        <v>80858586.599999994</v>
      </c>
      <c r="K27" s="1140"/>
      <c r="L27" s="181" t="s">
        <v>145</v>
      </c>
      <c r="M27" s="181"/>
      <c r="N27" s="181"/>
      <c r="O27" s="1141" t="s">
        <v>146</v>
      </c>
      <c r="P27" s="1141"/>
      <c r="Q27" s="1141"/>
      <c r="R27" s="1141"/>
      <c r="S27" s="1141"/>
      <c r="T27" s="1142"/>
    </row>
    <row r="28" spans="1:22">
      <c r="S28" s="51"/>
    </row>
    <row r="29" spans="1:22">
      <c r="E29" s="182"/>
      <c r="F29" s="182"/>
      <c r="I29" s="182"/>
    </row>
    <row r="30" spans="1:22">
      <c r="E30" s="182"/>
      <c r="F30" s="182"/>
      <c r="G30" s="80"/>
      <c r="H30" s="80"/>
      <c r="I30" s="182"/>
    </row>
    <row r="31" spans="1:22">
      <c r="E31" s="182"/>
      <c r="F31" s="182"/>
      <c r="I31" s="182"/>
    </row>
    <row r="32" spans="1:22">
      <c r="E32" s="182"/>
      <c r="F32" s="182"/>
      <c r="I32" s="182"/>
    </row>
    <row r="33" spans="5:9">
      <c r="E33" s="182"/>
      <c r="F33" s="182"/>
      <c r="I33" s="182"/>
    </row>
    <row r="34" spans="5:9">
      <c r="E34" s="182"/>
      <c r="F34" s="182"/>
      <c r="I34" s="182"/>
    </row>
    <row r="35" spans="5:9">
      <c r="E35" s="182"/>
      <c r="F35" s="182"/>
      <c r="I35" s="182"/>
    </row>
    <row r="36" spans="5:9">
      <c r="E36" s="182"/>
      <c r="F36" s="182"/>
      <c r="I36" s="182"/>
    </row>
    <row r="37" spans="5:9">
      <c r="E37" s="182"/>
      <c r="F37" s="182"/>
      <c r="I37" s="182"/>
    </row>
    <row r="38" spans="5:9">
      <c r="E38" s="182"/>
      <c r="F38" s="182"/>
      <c r="I38" s="182"/>
    </row>
    <row r="39" spans="5:9">
      <c r="F39" s="182"/>
      <c r="I39" s="182"/>
    </row>
    <row r="40" spans="5:9">
      <c r="F40" s="182"/>
    </row>
    <row r="41" spans="5:9">
      <c r="F41" s="182"/>
    </row>
    <row r="42" spans="5:9">
      <c r="F42" s="182"/>
    </row>
    <row r="43" spans="5:9">
      <c r="F43" s="182"/>
    </row>
    <row r="44" spans="5:9">
      <c r="F44" s="182"/>
    </row>
    <row r="45" spans="5:9">
      <c r="F45" s="182"/>
    </row>
    <row r="46" spans="5:9">
      <c r="F46" s="183"/>
    </row>
    <row r="47" spans="5:9">
      <c r="F47" s="183"/>
    </row>
    <row r="48" spans="5:9">
      <c r="F48" s="182"/>
    </row>
  </sheetData>
  <mergeCells count="45">
    <mergeCell ref="B23:D23"/>
    <mergeCell ref="B24:D24"/>
    <mergeCell ref="F24:H24"/>
    <mergeCell ref="C21:E21"/>
    <mergeCell ref="J25:T25"/>
    <mergeCell ref="B25:D25"/>
    <mergeCell ref="F25:H25"/>
    <mergeCell ref="B12:B22"/>
    <mergeCell ref="C12:E12"/>
    <mergeCell ref="C13:E13"/>
    <mergeCell ref="J13:T13"/>
    <mergeCell ref="C14:E14"/>
    <mergeCell ref="J14:T14"/>
    <mergeCell ref="C15:E15"/>
    <mergeCell ref="J15:T15"/>
    <mergeCell ref="C16:E16"/>
    <mergeCell ref="B26:D26"/>
    <mergeCell ref="B27:D27"/>
    <mergeCell ref="F27:H27"/>
    <mergeCell ref="J27:K27"/>
    <mergeCell ref="O27:T27"/>
    <mergeCell ref="A6:A22"/>
    <mergeCell ref="B6:B8"/>
    <mergeCell ref="C6:E6"/>
    <mergeCell ref="C7:E7"/>
    <mergeCell ref="C8:E8"/>
    <mergeCell ref="C17:E17"/>
    <mergeCell ref="C18:E18"/>
    <mergeCell ref="C22:E22"/>
    <mergeCell ref="C19:E19"/>
    <mergeCell ref="A1:T1"/>
    <mergeCell ref="A4:E5"/>
    <mergeCell ref="F4:H5"/>
    <mergeCell ref="I4:I5"/>
    <mergeCell ref="J4:T5"/>
    <mergeCell ref="J20:T20"/>
    <mergeCell ref="C20:E20"/>
    <mergeCell ref="J19:T19"/>
    <mergeCell ref="J17:T17"/>
    <mergeCell ref="B9:B11"/>
    <mergeCell ref="C9:E9"/>
    <mergeCell ref="C10:E10"/>
    <mergeCell ref="J10:T10"/>
    <mergeCell ref="C11:E11"/>
    <mergeCell ref="J16:T16"/>
  </mergeCells>
  <phoneticPr fontId="4" type="noConversion"/>
  <printOptions horizontalCentered="1"/>
  <pageMargins left="0.74803149606299213" right="0.74803149606299213" top="0.59" bottom="0.52" header="0" footer="0"/>
  <pageSetup paperSize="9" scale="95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2">
    <tabColor rgb="FFFFC000"/>
  </sheetPr>
  <dimension ref="A1:U45"/>
  <sheetViews>
    <sheetView zoomScaleNormal="100" zoomScaleSheetLayoutView="120" workbookViewId="0">
      <selection activeCell="J22" sqref="J22:T22"/>
    </sheetView>
  </sheetViews>
  <sheetFormatPr defaultColWidth="8.88671875" defaultRowHeight="13.5"/>
  <cols>
    <col min="1" max="1" width="5.77734375" style="2" customWidth="1"/>
    <col min="2" max="2" width="8.5546875" style="2" customWidth="1"/>
    <col min="3" max="3" width="5.88671875" style="2" customWidth="1"/>
    <col min="4" max="4" width="10.21875" style="2" customWidth="1"/>
    <col min="5" max="5" width="5.77734375" style="2" customWidth="1"/>
    <col min="6" max="6" width="17.88671875" style="2" customWidth="1"/>
    <col min="7" max="7" width="16.33203125" style="2" hidden="1" customWidth="1"/>
    <col min="8" max="8" width="18.33203125" style="2" hidden="1" customWidth="1"/>
    <col min="9" max="9" width="12.21875" style="2" customWidth="1"/>
    <col min="10" max="10" width="5" style="2" customWidth="1"/>
    <col min="11" max="11" width="5.6640625" style="2" customWidth="1"/>
    <col min="12" max="12" width="4.77734375" style="2" customWidth="1"/>
    <col min="13" max="13" width="3.109375" style="2" customWidth="1"/>
    <col min="14" max="14" width="4.109375" style="2" customWidth="1"/>
    <col min="15" max="15" width="4.5546875" style="2" customWidth="1"/>
    <col min="16" max="16" width="3.21875" style="2" customWidth="1"/>
    <col min="17" max="17" width="2.5546875" style="2" customWidth="1"/>
    <col min="18" max="19" width="3.5546875" style="2" customWidth="1"/>
    <col min="20" max="20" width="4.33203125" style="2" customWidth="1"/>
    <col min="21" max="21" width="11.33203125" style="2" bestFit="1" customWidth="1"/>
    <col min="22" max="16384" width="8.88671875" style="2"/>
  </cols>
  <sheetData>
    <row r="1" spans="1:20" ht="27" customHeight="1">
      <c r="A1" s="1117" t="s">
        <v>119</v>
      </c>
      <c r="B1" s="1117"/>
      <c r="C1" s="1117"/>
      <c r="D1" s="1117"/>
      <c r="E1" s="1117"/>
      <c r="F1" s="1117"/>
      <c r="G1" s="1117"/>
      <c r="H1" s="1117"/>
      <c r="I1" s="1117"/>
      <c r="J1" s="1117"/>
      <c r="K1" s="1117"/>
      <c r="L1" s="1117"/>
      <c r="M1" s="1117"/>
      <c r="N1" s="1117"/>
      <c r="O1" s="1117"/>
      <c r="P1" s="1117"/>
      <c r="Q1" s="1117"/>
      <c r="R1" s="1117"/>
      <c r="S1" s="1117"/>
      <c r="T1" s="1117"/>
    </row>
    <row r="2" spans="1:20" ht="10.5" customHeight="1"/>
    <row r="3" spans="1:20" ht="24" customHeight="1" thickBot="1">
      <c r="A3" s="242" t="s">
        <v>40</v>
      </c>
      <c r="B3" s="128" t="str">
        <f>설계요소!D3</f>
        <v>2026년 조림지 사후관리사업(풀베기 2차-2지구) 설계서</v>
      </c>
      <c r="C3" s="128"/>
      <c r="D3" s="128"/>
      <c r="E3" s="12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29" t="s">
        <v>120</v>
      </c>
    </row>
    <row r="4" spans="1:20" s="53" customFormat="1" ht="15" customHeight="1">
      <c r="A4" s="1118" t="s">
        <v>121</v>
      </c>
      <c r="B4" s="1119"/>
      <c r="C4" s="1119"/>
      <c r="D4" s="1119"/>
      <c r="E4" s="1120"/>
      <c r="F4" s="1124" t="s">
        <v>122</v>
      </c>
      <c r="G4" s="1119"/>
      <c r="H4" s="1120"/>
      <c r="I4" s="1126" t="s">
        <v>123</v>
      </c>
      <c r="J4" s="1124" t="s">
        <v>100</v>
      </c>
      <c r="K4" s="1119"/>
      <c r="L4" s="1119"/>
      <c r="M4" s="1119"/>
      <c r="N4" s="1119"/>
      <c r="O4" s="1119"/>
      <c r="P4" s="1119"/>
      <c r="Q4" s="1119"/>
      <c r="R4" s="1119"/>
      <c r="S4" s="1119"/>
      <c r="T4" s="1128"/>
    </row>
    <row r="5" spans="1:20" s="53" customFormat="1" ht="15" customHeight="1" thickBot="1">
      <c r="A5" s="1121"/>
      <c r="B5" s="1122"/>
      <c r="C5" s="1122"/>
      <c r="D5" s="1122"/>
      <c r="E5" s="1123"/>
      <c r="F5" s="1125"/>
      <c r="G5" s="1122"/>
      <c r="H5" s="1123"/>
      <c r="I5" s="1127"/>
      <c r="J5" s="1125"/>
      <c r="K5" s="1122"/>
      <c r="L5" s="1122"/>
      <c r="M5" s="1122"/>
      <c r="N5" s="1122"/>
      <c r="O5" s="1122"/>
      <c r="P5" s="1122"/>
      <c r="Q5" s="1122"/>
      <c r="R5" s="1122"/>
      <c r="S5" s="1122"/>
      <c r="T5" s="1129"/>
    </row>
    <row r="6" spans="1:20" s="53" customFormat="1" ht="20.100000000000001" customHeight="1" thickTop="1">
      <c r="A6" s="1130" t="s">
        <v>124</v>
      </c>
      <c r="B6" s="1133" t="s">
        <v>125</v>
      </c>
      <c r="C6" s="1111" t="s">
        <v>126</v>
      </c>
      <c r="D6" s="1112"/>
      <c r="E6" s="1113"/>
      <c r="F6" s="130">
        <f ca="1">'9.총괄설계내역서'!H16</f>
        <v>1548028</v>
      </c>
      <c r="G6" s="130">
        <f ca="1">F6</f>
        <v>1548028</v>
      </c>
      <c r="H6" s="130"/>
      <c r="I6" s="130"/>
      <c r="J6" s="131" t="s">
        <v>127</v>
      </c>
      <c r="K6" s="132"/>
      <c r="L6" s="132"/>
      <c r="M6" s="132"/>
      <c r="N6" s="132"/>
      <c r="O6" s="132"/>
      <c r="P6" s="132"/>
      <c r="Q6" s="132"/>
      <c r="R6" s="132"/>
      <c r="S6" s="132"/>
      <c r="T6" s="133"/>
    </row>
    <row r="7" spans="1:20" s="53" customFormat="1" ht="20.100000000000001" customHeight="1">
      <c r="A7" s="1131"/>
      <c r="B7" s="1106"/>
      <c r="C7" s="1098" t="s">
        <v>128</v>
      </c>
      <c r="D7" s="1099"/>
      <c r="E7" s="1101"/>
      <c r="F7" s="134"/>
      <c r="G7" s="130"/>
      <c r="H7" s="130"/>
      <c r="I7" s="134"/>
      <c r="J7" s="135"/>
      <c r="K7" s="136"/>
      <c r="L7" s="136"/>
      <c r="M7" s="136"/>
      <c r="N7" s="136"/>
      <c r="O7" s="136"/>
      <c r="P7" s="136"/>
      <c r="Q7" s="136"/>
      <c r="R7" s="136"/>
      <c r="S7" s="136"/>
      <c r="T7" s="137"/>
    </row>
    <row r="8" spans="1:20" s="53" customFormat="1" ht="20.100000000000001" customHeight="1" thickBot="1">
      <c r="A8" s="1131"/>
      <c r="B8" s="1107"/>
      <c r="C8" s="1114" t="s">
        <v>129</v>
      </c>
      <c r="D8" s="1115"/>
      <c r="E8" s="1116"/>
      <c r="F8" s="138">
        <f ca="1">SUM(F6:F7)</f>
        <v>1548028</v>
      </c>
      <c r="G8" s="139">
        <f ca="1">F8</f>
        <v>1548028</v>
      </c>
      <c r="H8" s="139"/>
      <c r="I8" s="140">
        <f ca="1">F8/F22</f>
        <v>2.453139076968287E-2</v>
      </c>
      <c r="J8" s="141"/>
      <c r="K8" s="142"/>
      <c r="L8" s="142"/>
      <c r="M8" s="142"/>
      <c r="N8" s="142"/>
      <c r="O8" s="142"/>
      <c r="P8" s="142"/>
      <c r="Q8" s="142"/>
      <c r="R8" s="142"/>
      <c r="S8" s="142"/>
      <c r="T8" s="143"/>
    </row>
    <row r="9" spans="1:20" s="53" customFormat="1" ht="20.100000000000001" customHeight="1">
      <c r="A9" s="1131"/>
      <c r="B9" s="1105" t="s">
        <v>130</v>
      </c>
      <c r="C9" s="1108" t="s">
        <v>131</v>
      </c>
      <c r="D9" s="1109"/>
      <c r="E9" s="1110"/>
      <c r="F9" s="130">
        <f ca="1">'9.총괄설계내역서'!F16</f>
        <v>39835966</v>
      </c>
      <c r="G9" s="144">
        <f ca="1">F9*0.9</f>
        <v>35852369.399999999</v>
      </c>
      <c r="H9" s="144">
        <f ca="1">F9*0.1</f>
        <v>3983596.6</v>
      </c>
      <c r="I9" s="145"/>
      <c r="J9" s="135"/>
      <c r="K9" s="136"/>
      <c r="L9" s="136"/>
      <c r="M9" s="136"/>
      <c r="N9" s="136"/>
      <c r="O9" s="136"/>
      <c r="P9" s="136"/>
      <c r="Q9" s="136"/>
      <c r="R9" s="136"/>
      <c r="S9" s="136"/>
      <c r="T9" s="137"/>
    </row>
    <row r="10" spans="1:20" s="53" customFormat="1" ht="20.100000000000001" customHeight="1">
      <c r="A10" s="1131"/>
      <c r="B10" s="1106"/>
      <c r="C10" s="1111" t="s">
        <v>101</v>
      </c>
      <c r="D10" s="1112"/>
      <c r="E10" s="1113"/>
      <c r="F10" s="134">
        <f ca="1">ROUNDDOWN(F9*0.099,0)</f>
        <v>3943760</v>
      </c>
      <c r="G10" s="130">
        <f ca="1">F10*0.9</f>
        <v>3549384</v>
      </c>
      <c r="H10" s="130">
        <f ca="1">F10*0.1</f>
        <v>394376</v>
      </c>
      <c r="I10" s="134"/>
      <c r="J10" s="1098" t="str">
        <f>'8.원가계산서'!J10:T10</f>
        <v xml:space="preserve">  직접노무비의 18.4%</v>
      </c>
      <c r="K10" s="1099"/>
      <c r="L10" s="1099"/>
      <c r="M10" s="1099"/>
      <c r="N10" s="1099"/>
      <c r="O10" s="1099"/>
      <c r="P10" s="1099"/>
      <c r="Q10" s="1099"/>
      <c r="R10" s="1099"/>
      <c r="S10" s="1099"/>
      <c r="T10" s="1100"/>
    </row>
    <row r="11" spans="1:20" s="53" customFormat="1" ht="20.100000000000001" customHeight="1" thickBot="1">
      <c r="A11" s="1131"/>
      <c r="B11" s="1107"/>
      <c r="C11" s="1114" t="s">
        <v>129</v>
      </c>
      <c r="D11" s="1115"/>
      <c r="E11" s="1116"/>
      <c r="F11" s="138">
        <f ca="1">F9+F10</f>
        <v>43779726</v>
      </c>
      <c r="G11" s="146">
        <f ca="1">F11*0.9</f>
        <v>39401753.399999999</v>
      </c>
      <c r="H11" s="146">
        <f ca="1">F11*0.1</f>
        <v>4377972.6000000006</v>
      </c>
      <c r="I11" s="140">
        <f ca="1">F11/F22</f>
        <v>0.69377140871847609</v>
      </c>
      <c r="J11" s="141"/>
      <c r="K11" s="142"/>
      <c r="L11" s="142"/>
      <c r="M11" s="142"/>
      <c r="N11" s="142"/>
      <c r="O11" s="142"/>
      <c r="P11" s="142"/>
      <c r="Q11" s="142"/>
      <c r="R11" s="142"/>
      <c r="S11" s="142"/>
      <c r="T11" s="143"/>
    </row>
    <row r="12" spans="1:20" s="53" customFormat="1" ht="20.100000000000001" customHeight="1">
      <c r="A12" s="1131"/>
      <c r="B12" s="1105" t="s">
        <v>132</v>
      </c>
      <c r="C12" s="1098" t="s">
        <v>133</v>
      </c>
      <c r="D12" s="1099"/>
      <c r="E12" s="1101"/>
      <c r="F12" s="134">
        <f ca="1">'9.총괄설계내역서'!J16</f>
        <v>550468</v>
      </c>
      <c r="G12" s="130"/>
      <c r="H12" s="130"/>
      <c r="I12" s="134"/>
      <c r="J12" s="135" t="str">
        <f>'8.원가계산서'!J12</f>
        <v xml:space="preserve">    기계손료×적용일수×장비단가</v>
      </c>
      <c r="K12" s="136"/>
      <c r="L12" s="136"/>
      <c r="M12" s="136"/>
      <c r="N12" s="136"/>
      <c r="O12" s="136"/>
      <c r="P12" s="136"/>
      <c r="Q12" s="136"/>
      <c r="R12" s="136"/>
      <c r="S12" s="136"/>
      <c r="T12" s="137"/>
    </row>
    <row r="13" spans="1:20" s="53" customFormat="1" ht="20.100000000000001" customHeight="1">
      <c r="A13" s="1131"/>
      <c r="B13" s="1106"/>
      <c r="C13" s="1098" t="s">
        <v>135</v>
      </c>
      <c r="D13" s="1099"/>
      <c r="E13" s="1101"/>
      <c r="F13" s="134">
        <f ca="1">ROUNDDOWN(F11*0.08,0)</f>
        <v>3502378</v>
      </c>
      <c r="G13" s="130">
        <f ca="1">F13*0.9</f>
        <v>3152140.2</v>
      </c>
      <c r="H13" s="130">
        <f ca="1">F13*0.1</f>
        <v>350237.80000000005</v>
      </c>
      <c r="I13" s="134"/>
      <c r="J13" s="1098" t="str">
        <f>'8.원가계산서'!J13:T13</f>
        <v xml:space="preserve">  노무비×5.86%</v>
      </c>
      <c r="K13" s="1099"/>
      <c r="L13" s="1099"/>
      <c r="M13" s="1099"/>
      <c r="N13" s="1099"/>
      <c r="O13" s="1099"/>
      <c r="P13" s="1099"/>
      <c r="Q13" s="1099"/>
      <c r="R13" s="1099"/>
      <c r="S13" s="1099"/>
      <c r="T13" s="1100"/>
    </row>
    <row r="14" spans="1:20" s="53" customFormat="1" ht="20.100000000000001" customHeight="1">
      <c r="A14" s="1131"/>
      <c r="B14" s="1106"/>
      <c r="C14" s="1098" t="s">
        <v>103</v>
      </c>
      <c r="D14" s="1099"/>
      <c r="E14" s="1101"/>
      <c r="F14" s="134">
        <f ca="1">ROUNDDOWN(F11*0.008,0)</f>
        <v>350237</v>
      </c>
      <c r="G14" s="130">
        <f ca="1">F14*0.9</f>
        <v>315213.3</v>
      </c>
      <c r="H14" s="130">
        <f ca="1">F14*0.1</f>
        <v>35023.700000000004</v>
      </c>
      <c r="I14" s="134"/>
      <c r="J14" s="1098" t="str">
        <f>'8.원가계산서'!J14:T14</f>
        <v xml:space="preserve">  노무비×1.15%</v>
      </c>
      <c r="K14" s="1099"/>
      <c r="L14" s="1099"/>
      <c r="M14" s="1099"/>
      <c r="N14" s="1099"/>
      <c r="O14" s="1099"/>
      <c r="P14" s="1099"/>
      <c r="Q14" s="1099"/>
      <c r="R14" s="1099"/>
      <c r="S14" s="1099"/>
      <c r="T14" s="1100"/>
    </row>
    <row r="15" spans="1:20" s="53" customFormat="1" ht="20.100000000000001" customHeight="1">
      <c r="A15" s="1131"/>
      <c r="B15" s="1106"/>
      <c r="C15" s="1098" t="s">
        <v>136</v>
      </c>
      <c r="D15" s="1099"/>
      <c r="E15" s="1101"/>
      <c r="F15" s="134">
        <f ca="1">ROUNDDOWN(F9*0.017,0)</f>
        <v>677211</v>
      </c>
      <c r="G15" s="130">
        <f ca="1">F15*0.9</f>
        <v>609489.9</v>
      </c>
      <c r="H15" s="130">
        <f ca="1">F15*0.1</f>
        <v>67721.100000000006</v>
      </c>
      <c r="I15" s="134"/>
      <c r="J15" s="1098" t="str">
        <f>'8.원가계산서'!J15:T15</f>
        <v xml:space="preserve">  직접노무비×3.595%</v>
      </c>
      <c r="K15" s="1099"/>
      <c r="L15" s="1099"/>
      <c r="M15" s="1099"/>
      <c r="N15" s="1099"/>
      <c r="O15" s="1099"/>
      <c r="P15" s="1099"/>
      <c r="Q15" s="1099"/>
      <c r="R15" s="1099"/>
      <c r="S15" s="1099"/>
      <c r="T15" s="1100"/>
    </row>
    <row r="16" spans="1:20" s="53" customFormat="1" ht="20.100000000000001" customHeight="1">
      <c r="A16" s="1131"/>
      <c r="B16" s="1106"/>
      <c r="C16" s="1111" t="s">
        <v>137</v>
      </c>
      <c r="D16" s="1112"/>
      <c r="E16" s="1113"/>
      <c r="F16" s="134">
        <f ca="1">ROUNDDOWN(F9*0.0249,0)</f>
        <v>991915</v>
      </c>
      <c r="G16" s="130">
        <f ca="1">F16*0.9</f>
        <v>892723.5</v>
      </c>
      <c r="H16" s="130">
        <f ca="1">F16*0.1</f>
        <v>99191.5</v>
      </c>
      <c r="I16" s="134"/>
      <c r="J16" s="1102" t="str">
        <f>'8.원가계산서'!J16:T16</f>
        <v xml:space="preserve"> 직접노무비×4.75%</v>
      </c>
      <c r="K16" s="1103"/>
      <c r="L16" s="1103"/>
      <c r="M16" s="1103"/>
      <c r="N16" s="1103"/>
      <c r="O16" s="1103"/>
      <c r="P16" s="1103"/>
      <c r="Q16" s="1103"/>
      <c r="R16" s="1103"/>
      <c r="S16" s="1103"/>
      <c r="T16" s="1104"/>
    </row>
    <row r="17" spans="1:21" s="53" customFormat="1" ht="20.100000000000001" customHeight="1">
      <c r="A17" s="1131"/>
      <c r="B17" s="1106"/>
      <c r="C17" s="1111" t="s">
        <v>138</v>
      </c>
      <c r="D17" s="1112"/>
      <c r="E17" s="1113"/>
      <c r="F17" s="134">
        <f ca="1">ROUNDDOWN(F15*0.0655,0)</f>
        <v>44357</v>
      </c>
      <c r="G17" s="130"/>
      <c r="H17" s="130"/>
      <c r="I17" s="134"/>
      <c r="J17" s="1102" t="str">
        <f>'8.원가계산서'!J17:T17</f>
        <v xml:space="preserve"> 국민건강보험료×13.14%</v>
      </c>
      <c r="K17" s="1103"/>
      <c r="L17" s="1103"/>
      <c r="M17" s="1103"/>
      <c r="N17" s="1103"/>
      <c r="O17" s="1103"/>
      <c r="P17" s="1103"/>
      <c r="Q17" s="1103"/>
      <c r="R17" s="1103"/>
      <c r="S17" s="1103"/>
      <c r="T17" s="1104"/>
    </row>
    <row r="18" spans="1:21" s="53" customFormat="1" ht="20.100000000000001" customHeight="1">
      <c r="A18" s="1131"/>
      <c r="B18" s="1106"/>
      <c r="C18" s="1098" t="s">
        <v>139</v>
      </c>
      <c r="D18" s="1099"/>
      <c r="E18" s="1101"/>
      <c r="F18" s="134">
        <f ca="1">ROUNDDOWN((F8+F9)*0.0124,0)</f>
        <v>513161</v>
      </c>
      <c r="G18" s="130"/>
      <c r="H18" s="130"/>
      <c r="I18" s="134"/>
      <c r="J18" s="147" t="str">
        <f>'8.원가계산서'!J18</f>
        <v xml:space="preserve"> (재료비+직접노무비)×2.07%</v>
      </c>
      <c r="K18" s="148"/>
      <c r="L18" s="148"/>
      <c r="M18" s="148"/>
      <c r="N18" s="148"/>
      <c r="O18" s="148"/>
      <c r="P18" s="148"/>
      <c r="Q18" s="148"/>
      <c r="R18" s="148"/>
      <c r="S18" s="148"/>
      <c r="T18" s="149"/>
    </row>
    <row r="19" spans="1:21" s="53" customFormat="1" ht="20.100000000000001" customHeight="1" thickBot="1">
      <c r="A19" s="1132"/>
      <c r="B19" s="1107"/>
      <c r="C19" s="1114" t="s">
        <v>129</v>
      </c>
      <c r="D19" s="1115"/>
      <c r="E19" s="1116"/>
      <c r="F19" s="138">
        <f ca="1">SUM(F12:F18)</f>
        <v>6629727</v>
      </c>
      <c r="G19" s="150">
        <f ca="1">F19*0.9</f>
        <v>5966754.2999999998</v>
      </c>
      <c r="H19" s="150">
        <f ca="1">F19*0.1</f>
        <v>662972.70000000007</v>
      </c>
      <c r="I19" s="140">
        <f ca="1">F19/F22</f>
        <v>0.10506038891629692</v>
      </c>
      <c r="J19" s="141"/>
      <c r="K19" s="142"/>
      <c r="L19" s="142"/>
      <c r="M19" s="142"/>
      <c r="N19" s="142"/>
      <c r="O19" s="142"/>
      <c r="P19" s="142"/>
      <c r="Q19" s="142"/>
      <c r="R19" s="142"/>
      <c r="S19" s="142"/>
      <c r="T19" s="143"/>
    </row>
    <row r="20" spans="1:21" s="53" customFormat="1" ht="20.100000000000001" customHeight="1">
      <c r="A20" s="151"/>
      <c r="B20" s="1143" t="s">
        <v>140</v>
      </c>
      <c r="C20" s="1143"/>
      <c r="D20" s="1143"/>
      <c r="E20" s="152"/>
      <c r="F20" s="153">
        <f ca="1">ROUNDDOWN((F8+F11+F19)*6%,0)</f>
        <v>3117448</v>
      </c>
      <c r="G20" s="154">
        <f ca="1">F20*0.9</f>
        <v>2805703.2</v>
      </c>
      <c r="H20" s="154">
        <f ca="1">F20*0.1</f>
        <v>311744.8</v>
      </c>
      <c r="I20" s="155">
        <f ca="1">F20/F22</f>
        <v>4.9401777675963432E-2</v>
      </c>
      <c r="J20" s="156" t="str">
        <f>'8.원가계산서'!J23</f>
        <v xml:space="preserve">     (재료비+노무비+경비)×8%</v>
      </c>
      <c r="K20" s="157"/>
      <c r="L20" s="157"/>
      <c r="M20" s="158"/>
      <c r="N20" s="159"/>
      <c r="O20" s="160"/>
      <c r="P20" s="161"/>
      <c r="Q20" s="161"/>
      <c r="R20" s="162"/>
      <c r="S20" s="162"/>
      <c r="T20" s="163"/>
    </row>
    <row r="21" spans="1:21" s="53" customFormat="1" ht="20.100000000000001" customHeight="1">
      <c r="A21" s="164"/>
      <c r="B21" s="1144" t="s">
        <v>141</v>
      </c>
      <c r="C21" s="1144"/>
      <c r="D21" s="1144"/>
      <c r="E21" s="165"/>
      <c r="F21" s="1145">
        <f ca="1">ROUNDDOWN((F11+F19+F20)*0.15,0)</f>
        <v>8029035</v>
      </c>
      <c r="G21" s="1146">
        <f ca="1">ROUNDDOWN(G13*0.07,0)</f>
        <v>220649</v>
      </c>
      <c r="H21" s="1147">
        <f ca="1">ROUNDDOWN(H13*0.07,0)</f>
        <v>24516</v>
      </c>
      <c r="I21" s="166">
        <f ca="1">F21/F22</f>
        <v>0.12723503391958071</v>
      </c>
      <c r="J21" s="167" t="str">
        <f>'8.원가계산서'!J24</f>
        <v xml:space="preserve">       (노무비+경비+일반관리비)×15%</v>
      </c>
      <c r="K21" s="168"/>
      <c r="L21" s="168"/>
      <c r="M21" s="168"/>
      <c r="N21" s="168"/>
      <c r="O21" s="168"/>
      <c r="P21" s="168"/>
      <c r="Q21" s="168"/>
      <c r="R21" s="168"/>
      <c r="S21" s="168"/>
      <c r="T21" s="169"/>
    </row>
    <row r="22" spans="1:21" s="53" customFormat="1" ht="20.100000000000001" customHeight="1">
      <c r="A22" s="164"/>
      <c r="B22" s="1151" t="s">
        <v>142</v>
      </c>
      <c r="C22" s="1151"/>
      <c r="D22" s="1151"/>
      <c r="E22" s="165"/>
      <c r="F22" s="1145">
        <f ca="1">TRUNC((F8+F11+F19+F20+F21),0)</f>
        <v>63103964</v>
      </c>
      <c r="G22" s="1146"/>
      <c r="H22" s="1147"/>
      <c r="I22" s="166">
        <v>0.99999999999999989</v>
      </c>
      <c r="J22" s="1148"/>
      <c r="K22" s="1149"/>
      <c r="L22" s="1149"/>
      <c r="M22" s="1149"/>
      <c r="N22" s="1149"/>
      <c r="O22" s="1149"/>
      <c r="P22" s="1149"/>
      <c r="Q22" s="1149"/>
      <c r="R22" s="1149"/>
      <c r="S22" s="1149"/>
      <c r="T22" s="1150"/>
      <c r="U22" s="170"/>
    </row>
    <row r="23" spans="1:21" s="53" customFormat="1" ht="20.100000000000001" customHeight="1" thickBot="1">
      <c r="A23" s="171"/>
      <c r="B23" s="1134" t="s">
        <v>143</v>
      </c>
      <c r="C23" s="1134"/>
      <c r="D23" s="1134"/>
      <c r="E23" s="172"/>
      <c r="F23" s="173">
        <f ca="1">ROUNDDOWN((F6+F12)*0.1, 0)</f>
        <v>209849</v>
      </c>
      <c r="G23" s="173"/>
      <c r="H23" s="173"/>
      <c r="I23" s="174"/>
      <c r="J23" s="175" t="s">
        <v>221</v>
      </c>
      <c r="K23" s="176"/>
      <c r="L23" s="176"/>
      <c r="M23" s="176"/>
      <c r="N23" s="176"/>
      <c r="O23" s="176"/>
      <c r="P23" s="176"/>
      <c r="Q23" s="176"/>
      <c r="R23" s="176"/>
      <c r="S23" s="176"/>
      <c r="T23" s="177"/>
    </row>
    <row r="24" spans="1:21" s="53" customFormat="1" ht="20.100000000000001" customHeight="1" thickBot="1">
      <c r="A24" s="178"/>
      <c r="B24" s="1135" t="s">
        <v>144</v>
      </c>
      <c r="C24" s="1135"/>
      <c r="D24" s="1135"/>
      <c r="E24" s="179"/>
      <c r="F24" s="1136">
        <f ca="1">ROUNDDOWN(F22+F23,-3)</f>
        <v>63313000</v>
      </c>
      <c r="G24" s="1137"/>
      <c r="H24" s="1138"/>
      <c r="I24" s="180"/>
      <c r="J24" s="1139">
        <f ca="1">F22+F23</f>
        <v>63313813</v>
      </c>
      <c r="K24" s="1140"/>
      <c r="L24" s="181" t="s">
        <v>145</v>
      </c>
      <c r="M24" s="181"/>
      <c r="N24" s="181"/>
      <c r="O24" s="1141" t="s">
        <v>146</v>
      </c>
      <c r="P24" s="1141"/>
      <c r="Q24" s="1141"/>
      <c r="R24" s="1141"/>
      <c r="S24" s="1141"/>
      <c r="T24" s="1142"/>
    </row>
    <row r="25" spans="1:21">
      <c r="S25" s="51"/>
    </row>
    <row r="26" spans="1:21">
      <c r="E26" s="182"/>
      <c r="F26" s="182"/>
      <c r="I26" s="182"/>
    </row>
    <row r="27" spans="1:21">
      <c r="E27" s="182"/>
      <c r="F27" s="182"/>
      <c r="G27" s="80"/>
      <c r="H27" s="80"/>
      <c r="I27" s="182"/>
    </row>
    <row r="28" spans="1:21">
      <c r="E28" s="182"/>
      <c r="F28" s="182"/>
      <c r="I28" s="182"/>
    </row>
    <row r="29" spans="1:21">
      <c r="E29" s="182"/>
      <c r="F29" s="182"/>
      <c r="I29" s="182"/>
    </row>
    <row r="30" spans="1:21">
      <c r="E30" s="182"/>
      <c r="F30" s="182"/>
      <c r="I30" s="182"/>
    </row>
    <row r="31" spans="1:21">
      <c r="E31" s="182"/>
      <c r="F31" s="182"/>
      <c r="I31" s="182"/>
    </row>
    <row r="32" spans="1:21">
      <c r="E32" s="182"/>
      <c r="F32" s="182"/>
      <c r="I32" s="182"/>
    </row>
    <row r="33" spans="5:9">
      <c r="E33" s="182"/>
      <c r="F33" s="182"/>
      <c r="I33" s="182"/>
    </row>
    <row r="34" spans="5:9">
      <c r="E34" s="182"/>
      <c r="F34" s="182"/>
      <c r="I34" s="182"/>
    </row>
    <row r="35" spans="5:9">
      <c r="E35" s="182"/>
      <c r="F35" s="182"/>
      <c r="I35" s="182"/>
    </row>
    <row r="36" spans="5:9">
      <c r="F36" s="182"/>
      <c r="I36" s="182"/>
    </row>
    <row r="37" spans="5:9">
      <c r="F37" s="182"/>
    </row>
    <row r="38" spans="5:9">
      <c r="F38" s="182"/>
    </row>
    <row r="39" spans="5:9">
      <c r="F39" s="182"/>
    </row>
    <row r="40" spans="5:9">
      <c r="F40" s="182"/>
    </row>
    <row r="41" spans="5:9">
      <c r="F41" s="182"/>
    </row>
    <row r="42" spans="5:9">
      <c r="F42" s="182"/>
    </row>
    <row r="43" spans="5:9">
      <c r="F43" s="183"/>
    </row>
    <row r="44" spans="5:9">
      <c r="F44" s="183"/>
    </row>
    <row r="45" spans="5:9">
      <c r="F45" s="182"/>
    </row>
  </sheetData>
  <mergeCells count="40">
    <mergeCell ref="A1:T1"/>
    <mergeCell ref="A4:E5"/>
    <mergeCell ref="F4:H5"/>
    <mergeCell ref="I4:I5"/>
    <mergeCell ref="J4:T5"/>
    <mergeCell ref="A6:A19"/>
    <mergeCell ref="B6:B8"/>
    <mergeCell ref="C6:E6"/>
    <mergeCell ref="C7:E7"/>
    <mergeCell ref="C8:E8"/>
    <mergeCell ref="B9:B11"/>
    <mergeCell ref="C9:E9"/>
    <mergeCell ref="C10:E10"/>
    <mergeCell ref="J10:T10"/>
    <mergeCell ref="C11:E11"/>
    <mergeCell ref="B12:B19"/>
    <mergeCell ref="C12:E12"/>
    <mergeCell ref="C13:E13"/>
    <mergeCell ref="J13:T13"/>
    <mergeCell ref="C14:E14"/>
    <mergeCell ref="J14:T14"/>
    <mergeCell ref="C15:E15"/>
    <mergeCell ref="J15:T15"/>
    <mergeCell ref="C16:E16"/>
    <mergeCell ref="J16:T16"/>
    <mergeCell ref="C17:E17"/>
    <mergeCell ref="J17:T17"/>
    <mergeCell ref="C18:E18"/>
    <mergeCell ref="C19:E19"/>
    <mergeCell ref="B20:D20"/>
    <mergeCell ref="B21:D21"/>
    <mergeCell ref="F21:H21"/>
    <mergeCell ref="B22:D22"/>
    <mergeCell ref="F22:H22"/>
    <mergeCell ref="J22:T22"/>
    <mergeCell ref="B23:D23"/>
    <mergeCell ref="B24:D24"/>
    <mergeCell ref="F24:H24"/>
    <mergeCell ref="J24:K24"/>
    <mergeCell ref="O24:T24"/>
  </mergeCells>
  <phoneticPr fontId="4" type="noConversion"/>
  <pageMargins left="0.74803149606299213" right="0.74803149606299213" top="0.78740157480314965" bottom="0.78740157480314965" header="0" footer="0"/>
  <pageSetup paperSize="9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4">
    <tabColor rgb="FFFFC000"/>
  </sheetPr>
  <dimension ref="A1:M102"/>
  <sheetViews>
    <sheetView view="pageBreakPreview" zoomScaleNormal="100" workbookViewId="0">
      <selection activeCell="B5" sqref="B5"/>
    </sheetView>
  </sheetViews>
  <sheetFormatPr defaultColWidth="8.88671875" defaultRowHeight="13.5"/>
  <cols>
    <col min="1" max="1" width="11.88671875" style="184" customWidth="1"/>
    <col min="2" max="2" width="8" style="203" customWidth="1"/>
    <col min="3" max="3" width="9" style="205" customWidth="1"/>
    <col min="4" max="4" width="14.44140625" style="205" customWidth="1"/>
    <col min="5" max="5" width="9" style="207" customWidth="1"/>
    <col min="6" max="6" width="12.77734375" style="205" customWidth="1"/>
    <col min="7" max="7" width="9" style="207" customWidth="1"/>
    <col min="8" max="8" width="12.77734375" style="205" customWidth="1"/>
    <col min="9" max="9" width="9" style="208" customWidth="1"/>
    <col min="10" max="10" width="12.77734375" style="184" customWidth="1"/>
    <col min="11" max="11" width="7.5546875" style="206" customWidth="1"/>
    <col min="12" max="12" width="9.6640625" style="184" bestFit="1" customWidth="1"/>
    <col min="13" max="13" width="11.5546875" style="184" bestFit="1" customWidth="1"/>
    <col min="14" max="16384" width="8.88671875" style="184"/>
  </cols>
  <sheetData>
    <row r="1" spans="1:13" ht="44.25" customHeight="1">
      <c r="A1" s="1152" t="s">
        <v>147</v>
      </c>
      <c r="B1" s="1152"/>
      <c r="C1" s="1152"/>
      <c r="D1" s="1152"/>
      <c r="E1" s="1153"/>
      <c r="F1" s="1152"/>
      <c r="G1" s="1153"/>
      <c r="H1" s="1152"/>
      <c r="I1" s="1153"/>
      <c r="J1" s="1152"/>
      <c r="K1" s="1152"/>
    </row>
    <row r="2" spans="1:13" s="186" customFormat="1" ht="20.25" customHeight="1">
      <c r="A2" s="1154" t="s">
        <v>148</v>
      </c>
      <c r="B2" s="1154"/>
      <c r="C2" s="185"/>
      <c r="D2" s="185"/>
      <c r="E2" s="185"/>
      <c r="F2" s="185"/>
      <c r="G2" s="185"/>
      <c r="H2" s="185"/>
      <c r="I2" s="185"/>
      <c r="J2" s="1155" t="s">
        <v>120</v>
      </c>
      <c r="K2" s="1155"/>
    </row>
    <row r="3" spans="1:13" s="189" customFormat="1" ht="30" customHeight="1">
      <c r="A3" s="1156" t="s">
        <v>149</v>
      </c>
      <c r="B3" s="1157" t="s">
        <v>150</v>
      </c>
      <c r="C3" s="1159" t="s">
        <v>6</v>
      </c>
      <c r="D3" s="1159"/>
      <c r="E3" s="1159" t="s">
        <v>130</v>
      </c>
      <c r="F3" s="1159"/>
      <c r="G3" s="1159" t="s">
        <v>125</v>
      </c>
      <c r="H3" s="1159"/>
      <c r="I3" s="1156" t="s">
        <v>151</v>
      </c>
      <c r="J3" s="1156"/>
      <c r="K3" s="1156" t="s">
        <v>152</v>
      </c>
    </row>
    <row r="4" spans="1:13" s="189" customFormat="1" ht="30" customHeight="1">
      <c r="A4" s="1156"/>
      <c r="B4" s="1158"/>
      <c r="C4" s="187" t="s">
        <v>82</v>
      </c>
      <c r="D4" s="187" t="s">
        <v>153</v>
      </c>
      <c r="E4" s="187" t="s">
        <v>82</v>
      </c>
      <c r="F4" s="187" t="s">
        <v>153</v>
      </c>
      <c r="G4" s="187" t="s">
        <v>82</v>
      </c>
      <c r="H4" s="187" t="s">
        <v>153</v>
      </c>
      <c r="I4" s="188" t="s">
        <v>154</v>
      </c>
      <c r="J4" s="188" t="s">
        <v>153</v>
      </c>
      <c r="K4" s="1156"/>
    </row>
    <row r="5" spans="1:13" s="189" customFormat="1" ht="30" customHeight="1">
      <c r="A5" s="188" t="s">
        <v>317</v>
      </c>
      <c r="B5" s="190">
        <f>'9.1내역서(풀베기)'!B17</f>
        <v>36.78</v>
      </c>
      <c r="C5" s="191"/>
      <c r="D5" s="191">
        <f ca="1">F5+H5+J5</f>
        <v>41934462</v>
      </c>
      <c r="E5" s="191"/>
      <c r="F5" s="191">
        <f ca="1">'9.1내역서(풀베기)'!F17</f>
        <v>39835966</v>
      </c>
      <c r="G5" s="191"/>
      <c r="H5" s="191">
        <f ca="1">'9.1내역서(풀베기)'!H17</f>
        <v>1548028</v>
      </c>
      <c r="I5" s="191"/>
      <c r="J5" s="192">
        <f ca="1">'9.1내역서(풀베기)'!J17</f>
        <v>550468</v>
      </c>
      <c r="K5" s="193"/>
      <c r="M5" s="282">
        <f ca="1">D5+D6</f>
        <v>41934462</v>
      </c>
    </row>
    <row r="6" spans="1:13" s="189" customFormat="1" ht="30" customHeight="1">
      <c r="A6" s="194"/>
      <c r="B6" s="190"/>
      <c r="C6" s="191"/>
      <c r="D6" s="191"/>
      <c r="E6" s="191"/>
      <c r="F6" s="191"/>
      <c r="G6" s="191"/>
      <c r="H6" s="191"/>
      <c r="I6" s="191"/>
      <c r="J6" s="192"/>
      <c r="K6" s="193"/>
      <c r="M6" s="282">
        <f ca="1">F5+F6</f>
        <v>39835966</v>
      </c>
    </row>
    <row r="7" spans="1:13" s="189" customFormat="1" ht="30" hidden="1" customHeight="1">
      <c r="A7" s="188"/>
      <c r="B7" s="190"/>
      <c r="C7" s="191"/>
      <c r="D7" s="191"/>
      <c r="E7" s="191"/>
      <c r="F7" s="191"/>
      <c r="G7" s="191"/>
      <c r="H7" s="191"/>
      <c r="I7" s="191"/>
      <c r="J7" s="192"/>
      <c r="K7" s="193"/>
    </row>
    <row r="8" spans="1:13" s="189" customFormat="1" ht="30" customHeight="1">
      <c r="A8" s="188"/>
      <c r="B8" s="190"/>
      <c r="C8" s="191"/>
      <c r="D8" s="191"/>
      <c r="E8" s="191"/>
      <c r="F8" s="191"/>
      <c r="G8" s="191"/>
      <c r="H8" s="191"/>
      <c r="I8" s="191"/>
      <c r="J8" s="192"/>
      <c r="K8" s="193"/>
    </row>
    <row r="9" spans="1:13" s="189" customFormat="1" ht="30" customHeight="1">
      <c r="A9" s="188"/>
      <c r="B9" s="190"/>
      <c r="C9" s="191"/>
      <c r="D9" s="191"/>
      <c r="E9" s="191"/>
      <c r="F9" s="191"/>
      <c r="G9" s="191"/>
      <c r="H9" s="191"/>
      <c r="I9" s="191"/>
      <c r="J9" s="192"/>
      <c r="K9" s="193"/>
    </row>
    <row r="10" spans="1:13" s="189" customFormat="1" ht="30" customHeight="1">
      <c r="A10" s="188"/>
      <c r="B10" s="190"/>
      <c r="C10" s="191"/>
      <c r="D10" s="191"/>
      <c r="E10" s="191"/>
      <c r="F10" s="191"/>
      <c r="G10" s="191"/>
      <c r="H10" s="191"/>
      <c r="I10" s="191"/>
      <c r="J10" s="192"/>
      <c r="K10" s="193"/>
    </row>
    <row r="11" spans="1:13" s="189" customFormat="1" ht="30" customHeight="1">
      <c r="A11" s="188"/>
      <c r="B11" s="190"/>
      <c r="C11" s="191"/>
      <c r="D11" s="191"/>
      <c r="E11" s="191"/>
      <c r="F11" s="191"/>
      <c r="G11" s="191"/>
      <c r="H11" s="191"/>
      <c r="I11" s="191"/>
      <c r="J11" s="192"/>
      <c r="K11" s="193"/>
    </row>
    <row r="12" spans="1:13" s="189" customFormat="1" ht="30" customHeight="1">
      <c r="A12" s="188"/>
      <c r="B12" s="190"/>
      <c r="C12" s="191"/>
      <c r="D12" s="191"/>
      <c r="E12" s="191"/>
      <c r="F12" s="191"/>
      <c r="G12" s="191"/>
      <c r="H12" s="191"/>
      <c r="I12" s="191"/>
      <c r="J12" s="192"/>
      <c r="K12" s="193"/>
    </row>
    <row r="13" spans="1:13" s="189" customFormat="1" ht="30" customHeight="1">
      <c r="A13" s="188"/>
      <c r="B13" s="190"/>
      <c r="C13" s="191"/>
      <c r="D13" s="191"/>
      <c r="E13" s="191"/>
      <c r="F13" s="191"/>
      <c r="G13" s="191"/>
      <c r="H13" s="191"/>
      <c r="I13" s="191"/>
      <c r="J13" s="192"/>
      <c r="K13" s="193"/>
    </row>
    <row r="14" spans="1:13" s="189" customFormat="1" ht="30" customHeight="1">
      <c r="A14" s="188"/>
      <c r="B14" s="190"/>
      <c r="C14" s="191"/>
      <c r="D14" s="191"/>
      <c r="E14" s="191"/>
      <c r="F14" s="191"/>
      <c r="G14" s="191"/>
      <c r="H14" s="191"/>
      <c r="I14" s="191"/>
      <c r="J14" s="192"/>
      <c r="K14" s="193"/>
    </row>
    <row r="15" spans="1:13" s="189" customFormat="1" ht="30" customHeight="1">
      <c r="A15" s="188"/>
      <c r="B15" s="190"/>
      <c r="C15" s="191"/>
      <c r="D15" s="191"/>
      <c r="E15" s="191"/>
      <c r="F15" s="191"/>
      <c r="G15" s="191"/>
      <c r="H15" s="191"/>
      <c r="I15" s="191"/>
      <c r="J15" s="192"/>
      <c r="K15" s="193"/>
    </row>
    <row r="16" spans="1:13" s="189" customFormat="1" ht="30" customHeight="1">
      <c r="A16" s="188" t="s">
        <v>155</v>
      </c>
      <c r="B16" s="195">
        <f>SUM(B5:B7)</f>
        <v>36.78</v>
      </c>
      <c r="C16" s="196"/>
      <c r="D16" s="196">
        <f ca="1">F16+H16+J16</f>
        <v>41934462</v>
      </c>
      <c r="E16" s="196"/>
      <c r="F16" s="196">
        <f ca="1">SUM(F5:F15)</f>
        <v>39835966</v>
      </c>
      <c r="G16" s="196"/>
      <c r="H16" s="196">
        <f ca="1">SUM(H5:H15)</f>
        <v>1548028</v>
      </c>
      <c r="I16" s="196"/>
      <c r="J16" s="196">
        <f ca="1">SUM(J5:J15)</f>
        <v>550468</v>
      </c>
      <c r="K16" s="197"/>
    </row>
    <row r="17" spans="1:11">
      <c r="A17" s="198"/>
      <c r="B17" s="199"/>
      <c r="C17" s="200"/>
      <c r="D17" s="201"/>
      <c r="E17" s="198"/>
      <c r="F17" s="198"/>
      <c r="G17" s="198"/>
      <c r="H17" s="198"/>
      <c r="I17" s="198"/>
      <c r="J17" s="198"/>
      <c r="K17" s="202"/>
    </row>
    <row r="18" spans="1:11">
      <c r="A18" s="198"/>
      <c r="B18" s="198"/>
      <c r="C18" s="203"/>
      <c r="D18" s="204"/>
      <c r="E18" s="198"/>
      <c r="F18" s="198"/>
      <c r="G18" s="198"/>
      <c r="H18" s="198"/>
      <c r="I18" s="198"/>
      <c r="J18" s="198"/>
      <c r="K18" s="202"/>
    </row>
    <row r="19" spans="1:11">
      <c r="A19" s="198"/>
      <c r="B19" s="198"/>
      <c r="C19" s="203"/>
      <c r="D19" s="198"/>
      <c r="E19" s="198"/>
      <c r="F19" s="198"/>
      <c r="G19" s="198"/>
      <c r="H19" s="198"/>
      <c r="I19" s="198"/>
      <c r="J19" s="198"/>
      <c r="K19" s="202"/>
    </row>
    <row r="20" spans="1:11">
      <c r="A20" s="198"/>
      <c r="E20" s="205"/>
      <c r="G20" s="205"/>
      <c r="I20" s="205"/>
      <c r="J20" s="205"/>
      <c r="K20" s="202"/>
    </row>
    <row r="21" spans="1:11">
      <c r="A21" s="198"/>
      <c r="E21" s="205"/>
      <c r="G21" s="205"/>
      <c r="I21" s="205"/>
      <c r="J21" s="205"/>
      <c r="K21" s="203"/>
    </row>
    <row r="22" spans="1:11">
      <c r="A22" s="198"/>
      <c r="E22" s="205"/>
      <c r="G22" s="205"/>
      <c r="I22" s="205"/>
      <c r="J22" s="205"/>
      <c r="K22" s="202"/>
    </row>
    <row r="23" spans="1:11">
      <c r="A23" s="198"/>
      <c r="B23" s="198"/>
      <c r="C23" s="203"/>
      <c r="D23" s="198"/>
      <c r="E23" s="198"/>
      <c r="F23" s="198"/>
      <c r="G23" s="198"/>
      <c r="H23" s="198"/>
      <c r="I23" s="198"/>
      <c r="J23" s="198"/>
      <c r="K23" s="202"/>
    </row>
    <row r="24" spans="1:11">
      <c r="A24" s="198"/>
      <c r="B24" s="198"/>
      <c r="C24" s="198"/>
      <c r="D24" s="198"/>
      <c r="E24" s="198"/>
      <c r="F24" s="198"/>
      <c r="G24" s="198"/>
      <c r="H24" s="198"/>
      <c r="I24" s="198"/>
      <c r="J24" s="198"/>
      <c r="K24" s="202"/>
    </row>
    <row r="25" spans="1:11">
      <c r="A25" s="198"/>
      <c r="B25" s="198"/>
      <c r="C25" s="198"/>
      <c r="D25" s="198"/>
      <c r="E25" s="198"/>
      <c r="F25" s="198"/>
      <c r="G25" s="198"/>
      <c r="H25" s="198"/>
      <c r="I25" s="198"/>
      <c r="J25" s="198"/>
      <c r="K25" s="202"/>
    </row>
    <row r="26" spans="1:11">
      <c r="A26" s="198"/>
      <c r="B26" s="198"/>
      <c r="C26" s="198"/>
      <c r="D26" s="198"/>
      <c r="E26" s="198"/>
      <c r="F26" s="198"/>
      <c r="G26" s="198"/>
      <c r="H26" s="198"/>
      <c r="I26" s="198"/>
      <c r="J26" s="198"/>
      <c r="K26" s="202"/>
    </row>
    <row r="27" spans="1:11">
      <c r="A27" s="198"/>
      <c r="B27" s="198"/>
      <c r="C27" s="198"/>
      <c r="D27" s="198"/>
      <c r="E27" s="198"/>
      <c r="F27" s="198"/>
      <c r="G27" s="198"/>
      <c r="H27" s="198"/>
      <c r="I27" s="198"/>
      <c r="J27" s="198"/>
      <c r="K27" s="202"/>
    </row>
    <row r="28" spans="1:11">
      <c r="A28" s="198"/>
      <c r="B28" s="198"/>
      <c r="C28" s="198"/>
      <c r="D28" s="198"/>
      <c r="E28" s="198"/>
      <c r="F28" s="198"/>
      <c r="G28" s="198"/>
      <c r="H28" s="198"/>
      <c r="I28" s="198"/>
      <c r="J28" s="198"/>
      <c r="K28" s="202"/>
    </row>
    <row r="29" spans="1:11">
      <c r="A29" s="198"/>
      <c r="B29" s="198"/>
      <c r="C29" s="198"/>
      <c r="D29" s="198"/>
      <c r="E29" s="198"/>
      <c r="F29" s="198"/>
      <c r="G29" s="198"/>
      <c r="H29" s="198"/>
      <c r="I29" s="198"/>
      <c r="J29" s="198"/>
      <c r="K29" s="202"/>
    </row>
    <row r="30" spans="1:11">
      <c r="A30" s="198"/>
      <c r="B30" s="198"/>
      <c r="C30" s="198"/>
      <c r="D30" s="198"/>
      <c r="E30" s="198"/>
      <c r="F30" s="198"/>
      <c r="G30" s="198"/>
      <c r="H30" s="198"/>
      <c r="I30" s="198"/>
      <c r="J30" s="198"/>
      <c r="K30" s="202"/>
    </row>
    <row r="31" spans="1:11">
      <c r="A31" s="198"/>
      <c r="B31" s="198"/>
      <c r="C31" s="198"/>
      <c r="D31" s="198"/>
      <c r="E31" s="198"/>
      <c r="F31" s="198"/>
      <c r="G31" s="198"/>
      <c r="H31" s="198"/>
      <c r="I31" s="198"/>
      <c r="J31" s="198"/>
      <c r="K31" s="202"/>
    </row>
    <row r="32" spans="1:11">
      <c r="A32" s="198"/>
      <c r="B32" s="198"/>
      <c r="C32" s="198"/>
      <c r="D32" s="198"/>
      <c r="E32" s="198"/>
      <c r="F32" s="198"/>
      <c r="G32" s="198"/>
      <c r="H32" s="198"/>
      <c r="I32" s="198"/>
      <c r="J32" s="198"/>
      <c r="K32" s="202"/>
    </row>
    <row r="33" spans="1:11">
      <c r="A33" s="198"/>
      <c r="B33" s="198"/>
      <c r="C33" s="198"/>
      <c r="D33" s="198"/>
      <c r="E33" s="198"/>
      <c r="F33" s="198"/>
      <c r="G33" s="198"/>
      <c r="H33" s="198"/>
      <c r="I33" s="198"/>
      <c r="J33" s="198"/>
      <c r="K33" s="202"/>
    </row>
    <row r="34" spans="1:11">
      <c r="A34" s="198"/>
      <c r="B34" s="198"/>
      <c r="C34" s="198"/>
      <c r="D34" s="198"/>
      <c r="E34" s="198"/>
      <c r="F34" s="198"/>
      <c r="G34" s="198"/>
      <c r="H34" s="198"/>
      <c r="I34" s="198"/>
      <c r="J34" s="198"/>
      <c r="K34" s="202"/>
    </row>
    <row r="35" spans="1:11">
      <c r="A35" s="198"/>
      <c r="B35" s="198"/>
      <c r="C35" s="198"/>
      <c r="D35" s="198"/>
      <c r="E35" s="198"/>
      <c r="F35" s="198"/>
      <c r="G35" s="198"/>
      <c r="H35" s="198"/>
      <c r="I35" s="198"/>
      <c r="J35" s="198"/>
      <c r="K35" s="202"/>
    </row>
    <row r="36" spans="1:11">
      <c r="A36" s="198"/>
      <c r="B36" s="198"/>
      <c r="C36" s="198"/>
      <c r="D36" s="198"/>
      <c r="E36" s="198"/>
      <c r="F36" s="198"/>
      <c r="G36" s="198"/>
      <c r="H36" s="198"/>
      <c r="I36" s="198"/>
      <c r="J36" s="198"/>
      <c r="K36" s="202"/>
    </row>
    <row r="37" spans="1:11">
      <c r="A37" s="198"/>
      <c r="B37" s="198"/>
      <c r="C37" s="198"/>
      <c r="D37" s="198"/>
      <c r="E37" s="198"/>
      <c r="F37" s="198"/>
      <c r="G37" s="198"/>
      <c r="H37" s="198"/>
      <c r="I37" s="198"/>
      <c r="J37" s="198"/>
      <c r="K37" s="202"/>
    </row>
    <row r="38" spans="1:11">
      <c r="A38" s="198"/>
      <c r="B38" s="198"/>
      <c r="C38" s="198"/>
      <c r="D38" s="198"/>
      <c r="E38" s="198"/>
      <c r="F38" s="198"/>
      <c r="G38" s="198"/>
      <c r="H38" s="198"/>
      <c r="I38" s="198"/>
      <c r="J38" s="198"/>
      <c r="K38" s="202"/>
    </row>
    <row r="39" spans="1:11">
      <c r="A39" s="198"/>
      <c r="B39" s="198"/>
      <c r="C39" s="198"/>
      <c r="D39" s="198"/>
      <c r="E39" s="198"/>
      <c r="F39" s="198"/>
      <c r="G39" s="198"/>
      <c r="H39" s="198"/>
      <c r="I39" s="198"/>
      <c r="J39" s="198"/>
      <c r="K39" s="202"/>
    </row>
    <row r="40" spans="1:11">
      <c r="A40" s="198"/>
      <c r="B40" s="198"/>
      <c r="C40" s="198"/>
      <c r="D40" s="198"/>
      <c r="E40" s="198"/>
      <c r="F40" s="198"/>
      <c r="G40" s="198"/>
      <c r="H40" s="198"/>
      <c r="I40" s="198"/>
      <c r="J40" s="198"/>
      <c r="K40" s="202"/>
    </row>
    <row r="41" spans="1:11">
      <c r="E41" s="205"/>
      <c r="G41" s="205"/>
      <c r="I41" s="184"/>
    </row>
    <row r="42" spans="1:11">
      <c r="E42" s="205"/>
      <c r="G42" s="205"/>
      <c r="I42" s="184"/>
    </row>
    <row r="43" spans="1:11">
      <c r="E43" s="205"/>
      <c r="G43" s="205"/>
      <c r="I43" s="184"/>
    </row>
    <row r="44" spans="1:11">
      <c r="E44" s="205"/>
      <c r="G44" s="205"/>
      <c r="I44" s="184"/>
    </row>
    <row r="45" spans="1:11">
      <c r="E45" s="205"/>
      <c r="G45" s="205"/>
      <c r="I45" s="184"/>
    </row>
    <row r="46" spans="1:11">
      <c r="E46" s="205"/>
      <c r="G46" s="205"/>
      <c r="I46" s="184"/>
    </row>
    <row r="47" spans="1:11">
      <c r="E47" s="205"/>
      <c r="G47" s="205"/>
      <c r="I47" s="184"/>
    </row>
    <row r="48" spans="1:11">
      <c r="E48" s="205"/>
      <c r="G48" s="205"/>
      <c r="I48" s="184"/>
    </row>
    <row r="49" spans="5:9">
      <c r="E49" s="205"/>
      <c r="G49" s="205"/>
      <c r="I49" s="184"/>
    </row>
    <row r="50" spans="5:9">
      <c r="E50" s="205"/>
      <c r="G50" s="205"/>
      <c r="I50" s="184"/>
    </row>
    <row r="51" spans="5:9">
      <c r="E51" s="205"/>
      <c r="G51" s="205"/>
      <c r="I51" s="184"/>
    </row>
    <row r="52" spans="5:9">
      <c r="E52" s="205"/>
      <c r="G52" s="205"/>
      <c r="I52" s="184"/>
    </row>
    <row r="53" spans="5:9">
      <c r="E53" s="205"/>
      <c r="G53" s="205"/>
      <c r="I53" s="184"/>
    </row>
    <row r="54" spans="5:9">
      <c r="E54" s="205"/>
      <c r="G54" s="205"/>
      <c r="I54" s="184"/>
    </row>
    <row r="55" spans="5:9">
      <c r="E55" s="205"/>
      <c r="G55" s="205"/>
      <c r="I55" s="184"/>
    </row>
    <row r="56" spans="5:9">
      <c r="E56" s="205"/>
      <c r="G56" s="205"/>
      <c r="I56" s="184"/>
    </row>
    <row r="57" spans="5:9">
      <c r="E57" s="205"/>
      <c r="G57" s="205"/>
      <c r="I57" s="184"/>
    </row>
    <row r="58" spans="5:9">
      <c r="E58" s="205"/>
      <c r="G58" s="205"/>
      <c r="I58" s="184"/>
    </row>
    <row r="59" spans="5:9">
      <c r="E59" s="205"/>
      <c r="G59" s="205"/>
      <c r="I59" s="184"/>
    </row>
    <row r="60" spans="5:9">
      <c r="E60" s="205"/>
      <c r="G60" s="205"/>
      <c r="I60" s="184"/>
    </row>
    <row r="61" spans="5:9">
      <c r="E61" s="205"/>
      <c r="G61" s="205"/>
      <c r="I61" s="184"/>
    </row>
    <row r="62" spans="5:9">
      <c r="E62" s="205"/>
      <c r="G62" s="205"/>
      <c r="I62" s="184"/>
    </row>
    <row r="63" spans="5:9">
      <c r="E63" s="205"/>
      <c r="G63" s="205"/>
      <c r="I63" s="184"/>
    </row>
    <row r="64" spans="5:9">
      <c r="E64" s="205"/>
      <c r="G64" s="205"/>
      <c r="I64" s="184"/>
    </row>
    <row r="65" spans="5:9">
      <c r="E65" s="205"/>
      <c r="G65" s="205"/>
      <c r="I65" s="184"/>
    </row>
    <row r="66" spans="5:9">
      <c r="E66" s="205"/>
      <c r="G66" s="205"/>
      <c r="I66" s="184"/>
    </row>
    <row r="67" spans="5:9">
      <c r="E67" s="205"/>
      <c r="G67" s="205"/>
      <c r="I67" s="184"/>
    </row>
    <row r="68" spans="5:9">
      <c r="E68" s="205"/>
      <c r="G68" s="205"/>
      <c r="I68" s="184"/>
    </row>
    <row r="69" spans="5:9">
      <c r="E69" s="205"/>
      <c r="G69" s="205"/>
      <c r="I69" s="184"/>
    </row>
    <row r="70" spans="5:9">
      <c r="E70" s="205"/>
      <c r="G70" s="205"/>
      <c r="I70" s="184"/>
    </row>
    <row r="71" spans="5:9">
      <c r="E71" s="205"/>
      <c r="G71" s="205"/>
      <c r="I71" s="184"/>
    </row>
    <row r="72" spans="5:9">
      <c r="E72" s="205"/>
      <c r="G72" s="205"/>
      <c r="I72" s="184"/>
    </row>
    <row r="73" spans="5:9">
      <c r="E73" s="205"/>
      <c r="G73" s="205"/>
      <c r="I73" s="184"/>
    </row>
    <row r="74" spans="5:9">
      <c r="E74" s="205"/>
      <c r="G74" s="205"/>
      <c r="I74" s="184"/>
    </row>
    <row r="75" spans="5:9">
      <c r="E75" s="205"/>
      <c r="G75" s="205"/>
      <c r="I75" s="184"/>
    </row>
    <row r="76" spans="5:9">
      <c r="E76" s="205"/>
      <c r="G76" s="205"/>
      <c r="I76" s="184"/>
    </row>
    <row r="77" spans="5:9">
      <c r="E77" s="205"/>
      <c r="G77" s="205"/>
      <c r="I77" s="184"/>
    </row>
    <row r="78" spans="5:9">
      <c r="E78" s="205"/>
      <c r="G78" s="205"/>
      <c r="I78" s="184"/>
    </row>
    <row r="79" spans="5:9">
      <c r="E79" s="205"/>
      <c r="G79" s="205"/>
      <c r="I79" s="184"/>
    </row>
    <row r="80" spans="5:9">
      <c r="E80" s="205"/>
      <c r="G80" s="205"/>
      <c r="I80" s="184"/>
    </row>
    <row r="81" spans="5:9">
      <c r="E81" s="205"/>
      <c r="G81" s="205"/>
      <c r="I81" s="184"/>
    </row>
    <row r="82" spans="5:9">
      <c r="E82" s="205"/>
      <c r="G82" s="205"/>
      <c r="I82" s="184"/>
    </row>
    <row r="83" spans="5:9">
      <c r="E83" s="205"/>
      <c r="G83" s="205"/>
      <c r="I83" s="184"/>
    </row>
    <row r="84" spans="5:9">
      <c r="E84" s="205"/>
      <c r="G84" s="205"/>
      <c r="I84" s="184"/>
    </row>
    <row r="85" spans="5:9">
      <c r="E85" s="205"/>
      <c r="G85" s="205"/>
      <c r="I85" s="184"/>
    </row>
    <row r="86" spans="5:9">
      <c r="E86" s="205"/>
      <c r="G86" s="205"/>
      <c r="I86" s="184"/>
    </row>
    <row r="87" spans="5:9">
      <c r="E87" s="205"/>
      <c r="G87" s="205"/>
      <c r="I87" s="184"/>
    </row>
    <row r="88" spans="5:9">
      <c r="E88" s="205"/>
      <c r="G88" s="205"/>
      <c r="I88" s="184"/>
    </row>
    <row r="89" spans="5:9">
      <c r="E89" s="205"/>
      <c r="G89" s="205"/>
      <c r="I89" s="184"/>
    </row>
    <row r="90" spans="5:9">
      <c r="E90" s="205"/>
      <c r="G90" s="205"/>
      <c r="I90" s="184"/>
    </row>
    <row r="91" spans="5:9">
      <c r="E91" s="205"/>
      <c r="G91" s="205"/>
      <c r="I91" s="184"/>
    </row>
    <row r="92" spans="5:9">
      <c r="E92" s="205"/>
      <c r="G92" s="205"/>
      <c r="I92" s="184"/>
    </row>
    <row r="93" spans="5:9">
      <c r="E93" s="205"/>
      <c r="G93" s="205"/>
      <c r="I93" s="184"/>
    </row>
    <row r="94" spans="5:9">
      <c r="E94" s="205"/>
      <c r="G94" s="205"/>
      <c r="I94" s="184"/>
    </row>
    <row r="95" spans="5:9">
      <c r="E95" s="205"/>
      <c r="G95" s="205"/>
      <c r="I95" s="184"/>
    </row>
    <row r="96" spans="5:9">
      <c r="E96" s="205"/>
      <c r="G96" s="205"/>
      <c r="I96" s="184"/>
    </row>
    <row r="97" spans="5:9">
      <c r="E97" s="205"/>
      <c r="G97" s="205"/>
      <c r="I97" s="184"/>
    </row>
    <row r="98" spans="5:9">
      <c r="E98" s="205"/>
      <c r="G98" s="205"/>
      <c r="I98" s="184"/>
    </row>
    <row r="99" spans="5:9">
      <c r="E99" s="205"/>
      <c r="G99" s="205"/>
      <c r="I99" s="184"/>
    </row>
    <row r="100" spans="5:9">
      <c r="E100" s="205"/>
      <c r="G100" s="205"/>
      <c r="I100" s="184"/>
    </row>
    <row r="101" spans="5:9">
      <c r="E101" s="205"/>
      <c r="G101" s="205"/>
      <c r="I101" s="184"/>
    </row>
    <row r="102" spans="5:9">
      <c r="E102" s="205"/>
      <c r="G102" s="205"/>
      <c r="I102" s="184"/>
    </row>
  </sheetData>
  <mergeCells count="10">
    <mergeCell ref="A1:K1"/>
    <mergeCell ref="A2:B2"/>
    <mergeCell ref="J2:K2"/>
    <mergeCell ref="A3:A4"/>
    <mergeCell ref="B3:B4"/>
    <mergeCell ref="C3:D3"/>
    <mergeCell ref="E3:F3"/>
    <mergeCell ref="G3:H3"/>
    <mergeCell ref="I3:J3"/>
    <mergeCell ref="K3:K4"/>
  </mergeCells>
  <phoneticPr fontId="4" type="noConversion"/>
  <printOptions horizontalCentered="1"/>
  <pageMargins left="0.78740157480314965" right="0.39370078740157483" top="0.71" bottom="0.39370078740157483" header="0.19685039370078741" footer="0.39370078740157483"/>
  <pageSetup paperSize="9" scale="98" firstPageNumber="62" orientation="landscape" useFirstPageNumber="1" horizontalDpi="300" verticalDpi="300" r:id="rId1"/>
  <headerFooter alignWithMargins="0"/>
  <colBreaks count="1" manualBreakCount="1">
    <brk id="11" max="17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6">
    <tabColor rgb="FFFFC000"/>
  </sheetPr>
  <dimension ref="A1:L105"/>
  <sheetViews>
    <sheetView view="pageBreakPreview" zoomScaleNormal="100" zoomScaleSheetLayoutView="100" workbookViewId="0">
      <pane ySplit="4" topLeftCell="A5" activePane="bottomLeft" state="frozen"/>
      <selection activeCell="L35" sqref="L35"/>
      <selection pane="bottomLeft" activeCell="M14" sqref="M14"/>
    </sheetView>
  </sheetViews>
  <sheetFormatPr defaultColWidth="8.88671875" defaultRowHeight="13.5"/>
  <cols>
    <col min="1" max="1" width="6.6640625" style="184" customWidth="1"/>
    <col min="2" max="2" width="8" style="203" customWidth="1"/>
    <col min="3" max="3" width="10.5546875" style="205" customWidth="1"/>
    <col min="4" max="4" width="14.44140625" style="205" customWidth="1"/>
    <col min="5" max="5" width="10.5546875" style="207" customWidth="1"/>
    <col min="6" max="6" width="12.77734375" style="205" customWidth="1"/>
    <col min="7" max="7" width="10.5546875" style="207" customWidth="1"/>
    <col min="8" max="8" width="12.77734375" style="205" customWidth="1"/>
    <col min="9" max="9" width="10.5546875" style="208" customWidth="1"/>
    <col min="10" max="10" width="12.77734375" style="184" customWidth="1"/>
    <col min="11" max="11" width="7.5546875" style="206" customWidth="1"/>
    <col min="12" max="12" width="9.6640625" style="184" bestFit="1" customWidth="1"/>
    <col min="13" max="16384" width="8.88671875" style="184"/>
  </cols>
  <sheetData>
    <row r="1" spans="1:12" ht="31.5" customHeight="1">
      <c r="A1" s="1152" t="s">
        <v>316</v>
      </c>
      <c r="B1" s="1152"/>
      <c r="C1" s="1152"/>
      <c r="D1" s="1152"/>
      <c r="E1" s="1153"/>
      <c r="F1" s="1152"/>
      <c r="G1" s="1153"/>
      <c r="H1" s="1152"/>
      <c r="I1" s="1153"/>
      <c r="J1" s="1152"/>
      <c r="K1" s="1152"/>
    </row>
    <row r="2" spans="1:12" s="186" customFormat="1" ht="20.25" customHeight="1">
      <c r="A2" s="1154" t="s">
        <v>148</v>
      </c>
      <c r="B2" s="1154"/>
      <c r="C2" s="185"/>
      <c r="D2" s="185"/>
      <c r="E2" s="185"/>
      <c r="F2" s="185"/>
      <c r="G2" s="185"/>
      <c r="H2" s="185"/>
      <c r="I2" s="185"/>
      <c r="J2" s="1160" t="s">
        <v>120</v>
      </c>
      <c r="K2" s="1160"/>
    </row>
    <row r="3" spans="1:12" s="189" customFormat="1" ht="30" customHeight="1">
      <c r="A3" s="1156" t="s">
        <v>156</v>
      </c>
      <c r="B3" s="1157" t="s">
        <v>150</v>
      </c>
      <c r="C3" s="1159" t="s">
        <v>6</v>
      </c>
      <c r="D3" s="1159"/>
      <c r="E3" s="1159" t="s">
        <v>130</v>
      </c>
      <c r="F3" s="1159"/>
      <c r="G3" s="1159" t="s">
        <v>125</v>
      </c>
      <c r="H3" s="1159"/>
      <c r="I3" s="1156" t="s">
        <v>151</v>
      </c>
      <c r="J3" s="1156"/>
      <c r="K3" s="1156" t="s">
        <v>152</v>
      </c>
    </row>
    <row r="4" spans="1:12" s="189" customFormat="1" ht="30" customHeight="1">
      <c r="A4" s="1156"/>
      <c r="B4" s="1158"/>
      <c r="C4" s="187" t="s">
        <v>82</v>
      </c>
      <c r="D4" s="187" t="s">
        <v>153</v>
      </c>
      <c r="E4" s="187" t="s">
        <v>82</v>
      </c>
      <c r="F4" s="187" t="s">
        <v>153</v>
      </c>
      <c r="G4" s="187" t="s">
        <v>82</v>
      </c>
      <c r="H4" s="187" t="s">
        <v>153</v>
      </c>
      <c r="I4" s="188" t="s">
        <v>154</v>
      </c>
      <c r="J4" s="188" t="s">
        <v>153</v>
      </c>
      <c r="K4" s="1156"/>
    </row>
    <row r="5" spans="1:12" s="189" customFormat="1" ht="30" customHeight="1">
      <c r="A5" s="210" t="str">
        <f>'5-1.소반별'!Q1</f>
        <v>1-0-1-0</v>
      </c>
      <c r="B5" s="296">
        <f>'5-1.소반별'!U1</f>
        <v>0.8</v>
      </c>
      <c r="C5" s="238">
        <f t="shared" ref="C5:D5" ca="1" si="0">E5+G5+I5</f>
        <v>1379167</v>
      </c>
      <c r="D5" s="238">
        <f t="shared" ca="1" si="0"/>
        <v>1103333</v>
      </c>
      <c r="E5" s="191">
        <f t="shared" ref="E5:E10" ca="1" si="1">INDIRECT($L5&amp;"!$K$36")</f>
        <v>1315122</v>
      </c>
      <c r="F5" s="191">
        <f t="shared" ref="F5" ca="1" si="2">TRUNC(B5*E5,0)</f>
        <v>1052097</v>
      </c>
      <c r="G5" s="191">
        <f t="shared" ref="G5:G10" ca="1" si="3">INDIRECT($L5&amp;"!$K$37")</f>
        <v>47245</v>
      </c>
      <c r="H5" s="191">
        <f t="shared" ref="H5" ca="1" si="4">TRUNC(B5*G5,0)</f>
        <v>37796</v>
      </c>
      <c r="I5" s="191">
        <f t="shared" ref="I5:I10" ca="1" si="5">INDIRECT($L5&amp;"!$K$38")</f>
        <v>16800</v>
      </c>
      <c r="J5" s="192">
        <f t="shared" ref="J5" ca="1" si="6">TRUNC(B5*I5,0)</f>
        <v>13440</v>
      </c>
      <c r="K5" s="193"/>
      <c r="L5" s="189" t="str">
        <f>"단"&amp;ROW()-4</f>
        <v>단1</v>
      </c>
    </row>
    <row r="6" spans="1:12" s="189" customFormat="1" ht="30" customHeight="1">
      <c r="A6" s="210" t="str">
        <f>'5-1.소반별'!Q2</f>
        <v>1-0-2-0</v>
      </c>
      <c r="B6" s="296">
        <f>'5-1.소반별'!U2</f>
        <v>6.61</v>
      </c>
      <c r="C6" s="238">
        <f t="shared" ref="C6:C7" ca="1" si="7">E6+G6+I6</f>
        <v>1264809</v>
      </c>
      <c r="D6" s="238">
        <f t="shared" ref="D6:D7" ca="1" si="8">F6+H6+J6</f>
        <v>8360387</v>
      </c>
      <c r="E6" s="191">
        <f t="shared" ca="1" si="1"/>
        <v>1200764</v>
      </c>
      <c r="F6" s="191">
        <f t="shared" ref="F6:F7" ca="1" si="9">TRUNC(B6*E6,0)</f>
        <v>7937050</v>
      </c>
      <c r="G6" s="191">
        <f t="shared" ca="1" si="3"/>
        <v>47245</v>
      </c>
      <c r="H6" s="191">
        <f t="shared" ref="H6:H7" ca="1" si="10">TRUNC(B6*G6,0)</f>
        <v>312289</v>
      </c>
      <c r="I6" s="191">
        <f t="shared" ca="1" si="5"/>
        <v>16800</v>
      </c>
      <c r="J6" s="192">
        <f t="shared" ref="J6:J7" ca="1" si="11">TRUNC(B6*I6,0)</f>
        <v>111048</v>
      </c>
      <c r="K6" s="193"/>
      <c r="L6" s="189" t="str">
        <f t="shared" ref="L6:L15" si="12">"단"&amp;ROW()-4</f>
        <v>단2</v>
      </c>
    </row>
    <row r="7" spans="1:12" s="189" customFormat="1" ht="30" customHeight="1">
      <c r="A7" s="210" t="str">
        <f>'5-1.소반별'!Q3</f>
        <v>1-0-3-0</v>
      </c>
      <c r="B7" s="296">
        <f>'5-1.소반별'!U3</f>
        <v>5.4</v>
      </c>
      <c r="C7" s="238">
        <f t="shared" ca="1" si="7"/>
        <v>1321988</v>
      </c>
      <c r="D7" s="238">
        <f t="shared" ca="1" si="8"/>
        <v>7138735</v>
      </c>
      <c r="E7" s="191">
        <f t="shared" ca="1" si="1"/>
        <v>1257943</v>
      </c>
      <c r="F7" s="191">
        <f t="shared" ca="1" si="9"/>
        <v>6792892</v>
      </c>
      <c r="G7" s="191">
        <f t="shared" ca="1" si="3"/>
        <v>47245</v>
      </c>
      <c r="H7" s="191">
        <f t="shared" ca="1" si="10"/>
        <v>255123</v>
      </c>
      <c r="I7" s="191">
        <f t="shared" ca="1" si="5"/>
        <v>16800</v>
      </c>
      <c r="J7" s="192">
        <f t="shared" ca="1" si="11"/>
        <v>90720</v>
      </c>
      <c r="K7" s="193"/>
      <c r="L7" s="189" t="str">
        <f t="shared" si="12"/>
        <v>단3</v>
      </c>
    </row>
    <row r="8" spans="1:12" s="189" customFormat="1" ht="30" customHeight="1">
      <c r="A8" s="210" t="str">
        <f>'5-1.소반별'!Q4</f>
        <v>1-0-4-0</v>
      </c>
      <c r="B8" s="296">
        <f>'5-1.소반별'!U4</f>
        <v>0.8</v>
      </c>
      <c r="C8" s="238">
        <f t="shared" ref="C8:C10" ca="1" si="13">E8+G8+I8</f>
        <v>1379167</v>
      </c>
      <c r="D8" s="238">
        <f t="shared" ref="D8:D10" ca="1" si="14">F8+H8+J8</f>
        <v>1103333</v>
      </c>
      <c r="E8" s="191">
        <f t="shared" ca="1" si="1"/>
        <v>1315122</v>
      </c>
      <c r="F8" s="191">
        <f t="shared" ref="F8:F10" ca="1" si="15">TRUNC(B8*E8,0)</f>
        <v>1052097</v>
      </c>
      <c r="G8" s="191">
        <f t="shared" ca="1" si="3"/>
        <v>47245</v>
      </c>
      <c r="H8" s="191">
        <f t="shared" ref="H8:H10" ca="1" si="16">TRUNC(B8*G8,0)</f>
        <v>37796</v>
      </c>
      <c r="I8" s="191">
        <f t="shared" ca="1" si="5"/>
        <v>16800</v>
      </c>
      <c r="J8" s="192">
        <f t="shared" ref="J8:J10" ca="1" si="17">TRUNC(B8*I8,0)</f>
        <v>13440</v>
      </c>
      <c r="K8" s="193"/>
      <c r="L8" s="189" t="str">
        <f t="shared" si="12"/>
        <v>단4</v>
      </c>
    </row>
    <row r="9" spans="1:12" s="189" customFormat="1" ht="30" customHeight="1">
      <c r="A9" s="210" t="str">
        <f>'5-1.소반별'!Q5</f>
        <v>1-0-5-0</v>
      </c>
      <c r="B9" s="296">
        <f>'5-1.소반별'!U5</f>
        <v>3.0999999999999996</v>
      </c>
      <c r="C9" s="238">
        <f t="shared" ca="1" si="13"/>
        <v>1264809</v>
      </c>
      <c r="D9" s="238">
        <f t="shared" ca="1" si="14"/>
        <v>3920907</v>
      </c>
      <c r="E9" s="191">
        <f t="shared" ca="1" si="1"/>
        <v>1200764</v>
      </c>
      <c r="F9" s="191">
        <f t="shared" ca="1" si="15"/>
        <v>3722368</v>
      </c>
      <c r="G9" s="191">
        <f t="shared" ca="1" si="3"/>
        <v>47245</v>
      </c>
      <c r="H9" s="191">
        <f t="shared" ca="1" si="16"/>
        <v>146459</v>
      </c>
      <c r="I9" s="191">
        <f t="shared" ca="1" si="5"/>
        <v>16800</v>
      </c>
      <c r="J9" s="192">
        <f t="shared" ca="1" si="17"/>
        <v>52080</v>
      </c>
      <c r="K9" s="193"/>
      <c r="L9" s="189" t="str">
        <f t="shared" si="12"/>
        <v>단5</v>
      </c>
    </row>
    <row r="10" spans="1:12" s="189" customFormat="1" ht="30" customHeight="1">
      <c r="A10" s="210" t="str">
        <f>'5-1.소반별'!Q6</f>
        <v>1-0-6-0</v>
      </c>
      <c r="B10" s="296">
        <f>'5-1.소반별'!U6</f>
        <v>20.069999999999997</v>
      </c>
      <c r="C10" s="238">
        <f t="shared" ca="1" si="13"/>
        <v>1011847</v>
      </c>
      <c r="D10" s="238">
        <f t="shared" ca="1" si="14"/>
        <v>20307767</v>
      </c>
      <c r="E10" s="191">
        <f t="shared" ca="1" si="1"/>
        <v>960611</v>
      </c>
      <c r="F10" s="191">
        <f t="shared" ca="1" si="15"/>
        <v>19279462</v>
      </c>
      <c r="G10" s="191">
        <f t="shared" ca="1" si="3"/>
        <v>37796</v>
      </c>
      <c r="H10" s="191">
        <f t="shared" ca="1" si="16"/>
        <v>758565</v>
      </c>
      <c r="I10" s="191">
        <f t="shared" ca="1" si="5"/>
        <v>13440</v>
      </c>
      <c r="J10" s="192">
        <f t="shared" ca="1" si="17"/>
        <v>269740</v>
      </c>
      <c r="K10" s="193"/>
      <c r="L10" s="189" t="str">
        <f t="shared" si="12"/>
        <v>단6</v>
      </c>
    </row>
    <row r="11" spans="1:12" s="189" customFormat="1" ht="30" customHeight="1">
      <c r="A11" s="210"/>
      <c r="B11" s="296"/>
      <c r="C11" s="238"/>
      <c r="D11" s="238"/>
      <c r="E11" s="191"/>
      <c r="F11" s="191"/>
      <c r="G11" s="191"/>
      <c r="H11" s="191"/>
      <c r="I11" s="191"/>
      <c r="J11" s="192"/>
      <c r="K11" s="193"/>
      <c r="L11" s="189" t="str">
        <f t="shared" si="12"/>
        <v>단7</v>
      </c>
    </row>
    <row r="12" spans="1:12" s="189" customFormat="1" ht="30" customHeight="1">
      <c r="A12" s="210"/>
      <c r="B12" s="296"/>
      <c r="C12" s="238"/>
      <c r="D12" s="238"/>
      <c r="E12" s="191"/>
      <c r="F12" s="191"/>
      <c r="G12" s="191"/>
      <c r="H12" s="191"/>
      <c r="I12" s="191"/>
      <c r="J12" s="192"/>
      <c r="K12" s="193"/>
      <c r="L12" s="189" t="str">
        <f t="shared" si="12"/>
        <v>단8</v>
      </c>
    </row>
    <row r="13" spans="1:12" s="189" customFormat="1" ht="30" customHeight="1">
      <c r="A13" s="210"/>
      <c r="B13" s="296"/>
      <c r="C13" s="238"/>
      <c r="D13" s="238"/>
      <c r="E13" s="191"/>
      <c r="F13" s="191"/>
      <c r="G13" s="191"/>
      <c r="H13" s="191"/>
      <c r="I13" s="191"/>
      <c r="J13" s="192"/>
      <c r="K13" s="193"/>
      <c r="L13" s="189" t="str">
        <f t="shared" si="12"/>
        <v>단9</v>
      </c>
    </row>
    <row r="14" spans="1:12" s="189" customFormat="1" ht="30" customHeight="1">
      <c r="A14" s="210"/>
      <c r="B14" s="296"/>
      <c r="C14" s="238"/>
      <c r="D14" s="238"/>
      <c r="E14" s="191"/>
      <c r="F14" s="191"/>
      <c r="G14" s="191"/>
      <c r="H14" s="191"/>
      <c r="I14" s="191"/>
      <c r="J14" s="192"/>
      <c r="K14" s="193"/>
      <c r="L14" s="189" t="str">
        <f t="shared" si="12"/>
        <v>단10</v>
      </c>
    </row>
    <row r="15" spans="1:12" s="189" customFormat="1" ht="30" customHeight="1">
      <c r="A15" s="210"/>
      <c r="B15" s="296"/>
      <c r="C15" s="238"/>
      <c r="D15" s="238"/>
      <c r="E15" s="191"/>
      <c r="F15" s="191"/>
      <c r="G15" s="191"/>
      <c r="H15" s="191"/>
      <c r="I15" s="191"/>
      <c r="J15" s="192"/>
      <c r="K15" s="193"/>
      <c r="L15" s="189" t="str">
        <f t="shared" si="12"/>
        <v>단11</v>
      </c>
    </row>
    <row r="16" spans="1:12" s="189" customFormat="1" ht="30" customHeight="1">
      <c r="A16" s="210"/>
      <c r="B16" s="209"/>
      <c r="C16" s="191"/>
      <c r="D16" s="191"/>
      <c r="E16" s="191"/>
      <c r="F16" s="191"/>
      <c r="G16" s="191"/>
      <c r="H16" s="191"/>
      <c r="I16" s="191"/>
      <c r="J16" s="192"/>
      <c r="K16" s="193"/>
    </row>
    <row r="17" spans="1:11" s="213" customFormat="1" ht="30" customHeight="1">
      <c r="A17" s="188" t="s">
        <v>155</v>
      </c>
      <c r="B17" s="211">
        <f>SUM(B5:B16)</f>
        <v>36.78</v>
      </c>
      <c r="C17" s="196"/>
      <c r="D17" s="196">
        <f ca="1">SUM(D5:D16)</f>
        <v>41934462</v>
      </c>
      <c r="E17" s="196"/>
      <c r="F17" s="196">
        <f ca="1">SUM(F5:F16)</f>
        <v>39835966</v>
      </c>
      <c r="G17" s="196"/>
      <c r="H17" s="196">
        <f ca="1">SUM(H5:H16)</f>
        <v>1548028</v>
      </c>
      <c r="I17" s="196"/>
      <c r="J17" s="196">
        <f ca="1">SUM(J5:J16)</f>
        <v>550468</v>
      </c>
      <c r="K17" s="197"/>
    </row>
    <row r="18" spans="1:11">
      <c r="A18" s="198"/>
      <c r="B18" s="199"/>
      <c r="C18" s="200"/>
      <c r="D18" s="198"/>
      <c r="E18" s="198"/>
      <c r="F18" s="198"/>
      <c r="G18" s="198"/>
      <c r="H18" s="212"/>
      <c r="I18" s="198"/>
      <c r="J18" s="198"/>
      <c r="K18" s="202"/>
    </row>
    <row r="19" spans="1:11">
      <c r="A19" s="198"/>
      <c r="B19" s="199"/>
      <c r="C19" s="200"/>
      <c r="D19" s="198"/>
      <c r="E19" s="198"/>
      <c r="F19" s="198"/>
      <c r="G19" s="198"/>
      <c r="H19" s="212"/>
      <c r="I19" s="198"/>
      <c r="J19" s="198"/>
      <c r="K19" s="202"/>
    </row>
    <row r="20" spans="1:11">
      <c r="A20" s="198"/>
      <c r="B20" s="199"/>
      <c r="C20" s="200"/>
      <c r="D20" s="201"/>
      <c r="E20" s="198"/>
      <c r="F20" s="198"/>
      <c r="G20" s="198"/>
      <c r="H20" s="198"/>
      <c r="I20" s="198"/>
      <c r="J20" s="198"/>
      <c r="K20" s="202"/>
    </row>
    <row r="21" spans="1:11">
      <c r="A21" s="198"/>
      <c r="B21" s="198"/>
      <c r="C21" s="203"/>
      <c r="D21" s="204"/>
      <c r="E21" s="198"/>
      <c r="F21" s="198"/>
      <c r="G21" s="198"/>
      <c r="H21" s="198"/>
      <c r="I21" s="198"/>
      <c r="J21" s="198"/>
      <c r="K21" s="202"/>
    </row>
    <row r="22" spans="1:11">
      <c r="A22" s="198"/>
      <c r="B22" s="198"/>
      <c r="C22" s="203"/>
      <c r="D22" s="198"/>
      <c r="E22" s="198"/>
      <c r="F22" s="198"/>
      <c r="G22" s="198"/>
      <c r="H22" s="198"/>
      <c r="I22" s="198"/>
      <c r="J22" s="198"/>
      <c r="K22" s="202"/>
    </row>
    <row r="23" spans="1:11">
      <c r="A23" s="198"/>
      <c r="E23" s="205"/>
      <c r="G23" s="205"/>
      <c r="I23" s="205"/>
      <c r="J23" s="205"/>
      <c r="K23" s="202"/>
    </row>
    <row r="24" spans="1:11">
      <c r="A24" s="198"/>
      <c r="E24" s="205"/>
      <c r="G24" s="205"/>
      <c r="I24" s="205"/>
      <c r="J24" s="205"/>
      <c r="K24" s="203"/>
    </row>
    <row r="25" spans="1:11">
      <c r="A25" s="198"/>
      <c r="E25" s="205"/>
      <c r="G25" s="205"/>
      <c r="I25" s="205"/>
      <c r="J25" s="205"/>
      <c r="K25" s="202"/>
    </row>
    <row r="26" spans="1:11">
      <c r="A26" s="198"/>
      <c r="B26" s="198"/>
      <c r="C26" s="203"/>
      <c r="D26" s="198"/>
      <c r="E26" s="198"/>
      <c r="F26" s="198"/>
      <c r="G26" s="198"/>
      <c r="H26" s="198"/>
      <c r="I26" s="198"/>
      <c r="J26" s="198"/>
      <c r="K26" s="202"/>
    </row>
    <row r="27" spans="1:11">
      <c r="A27" s="198"/>
      <c r="B27" s="198"/>
      <c r="C27" s="198"/>
      <c r="D27" s="198"/>
      <c r="E27" s="198"/>
      <c r="F27" s="198"/>
      <c r="G27" s="198"/>
      <c r="H27" s="198"/>
      <c r="I27" s="198"/>
      <c r="J27" s="198"/>
      <c r="K27" s="202"/>
    </row>
    <row r="28" spans="1:11">
      <c r="A28" s="198"/>
      <c r="B28" s="198"/>
      <c r="C28" s="198"/>
      <c r="D28" s="198"/>
      <c r="E28" s="198"/>
      <c r="F28" s="198"/>
      <c r="G28" s="198"/>
      <c r="H28" s="198"/>
      <c r="I28" s="198"/>
      <c r="J28" s="198"/>
      <c r="K28" s="202"/>
    </row>
    <row r="29" spans="1:11">
      <c r="A29" s="198"/>
      <c r="B29" s="198"/>
      <c r="C29" s="198"/>
      <c r="D29" s="198"/>
      <c r="E29" s="198"/>
      <c r="F29" s="198"/>
      <c r="G29" s="198"/>
      <c r="H29" s="198"/>
      <c r="I29" s="198"/>
      <c r="J29" s="198"/>
      <c r="K29" s="202"/>
    </row>
    <row r="30" spans="1:11">
      <c r="A30" s="198"/>
      <c r="B30" s="198"/>
      <c r="C30" s="198"/>
      <c r="D30" s="198"/>
      <c r="E30" s="198"/>
      <c r="F30" s="198"/>
      <c r="G30" s="198"/>
      <c r="H30" s="198"/>
      <c r="I30" s="198"/>
      <c r="J30" s="198"/>
      <c r="K30" s="202"/>
    </row>
    <row r="31" spans="1:11">
      <c r="A31" s="198"/>
      <c r="B31" s="198"/>
      <c r="C31" s="198"/>
      <c r="D31" s="198"/>
      <c r="E31" s="198"/>
      <c r="F31" s="198"/>
      <c r="G31" s="198"/>
      <c r="H31" s="198"/>
      <c r="I31" s="198"/>
      <c r="J31" s="198"/>
      <c r="K31" s="202"/>
    </row>
    <row r="32" spans="1:11">
      <c r="A32" s="198"/>
      <c r="B32" s="198"/>
      <c r="C32" s="198"/>
      <c r="D32" s="198"/>
      <c r="E32" s="198"/>
      <c r="F32" s="198"/>
      <c r="G32" s="198"/>
      <c r="H32" s="198"/>
      <c r="I32" s="198"/>
      <c r="J32" s="198"/>
      <c r="K32" s="202"/>
    </row>
    <row r="33" spans="1:11">
      <c r="A33" s="198"/>
      <c r="B33" s="198"/>
      <c r="C33" s="198"/>
      <c r="D33" s="198"/>
      <c r="E33" s="198"/>
      <c r="F33" s="198"/>
      <c r="G33" s="198"/>
      <c r="H33" s="198"/>
      <c r="I33" s="198"/>
      <c r="J33" s="198"/>
      <c r="K33" s="202"/>
    </row>
    <row r="34" spans="1:11">
      <c r="A34" s="198"/>
      <c r="B34" s="198"/>
      <c r="C34" s="198"/>
      <c r="D34" s="198"/>
      <c r="E34" s="198"/>
      <c r="F34" s="198"/>
      <c r="G34" s="198"/>
      <c r="H34" s="198"/>
      <c r="I34" s="198"/>
      <c r="J34" s="198"/>
      <c r="K34" s="202"/>
    </row>
    <row r="35" spans="1:11">
      <c r="A35" s="198"/>
      <c r="B35" s="198"/>
      <c r="C35" s="198"/>
      <c r="D35" s="198"/>
      <c r="E35" s="198"/>
      <c r="F35" s="198"/>
      <c r="G35" s="198"/>
      <c r="H35" s="198"/>
      <c r="I35" s="198"/>
      <c r="J35" s="198"/>
      <c r="K35" s="202"/>
    </row>
    <row r="36" spans="1:11">
      <c r="A36" s="198"/>
      <c r="B36" s="198"/>
      <c r="C36" s="198"/>
      <c r="D36" s="198"/>
      <c r="E36" s="198"/>
      <c r="F36" s="198"/>
      <c r="G36" s="198"/>
      <c r="H36" s="198"/>
      <c r="I36" s="198"/>
      <c r="J36" s="198"/>
      <c r="K36" s="202"/>
    </row>
    <row r="37" spans="1:11">
      <c r="A37" s="198"/>
      <c r="B37" s="198"/>
      <c r="C37" s="198"/>
      <c r="D37" s="198"/>
      <c r="E37" s="198"/>
      <c r="F37" s="198"/>
      <c r="G37" s="198"/>
      <c r="H37" s="198"/>
      <c r="I37" s="198"/>
      <c r="J37" s="198"/>
      <c r="K37" s="202"/>
    </row>
    <row r="38" spans="1:11">
      <c r="A38" s="198"/>
      <c r="B38" s="198"/>
      <c r="C38" s="198"/>
      <c r="D38" s="198"/>
      <c r="E38" s="198"/>
      <c r="F38" s="198"/>
      <c r="G38" s="198"/>
      <c r="H38" s="198"/>
      <c r="I38" s="198"/>
      <c r="J38" s="198"/>
      <c r="K38" s="202"/>
    </row>
    <row r="39" spans="1:11">
      <c r="A39" s="198"/>
      <c r="B39" s="198"/>
      <c r="C39" s="198"/>
      <c r="D39" s="198"/>
      <c r="E39" s="198"/>
      <c r="F39" s="198"/>
      <c r="G39" s="198"/>
      <c r="H39" s="198"/>
      <c r="I39" s="198"/>
      <c r="J39" s="198"/>
      <c r="K39" s="202"/>
    </row>
    <row r="40" spans="1:11">
      <c r="A40" s="198"/>
      <c r="B40" s="198"/>
      <c r="C40" s="198"/>
      <c r="D40" s="198"/>
      <c r="E40" s="198"/>
      <c r="F40" s="198"/>
      <c r="G40" s="198"/>
      <c r="H40" s="198"/>
      <c r="I40" s="198"/>
      <c r="J40" s="198"/>
      <c r="K40" s="202"/>
    </row>
    <row r="41" spans="1:11">
      <c r="A41" s="198"/>
      <c r="B41" s="198"/>
      <c r="C41" s="198"/>
      <c r="D41" s="198"/>
      <c r="E41" s="198"/>
      <c r="F41" s="198"/>
      <c r="G41" s="198"/>
      <c r="H41" s="198"/>
      <c r="I41" s="198"/>
      <c r="J41" s="198"/>
      <c r="K41" s="202"/>
    </row>
    <row r="42" spans="1:11">
      <c r="A42" s="198"/>
      <c r="B42" s="198"/>
      <c r="C42" s="198"/>
      <c r="D42" s="198"/>
      <c r="E42" s="198"/>
      <c r="F42" s="198"/>
      <c r="G42" s="198"/>
      <c r="H42" s="198"/>
      <c r="I42" s="198"/>
      <c r="J42" s="198"/>
      <c r="K42" s="202"/>
    </row>
    <row r="43" spans="1:11">
      <c r="A43" s="198"/>
      <c r="B43" s="198"/>
      <c r="C43" s="198"/>
      <c r="D43" s="198"/>
      <c r="E43" s="198"/>
      <c r="F43" s="198"/>
      <c r="G43" s="198"/>
      <c r="H43" s="198"/>
      <c r="I43" s="198"/>
      <c r="J43" s="198"/>
      <c r="K43" s="202"/>
    </row>
    <row r="44" spans="1:11">
      <c r="E44" s="205"/>
      <c r="G44" s="205"/>
      <c r="I44" s="184"/>
    </row>
    <row r="45" spans="1:11">
      <c r="E45" s="205"/>
      <c r="G45" s="205"/>
      <c r="I45" s="184"/>
    </row>
    <row r="46" spans="1:11">
      <c r="E46" s="205"/>
      <c r="G46" s="205"/>
      <c r="I46" s="184"/>
    </row>
    <row r="47" spans="1:11">
      <c r="E47" s="205"/>
      <c r="G47" s="205"/>
      <c r="I47" s="184"/>
    </row>
    <row r="48" spans="1:11">
      <c r="E48" s="205"/>
      <c r="G48" s="205"/>
      <c r="I48" s="184"/>
    </row>
    <row r="49" spans="5:9">
      <c r="E49" s="205"/>
      <c r="G49" s="205"/>
      <c r="I49" s="184"/>
    </row>
    <row r="50" spans="5:9">
      <c r="E50" s="205"/>
      <c r="G50" s="205"/>
      <c r="I50" s="184"/>
    </row>
    <row r="51" spans="5:9">
      <c r="E51" s="205"/>
      <c r="G51" s="205"/>
      <c r="I51" s="184"/>
    </row>
    <row r="52" spans="5:9">
      <c r="E52" s="205"/>
      <c r="G52" s="205"/>
      <c r="I52" s="184"/>
    </row>
    <row r="53" spans="5:9">
      <c r="E53" s="205"/>
      <c r="G53" s="205"/>
      <c r="I53" s="184"/>
    </row>
    <row r="54" spans="5:9">
      <c r="E54" s="205"/>
      <c r="G54" s="205"/>
      <c r="I54" s="184"/>
    </row>
    <row r="55" spans="5:9">
      <c r="E55" s="205"/>
      <c r="G55" s="205"/>
      <c r="I55" s="184"/>
    </row>
    <row r="56" spans="5:9">
      <c r="E56" s="205"/>
      <c r="G56" s="205"/>
      <c r="I56" s="184"/>
    </row>
    <row r="57" spans="5:9">
      <c r="E57" s="205"/>
      <c r="G57" s="205"/>
      <c r="I57" s="184"/>
    </row>
    <row r="58" spans="5:9">
      <c r="E58" s="205"/>
      <c r="G58" s="205"/>
      <c r="I58" s="184"/>
    </row>
    <row r="59" spans="5:9">
      <c r="E59" s="205"/>
      <c r="G59" s="205"/>
      <c r="I59" s="184"/>
    </row>
    <row r="60" spans="5:9">
      <c r="E60" s="205"/>
      <c r="G60" s="205"/>
      <c r="I60" s="184"/>
    </row>
    <row r="61" spans="5:9">
      <c r="E61" s="205"/>
      <c r="G61" s="205"/>
      <c r="I61" s="184"/>
    </row>
    <row r="62" spans="5:9">
      <c r="E62" s="205"/>
      <c r="G62" s="205"/>
      <c r="I62" s="184"/>
    </row>
    <row r="63" spans="5:9">
      <c r="E63" s="205"/>
      <c r="G63" s="205"/>
      <c r="I63" s="184"/>
    </row>
    <row r="64" spans="5:9">
      <c r="E64" s="205"/>
      <c r="G64" s="205"/>
      <c r="I64" s="184"/>
    </row>
    <row r="65" spans="5:9">
      <c r="E65" s="205"/>
      <c r="G65" s="205"/>
      <c r="I65" s="184"/>
    </row>
    <row r="66" spans="5:9">
      <c r="E66" s="205"/>
      <c r="G66" s="205"/>
      <c r="I66" s="184"/>
    </row>
    <row r="67" spans="5:9">
      <c r="E67" s="205"/>
      <c r="G67" s="205"/>
      <c r="I67" s="184"/>
    </row>
    <row r="68" spans="5:9">
      <c r="E68" s="205"/>
      <c r="G68" s="205"/>
      <c r="I68" s="184"/>
    </row>
    <row r="69" spans="5:9">
      <c r="E69" s="205"/>
      <c r="G69" s="205"/>
      <c r="I69" s="184"/>
    </row>
    <row r="70" spans="5:9">
      <c r="E70" s="205"/>
      <c r="G70" s="205"/>
      <c r="I70" s="184"/>
    </row>
    <row r="71" spans="5:9">
      <c r="E71" s="205"/>
      <c r="G71" s="205"/>
      <c r="I71" s="184"/>
    </row>
    <row r="72" spans="5:9">
      <c r="E72" s="205"/>
      <c r="G72" s="205"/>
      <c r="I72" s="184"/>
    </row>
    <row r="73" spans="5:9">
      <c r="E73" s="205"/>
      <c r="G73" s="205"/>
      <c r="I73" s="184"/>
    </row>
    <row r="74" spans="5:9">
      <c r="E74" s="205"/>
      <c r="G74" s="205"/>
      <c r="I74" s="184"/>
    </row>
    <row r="75" spans="5:9">
      <c r="E75" s="205"/>
      <c r="G75" s="205"/>
      <c r="I75" s="184"/>
    </row>
    <row r="76" spans="5:9">
      <c r="E76" s="205"/>
      <c r="G76" s="205"/>
      <c r="I76" s="184"/>
    </row>
    <row r="77" spans="5:9">
      <c r="E77" s="205"/>
      <c r="G77" s="205"/>
      <c r="I77" s="184"/>
    </row>
    <row r="78" spans="5:9">
      <c r="E78" s="205"/>
      <c r="G78" s="205"/>
      <c r="I78" s="184"/>
    </row>
    <row r="79" spans="5:9">
      <c r="E79" s="205"/>
      <c r="G79" s="205"/>
      <c r="I79" s="184"/>
    </row>
    <row r="80" spans="5:9">
      <c r="E80" s="205"/>
      <c r="G80" s="205"/>
      <c r="I80" s="184"/>
    </row>
    <row r="81" spans="5:9">
      <c r="E81" s="205"/>
      <c r="G81" s="205"/>
      <c r="I81" s="184"/>
    </row>
    <row r="82" spans="5:9">
      <c r="E82" s="205"/>
      <c r="G82" s="205"/>
      <c r="I82" s="184"/>
    </row>
    <row r="83" spans="5:9">
      <c r="E83" s="205"/>
      <c r="G83" s="205"/>
      <c r="I83" s="184"/>
    </row>
    <row r="84" spans="5:9">
      <c r="E84" s="205"/>
      <c r="G84" s="205"/>
      <c r="I84" s="184"/>
    </row>
    <row r="85" spans="5:9">
      <c r="E85" s="205"/>
      <c r="G85" s="205"/>
      <c r="I85" s="184"/>
    </row>
    <row r="86" spans="5:9">
      <c r="E86" s="205"/>
      <c r="G86" s="205"/>
      <c r="I86" s="184"/>
    </row>
    <row r="87" spans="5:9">
      <c r="E87" s="205"/>
      <c r="G87" s="205"/>
      <c r="I87" s="184"/>
    </row>
    <row r="88" spans="5:9">
      <c r="E88" s="205"/>
      <c r="G88" s="205"/>
      <c r="I88" s="184"/>
    </row>
    <row r="89" spans="5:9">
      <c r="E89" s="205"/>
      <c r="G89" s="205"/>
      <c r="I89" s="184"/>
    </row>
    <row r="90" spans="5:9">
      <c r="E90" s="205"/>
      <c r="G90" s="205"/>
      <c r="I90" s="184"/>
    </row>
    <row r="91" spans="5:9">
      <c r="E91" s="205"/>
      <c r="G91" s="205"/>
      <c r="I91" s="184"/>
    </row>
    <row r="92" spans="5:9">
      <c r="E92" s="205"/>
      <c r="G92" s="205"/>
      <c r="I92" s="184"/>
    </row>
    <row r="93" spans="5:9">
      <c r="E93" s="205"/>
      <c r="G93" s="205"/>
      <c r="I93" s="184"/>
    </row>
    <row r="94" spans="5:9">
      <c r="E94" s="205"/>
      <c r="G94" s="205"/>
      <c r="I94" s="184"/>
    </row>
    <row r="95" spans="5:9">
      <c r="E95" s="205"/>
      <c r="G95" s="205"/>
      <c r="I95" s="184"/>
    </row>
    <row r="96" spans="5:9">
      <c r="E96" s="205"/>
      <c r="G96" s="205"/>
      <c r="I96" s="184"/>
    </row>
    <row r="97" spans="5:9">
      <c r="E97" s="205"/>
      <c r="G97" s="205"/>
      <c r="I97" s="184"/>
    </row>
    <row r="98" spans="5:9">
      <c r="E98" s="205"/>
      <c r="G98" s="205"/>
      <c r="I98" s="184"/>
    </row>
    <row r="99" spans="5:9">
      <c r="E99" s="205"/>
      <c r="G99" s="205"/>
      <c r="I99" s="184"/>
    </row>
    <row r="100" spans="5:9">
      <c r="E100" s="205"/>
      <c r="G100" s="205"/>
      <c r="I100" s="184"/>
    </row>
    <row r="101" spans="5:9">
      <c r="E101" s="205"/>
      <c r="G101" s="205"/>
      <c r="I101" s="184"/>
    </row>
    <row r="102" spans="5:9">
      <c r="E102" s="205"/>
      <c r="G102" s="205"/>
      <c r="I102" s="184"/>
    </row>
    <row r="103" spans="5:9">
      <c r="E103" s="205"/>
      <c r="G103" s="205"/>
      <c r="I103" s="184"/>
    </row>
    <row r="104" spans="5:9">
      <c r="E104" s="205"/>
      <c r="G104" s="205"/>
      <c r="I104" s="184"/>
    </row>
    <row r="105" spans="5:9">
      <c r="E105" s="205"/>
      <c r="G105" s="205"/>
      <c r="I105" s="184"/>
    </row>
  </sheetData>
  <mergeCells count="10">
    <mergeCell ref="A1:K1"/>
    <mergeCell ref="A2:B2"/>
    <mergeCell ref="J2:K2"/>
    <mergeCell ref="A3:A4"/>
    <mergeCell ref="B3:B4"/>
    <mergeCell ref="C3:D3"/>
    <mergeCell ref="E3:F3"/>
    <mergeCell ref="G3:H3"/>
    <mergeCell ref="I3:J3"/>
    <mergeCell ref="K3:K4"/>
  </mergeCells>
  <phoneticPr fontId="4" type="noConversion"/>
  <printOptions horizontalCentered="1" verticalCentered="1"/>
  <pageMargins left="0.78740157480314965" right="0.39370078740157483" top="0.47244094488188981" bottom="0.39370078740157483" header="0.19685039370078741" footer="0"/>
  <pageSetup paperSize="9" scale="97" firstPageNumber="63" orientation="landscape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6">
    <tabColor rgb="FFFFC000"/>
  </sheetPr>
  <dimension ref="A1:K102"/>
  <sheetViews>
    <sheetView view="pageBreakPreview" zoomScaleNormal="100" zoomScaleSheetLayoutView="100" workbookViewId="0">
      <pane ySplit="4" topLeftCell="A5" activePane="bottomLeft" state="frozen"/>
      <selection activeCell="F27" sqref="F27"/>
      <selection pane="bottomLeft" activeCell="I7" sqref="I7"/>
    </sheetView>
  </sheetViews>
  <sheetFormatPr defaultColWidth="8.88671875" defaultRowHeight="13.5"/>
  <cols>
    <col min="1" max="1" width="6.6640625" style="184" customWidth="1"/>
    <col min="2" max="2" width="8" style="203" customWidth="1"/>
    <col min="3" max="3" width="10.5546875" style="205" customWidth="1"/>
    <col min="4" max="4" width="14.44140625" style="205" customWidth="1"/>
    <col min="5" max="5" width="10.5546875" style="207" customWidth="1"/>
    <col min="6" max="6" width="12.77734375" style="205" customWidth="1"/>
    <col min="7" max="7" width="10.5546875" style="207" customWidth="1"/>
    <col min="8" max="8" width="12.77734375" style="205" customWidth="1"/>
    <col min="9" max="9" width="10.5546875" style="208" customWidth="1"/>
    <col min="10" max="10" width="12.77734375" style="184" customWidth="1"/>
    <col min="11" max="11" width="7.5546875" style="206" customWidth="1"/>
    <col min="12" max="12" width="9.6640625" style="184" bestFit="1" customWidth="1"/>
    <col min="13" max="16384" width="8.88671875" style="184"/>
  </cols>
  <sheetData>
    <row r="1" spans="1:11" ht="31.5" customHeight="1">
      <c r="A1" s="1152" t="s">
        <v>257</v>
      </c>
      <c r="B1" s="1152"/>
      <c r="C1" s="1152"/>
      <c r="D1" s="1152"/>
      <c r="E1" s="1153"/>
      <c r="F1" s="1152"/>
      <c r="G1" s="1153"/>
      <c r="H1" s="1152"/>
      <c r="I1" s="1153"/>
      <c r="J1" s="1152"/>
      <c r="K1" s="1152"/>
    </row>
    <row r="2" spans="1:11" s="186" customFormat="1" ht="20.25" customHeight="1">
      <c r="A2" s="1154" t="s">
        <v>148</v>
      </c>
      <c r="B2" s="1154"/>
      <c r="C2" s="185"/>
      <c r="D2" s="185"/>
      <c r="E2" s="185"/>
      <c r="F2" s="185"/>
      <c r="G2" s="185"/>
      <c r="H2" s="185"/>
      <c r="I2" s="185"/>
      <c r="J2" s="1160" t="s">
        <v>120</v>
      </c>
      <c r="K2" s="1160"/>
    </row>
    <row r="3" spans="1:11" s="189" customFormat="1" ht="30" customHeight="1">
      <c r="A3" s="1156" t="s">
        <v>156</v>
      </c>
      <c r="B3" s="1157" t="s">
        <v>150</v>
      </c>
      <c r="C3" s="1159" t="s">
        <v>6</v>
      </c>
      <c r="D3" s="1159"/>
      <c r="E3" s="1159" t="s">
        <v>130</v>
      </c>
      <c r="F3" s="1159"/>
      <c r="G3" s="1159" t="s">
        <v>125</v>
      </c>
      <c r="H3" s="1159"/>
      <c r="I3" s="1156" t="s">
        <v>151</v>
      </c>
      <c r="J3" s="1156"/>
      <c r="K3" s="1156" t="s">
        <v>152</v>
      </c>
    </row>
    <row r="4" spans="1:11" s="189" customFormat="1" ht="30" customHeight="1">
      <c r="A4" s="1156"/>
      <c r="B4" s="1158"/>
      <c r="C4" s="187" t="s">
        <v>82</v>
      </c>
      <c r="D4" s="187" t="s">
        <v>153</v>
      </c>
      <c r="E4" s="187" t="s">
        <v>82</v>
      </c>
      <c r="F4" s="187" t="s">
        <v>153</v>
      </c>
      <c r="G4" s="187" t="s">
        <v>82</v>
      </c>
      <c r="H4" s="187" t="s">
        <v>153</v>
      </c>
      <c r="I4" s="188" t="s">
        <v>154</v>
      </c>
      <c r="J4" s="188" t="s">
        <v>153</v>
      </c>
      <c r="K4" s="1156"/>
    </row>
    <row r="5" spans="1:11" s="189" customFormat="1" ht="30" customHeight="1">
      <c r="A5" s="239" t="e">
        <f>#REF!</f>
        <v>#REF!</v>
      </c>
      <c r="B5" s="239" t="e">
        <f>#REF!</f>
        <v>#REF!</v>
      </c>
      <c r="C5" s="191" t="e">
        <f>SUM(E5+G5+I5)</f>
        <v>#REF!</v>
      </c>
      <c r="D5" s="240" t="e">
        <f>SUM(F5+H5+J5)</f>
        <v>#REF!</v>
      </c>
      <c r="E5" s="191" t="e">
        <f>#REF!</f>
        <v>#REF!</v>
      </c>
      <c r="F5" s="240" t="e">
        <f>TRUNC(B5*E5,0)</f>
        <v>#REF!</v>
      </c>
      <c r="G5" s="191" t="e">
        <f>#REF!</f>
        <v>#REF!</v>
      </c>
      <c r="H5" s="240" t="e">
        <f>TRUNC(B5*G5,0)</f>
        <v>#REF!</v>
      </c>
      <c r="I5" s="191" t="e">
        <f>#REF!</f>
        <v>#REF!</v>
      </c>
      <c r="J5" s="240" t="e">
        <f>TRUNC(B5*I5,0)</f>
        <v>#REF!</v>
      </c>
      <c r="K5" s="210"/>
    </row>
    <row r="6" spans="1:11" s="189" customFormat="1" ht="30" customHeight="1">
      <c r="A6" s="239" t="e">
        <f>#REF!</f>
        <v>#REF!</v>
      </c>
      <c r="B6" s="239" t="e">
        <f>#REF!</f>
        <v>#REF!</v>
      </c>
      <c r="C6" s="191" t="e">
        <f>SUM(E6+G6+I6)</f>
        <v>#REF!</v>
      </c>
      <c r="D6" s="240" t="e">
        <f>SUM(F6+H6+J6)</f>
        <v>#REF!</v>
      </c>
      <c r="E6" s="191" t="e">
        <f>#REF!</f>
        <v>#REF!</v>
      </c>
      <c r="F6" s="240" t="e">
        <f>TRUNC(B6*E6,0)</f>
        <v>#REF!</v>
      </c>
      <c r="G6" s="191" t="e">
        <f>#REF!</f>
        <v>#REF!</v>
      </c>
      <c r="H6" s="240" t="e">
        <f>TRUNC(B6*G6,0)</f>
        <v>#REF!</v>
      </c>
      <c r="I6" s="191" t="e">
        <f>#REF!</f>
        <v>#REF!</v>
      </c>
      <c r="J6" s="240" t="e">
        <f>TRUNC(B6*I6,0)</f>
        <v>#REF!</v>
      </c>
      <c r="K6" s="210"/>
    </row>
    <row r="7" spans="1:11" s="189" customFormat="1" ht="30" customHeight="1">
      <c r="A7" s="239"/>
      <c r="B7" s="239"/>
      <c r="C7" s="191"/>
      <c r="D7" s="240"/>
      <c r="E7" s="191"/>
      <c r="F7" s="240"/>
      <c r="G7" s="191"/>
      <c r="H7" s="240"/>
      <c r="I7" s="191"/>
      <c r="J7" s="241"/>
      <c r="K7" s="210"/>
    </row>
    <row r="8" spans="1:11" s="189" customFormat="1" ht="30" customHeight="1">
      <c r="A8" s="239"/>
      <c r="B8" s="239"/>
      <c r="C8" s="191"/>
      <c r="D8" s="240"/>
      <c r="E8" s="191"/>
      <c r="F8" s="240"/>
      <c r="G8" s="191"/>
      <c r="H8" s="240"/>
      <c r="I8" s="191"/>
      <c r="J8" s="241"/>
      <c r="K8" s="210"/>
    </row>
    <row r="9" spans="1:11" s="189" customFormat="1" ht="30" customHeight="1">
      <c r="A9" s="239"/>
      <c r="B9" s="239"/>
      <c r="C9" s="191"/>
      <c r="D9" s="240"/>
      <c r="E9" s="191"/>
      <c r="F9" s="240"/>
      <c r="G9" s="191"/>
      <c r="H9" s="240"/>
      <c r="I9" s="191"/>
      <c r="J9" s="241"/>
      <c r="K9" s="210"/>
    </row>
    <row r="10" spans="1:11" s="189" customFormat="1" ht="30" customHeight="1">
      <c r="A10" s="239"/>
      <c r="B10" s="239"/>
      <c r="C10" s="191"/>
      <c r="D10" s="240"/>
      <c r="E10" s="191"/>
      <c r="F10" s="240"/>
      <c r="G10" s="191"/>
      <c r="H10" s="240"/>
      <c r="I10" s="191"/>
      <c r="J10" s="241"/>
      <c r="K10" s="210"/>
    </row>
    <row r="11" spans="1:11" s="189" customFormat="1" ht="30" customHeight="1">
      <c r="A11" s="239"/>
      <c r="B11" s="239"/>
      <c r="C11" s="191"/>
      <c r="D11" s="240"/>
      <c r="E11" s="191"/>
      <c r="F11" s="240"/>
      <c r="G11" s="191"/>
      <c r="H11" s="240"/>
      <c r="I11" s="191"/>
      <c r="J11" s="241"/>
      <c r="K11" s="210"/>
    </row>
    <row r="12" spans="1:11" s="189" customFormat="1" ht="30" customHeight="1">
      <c r="A12" s="210"/>
      <c r="B12" s="210"/>
      <c r="C12" s="191"/>
      <c r="D12" s="191"/>
      <c r="E12" s="191"/>
      <c r="F12" s="191"/>
      <c r="G12" s="191"/>
      <c r="H12" s="191"/>
      <c r="I12" s="191"/>
      <c r="J12" s="192"/>
      <c r="K12" s="193"/>
    </row>
    <row r="13" spans="1:11" s="189" customFormat="1" ht="30" customHeight="1">
      <c r="A13" s="210"/>
      <c r="B13" s="210"/>
      <c r="C13" s="191"/>
      <c r="D13" s="191"/>
      <c r="E13" s="191"/>
      <c r="F13" s="191"/>
      <c r="G13" s="191"/>
      <c r="H13" s="191"/>
      <c r="I13" s="191"/>
      <c r="J13" s="192"/>
      <c r="K13" s="193"/>
    </row>
    <row r="14" spans="1:11" s="213" customFormat="1" ht="30" customHeight="1">
      <c r="A14" s="188" t="s">
        <v>155</v>
      </c>
      <c r="B14" s="211" t="e">
        <f>SUM(B5:B13)</f>
        <v>#REF!</v>
      </c>
      <c r="C14" s="196"/>
      <c r="D14" s="196" t="e">
        <f>SUM(D5:D13)</f>
        <v>#REF!</v>
      </c>
      <c r="E14" s="196"/>
      <c r="F14" s="196" t="e">
        <f>SUM(F5:F13)</f>
        <v>#REF!</v>
      </c>
      <c r="G14" s="196"/>
      <c r="H14" s="196" t="e">
        <f>SUM(H5:H13)</f>
        <v>#REF!</v>
      </c>
      <c r="I14" s="196"/>
      <c r="J14" s="196" t="e">
        <f>SUM(J5:J13)</f>
        <v>#REF!</v>
      </c>
      <c r="K14" s="197"/>
    </row>
    <row r="15" spans="1:11">
      <c r="A15" s="198"/>
      <c r="B15" s="199"/>
      <c r="C15" s="200"/>
      <c r="D15" s="198"/>
      <c r="E15" s="198"/>
      <c r="F15" s="198"/>
      <c r="G15" s="198"/>
      <c r="H15" s="212"/>
      <c r="I15" s="198"/>
      <c r="J15" s="198"/>
      <c r="K15" s="202"/>
    </row>
    <row r="16" spans="1:11">
      <c r="A16" s="198"/>
      <c r="B16" s="199"/>
      <c r="C16" s="200"/>
      <c r="D16" s="198"/>
      <c r="E16" s="198"/>
      <c r="F16" s="198"/>
      <c r="G16" s="198"/>
      <c r="H16" s="212"/>
      <c r="I16" s="198"/>
      <c r="J16" s="198"/>
      <c r="K16" s="202"/>
    </row>
    <row r="17" spans="1:11">
      <c r="A17" s="198"/>
      <c r="B17" s="199"/>
      <c r="C17" s="200"/>
      <c r="D17" s="201"/>
      <c r="E17" s="198"/>
      <c r="F17" s="198"/>
      <c r="G17" s="198"/>
      <c r="H17" s="198"/>
      <c r="I17" s="198"/>
      <c r="J17" s="198"/>
      <c r="K17" s="202"/>
    </row>
    <row r="18" spans="1:11">
      <c r="A18" s="198"/>
      <c r="B18" s="198"/>
      <c r="C18" s="203"/>
      <c r="D18" s="204"/>
      <c r="E18" s="198"/>
      <c r="F18" s="198"/>
      <c r="G18" s="198"/>
      <c r="H18" s="198"/>
      <c r="I18" s="198"/>
      <c r="J18" s="198"/>
      <c r="K18" s="202"/>
    </row>
    <row r="19" spans="1:11">
      <c r="A19" s="198"/>
      <c r="B19" s="198"/>
      <c r="C19" s="203"/>
      <c r="D19" s="198"/>
      <c r="E19" s="198"/>
      <c r="F19" s="198"/>
      <c r="G19" s="198"/>
      <c r="H19" s="198"/>
      <c r="I19" s="198"/>
      <c r="J19" s="198"/>
      <c r="K19" s="202"/>
    </row>
    <row r="20" spans="1:11">
      <c r="A20" s="198"/>
      <c r="E20" s="205"/>
      <c r="G20" s="205"/>
      <c r="I20" s="205"/>
      <c r="J20" s="205"/>
      <c r="K20" s="202"/>
    </row>
    <row r="21" spans="1:11">
      <c r="A21" s="198"/>
      <c r="E21" s="205"/>
      <c r="G21" s="205"/>
      <c r="I21" s="205"/>
      <c r="J21" s="205"/>
      <c r="K21" s="203"/>
    </row>
    <row r="22" spans="1:11">
      <c r="A22" s="198"/>
      <c r="E22" s="205"/>
      <c r="G22" s="205"/>
      <c r="I22" s="205"/>
      <c r="J22" s="205"/>
      <c r="K22" s="202"/>
    </row>
    <row r="23" spans="1:11">
      <c r="A23" s="198"/>
      <c r="B23" s="198"/>
      <c r="C23" s="203"/>
      <c r="D23" s="198"/>
      <c r="E23" s="198"/>
      <c r="F23" s="198"/>
      <c r="G23" s="198"/>
      <c r="H23" s="198"/>
      <c r="I23" s="198"/>
      <c r="J23" s="198"/>
      <c r="K23" s="202"/>
    </row>
    <row r="24" spans="1:11">
      <c r="A24" s="198"/>
      <c r="B24" s="198"/>
      <c r="C24" s="198"/>
      <c r="D24" s="198"/>
      <c r="E24" s="198"/>
      <c r="F24" s="198"/>
      <c r="G24" s="198"/>
      <c r="H24" s="198"/>
      <c r="I24" s="198"/>
      <c r="J24" s="198"/>
      <c r="K24" s="202"/>
    </row>
    <row r="25" spans="1:11">
      <c r="A25" s="198"/>
      <c r="B25" s="198"/>
      <c r="C25" s="198"/>
      <c r="D25" s="198"/>
      <c r="E25" s="198"/>
      <c r="F25" s="198"/>
      <c r="G25" s="198"/>
      <c r="H25" s="198"/>
      <c r="I25" s="198"/>
      <c r="J25" s="198"/>
      <c r="K25" s="202"/>
    </row>
    <row r="26" spans="1:11">
      <c r="A26" s="198"/>
      <c r="B26" s="198"/>
      <c r="C26" s="198"/>
      <c r="D26" s="198"/>
      <c r="E26" s="198"/>
      <c r="F26" s="198"/>
      <c r="G26" s="198"/>
      <c r="H26" s="198"/>
      <c r="I26" s="198"/>
      <c r="J26" s="198"/>
      <c r="K26" s="202"/>
    </row>
    <row r="27" spans="1:11">
      <c r="A27" s="198"/>
      <c r="B27" s="198"/>
      <c r="C27" s="198"/>
      <c r="D27" s="198"/>
      <c r="E27" s="198"/>
      <c r="F27" s="198"/>
      <c r="G27" s="198"/>
      <c r="H27" s="198"/>
      <c r="I27" s="198"/>
      <c r="J27" s="198"/>
      <c r="K27" s="202"/>
    </row>
    <row r="28" spans="1:11">
      <c r="A28" s="198"/>
      <c r="B28" s="198"/>
      <c r="C28" s="198"/>
      <c r="D28" s="198"/>
      <c r="E28" s="198"/>
      <c r="F28" s="198"/>
      <c r="G28" s="198"/>
      <c r="H28" s="198"/>
      <c r="I28" s="198"/>
      <c r="J28" s="198"/>
      <c r="K28" s="202"/>
    </row>
    <row r="29" spans="1:11">
      <c r="A29" s="198"/>
      <c r="B29" s="198"/>
      <c r="C29" s="198"/>
      <c r="D29" s="198"/>
      <c r="E29" s="198"/>
      <c r="F29" s="198"/>
      <c r="G29" s="198"/>
      <c r="H29" s="198"/>
      <c r="I29" s="198"/>
      <c r="J29" s="198"/>
      <c r="K29" s="202"/>
    </row>
    <row r="30" spans="1:11">
      <c r="A30" s="198"/>
      <c r="B30" s="198"/>
      <c r="C30" s="198"/>
      <c r="D30" s="198"/>
      <c r="E30" s="198"/>
      <c r="F30" s="198"/>
      <c r="G30" s="198"/>
      <c r="H30" s="198"/>
      <c r="I30" s="198"/>
      <c r="J30" s="198"/>
      <c r="K30" s="202"/>
    </row>
    <row r="31" spans="1:11">
      <c r="A31" s="198"/>
      <c r="B31" s="198"/>
      <c r="C31" s="198"/>
      <c r="D31" s="198"/>
      <c r="E31" s="198"/>
      <c r="F31" s="198"/>
      <c r="G31" s="198"/>
      <c r="H31" s="198"/>
      <c r="I31" s="198"/>
      <c r="J31" s="198"/>
      <c r="K31" s="202"/>
    </row>
    <row r="32" spans="1:11">
      <c r="A32" s="198"/>
      <c r="B32" s="198"/>
      <c r="C32" s="198"/>
      <c r="D32" s="198"/>
      <c r="E32" s="198"/>
      <c r="F32" s="198"/>
      <c r="G32" s="198"/>
      <c r="H32" s="198"/>
      <c r="I32" s="198"/>
      <c r="J32" s="198"/>
      <c r="K32" s="202"/>
    </row>
    <row r="33" spans="1:11">
      <c r="A33" s="198"/>
      <c r="B33" s="198"/>
      <c r="C33" s="198"/>
      <c r="D33" s="198"/>
      <c r="E33" s="198"/>
      <c r="F33" s="198"/>
      <c r="G33" s="198"/>
      <c r="H33" s="198"/>
      <c r="I33" s="198"/>
      <c r="J33" s="198"/>
      <c r="K33" s="202"/>
    </row>
    <row r="34" spans="1:11">
      <c r="A34" s="198"/>
      <c r="B34" s="198"/>
      <c r="C34" s="198"/>
      <c r="D34" s="198"/>
      <c r="E34" s="198"/>
      <c r="F34" s="198"/>
      <c r="G34" s="198"/>
      <c r="H34" s="198"/>
      <c r="I34" s="198"/>
      <c r="J34" s="198"/>
      <c r="K34" s="202"/>
    </row>
    <row r="35" spans="1:11">
      <c r="A35" s="198"/>
      <c r="B35" s="198"/>
      <c r="C35" s="198"/>
      <c r="D35" s="198"/>
      <c r="E35" s="198"/>
      <c r="F35" s="198"/>
      <c r="G35" s="198"/>
      <c r="H35" s="198"/>
      <c r="I35" s="198"/>
      <c r="J35" s="198"/>
      <c r="K35" s="202"/>
    </row>
    <row r="36" spans="1:11">
      <c r="A36" s="198"/>
      <c r="B36" s="198"/>
      <c r="C36" s="198"/>
      <c r="D36" s="198"/>
      <c r="E36" s="198"/>
      <c r="F36" s="198"/>
      <c r="G36" s="198"/>
      <c r="H36" s="198"/>
      <c r="I36" s="198"/>
      <c r="J36" s="198"/>
      <c r="K36" s="202"/>
    </row>
    <row r="37" spans="1:11">
      <c r="A37" s="198"/>
      <c r="B37" s="198"/>
      <c r="C37" s="198"/>
      <c r="D37" s="198"/>
      <c r="E37" s="198"/>
      <c r="F37" s="198"/>
      <c r="G37" s="198"/>
      <c r="H37" s="198"/>
      <c r="I37" s="198"/>
      <c r="J37" s="198"/>
      <c r="K37" s="202"/>
    </row>
    <row r="38" spans="1:11">
      <c r="A38" s="198"/>
      <c r="B38" s="198"/>
      <c r="C38" s="198"/>
      <c r="D38" s="198"/>
      <c r="E38" s="198"/>
      <c r="F38" s="198"/>
      <c r="G38" s="198"/>
      <c r="H38" s="198"/>
      <c r="I38" s="198"/>
      <c r="J38" s="198"/>
      <c r="K38" s="202"/>
    </row>
    <row r="39" spans="1:11">
      <c r="A39" s="198"/>
      <c r="B39" s="198"/>
      <c r="C39" s="198"/>
      <c r="D39" s="198"/>
      <c r="E39" s="198"/>
      <c r="F39" s="198"/>
      <c r="G39" s="198"/>
      <c r="H39" s="198"/>
      <c r="I39" s="198"/>
      <c r="J39" s="198"/>
      <c r="K39" s="202"/>
    </row>
    <row r="40" spans="1:11">
      <c r="A40" s="198"/>
      <c r="B40" s="198"/>
      <c r="C40" s="198"/>
      <c r="D40" s="198"/>
      <c r="E40" s="198"/>
      <c r="F40" s="198"/>
      <c r="G40" s="198"/>
      <c r="H40" s="198"/>
      <c r="I40" s="198"/>
      <c r="J40" s="198"/>
      <c r="K40" s="202"/>
    </row>
    <row r="41" spans="1:11">
      <c r="E41" s="205"/>
      <c r="G41" s="205"/>
      <c r="I41" s="184"/>
    </row>
    <row r="42" spans="1:11">
      <c r="E42" s="205"/>
      <c r="G42" s="205"/>
      <c r="I42" s="184"/>
    </row>
    <row r="43" spans="1:11">
      <c r="E43" s="205"/>
      <c r="G43" s="205"/>
      <c r="I43" s="184"/>
    </row>
    <row r="44" spans="1:11">
      <c r="E44" s="205"/>
      <c r="G44" s="205"/>
      <c r="I44" s="184"/>
    </row>
    <row r="45" spans="1:11">
      <c r="E45" s="205"/>
      <c r="G45" s="205"/>
      <c r="I45" s="184"/>
    </row>
    <row r="46" spans="1:11">
      <c r="E46" s="205"/>
      <c r="G46" s="205"/>
      <c r="I46" s="184"/>
    </row>
    <row r="47" spans="1:11">
      <c r="E47" s="205"/>
      <c r="G47" s="205"/>
      <c r="I47" s="184"/>
    </row>
    <row r="48" spans="1:11">
      <c r="E48" s="205"/>
      <c r="G48" s="205"/>
      <c r="I48" s="184"/>
    </row>
    <row r="49" spans="5:9">
      <c r="E49" s="205"/>
      <c r="G49" s="205"/>
      <c r="I49" s="184"/>
    </row>
    <row r="50" spans="5:9">
      <c r="E50" s="205"/>
      <c r="G50" s="205"/>
      <c r="I50" s="184"/>
    </row>
    <row r="51" spans="5:9">
      <c r="E51" s="205"/>
      <c r="G51" s="205"/>
      <c r="I51" s="184"/>
    </row>
    <row r="52" spans="5:9">
      <c r="E52" s="205"/>
      <c r="G52" s="205"/>
      <c r="I52" s="184"/>
    </row>
    <row r="53" spans="5:9">
      <c r="E53" s="205"/>
      <c r="G53" s="205"/>
      <c r="I53" s="184"/>
    </row>
    <row r="54" spans="5:9">
      <c r="E54" s="205"/>
      <c r="G54" s="205"/>
      <c r="I54" s="184"/>
    </row>
    <row r="55" spans="5:9">
      <c r="E55" s="205"/>
      <c r="G55" s="205"/>
      <c r="I55" s="184"/>
    </row>
    <row r="56" spans="5:9">
      <c r="E56" s="205"/>
      <c r="G56" s="205"/>
      <c r="I56" s="184"/>
    </row>
    <row r="57" spans="5:9">
      <c r="E57" s="205"/>
      <c r="G57" s="205"/>
      <c r="I57" s="184"/>
    </row>
    <row r="58" spans="5:9">
      <c r="E58" s="205"/>
      <c r="G58" s="205"/>
      <c r="I58" s="184"/>
    </row>
    <row r="59" spans="5:9">
      <c r="E59" s="205"/>
      <c r="G59" s="205"/>
      <c r="I59" s="184"/>
    </row>
    <row r="60" spans="5:9">
      <c r="E60" s="205"/>
      <c r="G60" s="205"/>
      <c r="I60" s="184"/>
    </row>
    <row r="61" spans="5:9">
      <c r="E61" s="205"/>
      <c r="G61" s="205"/>
      <c r="I61" s="184"/>
    </row>
    <row r="62" spans="5:9">
      <c r="E62" s="205"/>
      <c r="G62" s="205"/>
      <c r="I62" s="184"/>
    </row>
    <row r="63" spans="5:9">
      <c r="E63" s="205"/>
      <c r="G63" s="205"/>
      <c r="I63" s="184"/>
    </row>
    <row r="64" spans="5:9">
      <c r="E64" s="205"/>
      <c r="G64" s="205"/>
      <c r="I64" s="184"/>
    </row>
    <row r="65" spans="5:9">
      <c r="E65" s="205"/>
      <c r="G65" s="205"/>
      <c r="I65" s="184"/>
    </row>
    <row r="66" spans="5:9">
      <c r="E66" s="205"/>
      <c r="G66" s="205"/>
      <c r="I66" s="184"/>
    </row>
    <row r="67" spans="5:9">
      <c r="E67" s="205"/>
      <c r="G67" s="205"/>
      <c r="I67" s="184"/>
    </row>
    <row r="68" spans="5:9">
      <c r="E68" s="205"/>
      <c r="G68" s="205"/>
      <c r="I68" s="184"/>
    </row>
    <row r="69" spans="5:9">
      <c r="E69" s="205"/>
      <c r="G69" s="205"/>
      <c r="I69" s="184"/>
    </row>
    <row r="70" spans="5:9">
      <c r="E70" s="205"/>
      <c r="G70" s="205"/>
      <c r="I70" s="184"/>
    </row>
    <row r="71" spans="5:9">
      <c r="E71" s="205"/>
      <c r="G71" s="205"/>
      <c r="I71" s="184"/>
    </row>
    <row r="72" spans="5:9">
      <c r="E72" s="205"/>
      <c r="G72" s="205"/>
      <c r="I72" s="184"/>
    </row>
    <row r="73" spans="5:9">
      <c r="E73" s="205"/>
      <c r="G73" s="205"/>
      <c r="I73" s="184"/>
    </row>
    <row r="74" spans="5:9">
      <c r="E74" s="205"/>
      <c r="G74" s="205"/>
      <c r="I74" s="184"/>
    </row>
    <row r="75" spans="5:9">
      <c r="E75" s="205"/>
      <c r="G75" s="205"/>
      <c r="I75" s="184"/>
    </row>
    <row r="76" spans="5:9">
      <c r="E76" s="205"/>
      <c r="G76" s="205"/>
      <c r="I76" s="184"/>
    </row>
    <row r="77" spans="5:9">
      <c r="E77" s="205"/>
      <c r="G77" s="205"/>
      <c r="I77" s="184"/>
    </row>
    <row r="78" spans="5:9">
      <c r="E78" s="205"/>
      <c r="G78" s="205"/>
      <c r="I78" s="184"/>
    </row>
    <row r="79" spans="5:9">
      <c r="E79" s="205"/>
      <c r="G79" s="205"/>
      <c r="I79" s="184"/>
    </row>
    <row r="80" spans="5:9">
      <c r="E80" s="205"/>
      <c r="G80" s="205"/>
      <c r="I80" s="184"/>
    </row>
    <row r="81" spans="5:9">
      <c r="E81" s="205"/>
      <c r="G81" s="205"/>
      <c r="I81" s="184"/>
    </row>
    <row r="82" spans="5:9">
      <c r="E82" s="205"/>
      <c r="G82" s="205"/>
      <c r="I82" s="184"/>
    </row>
    <row r="83" spans="5:9">
      <c r="E83" s="205"/>
      <c r="G83" s="205"/>
      <c r="I83" s="184"/>
    </row>
    <row r="84" spans="5:9">
      <c r="E84" s="205"/>
      <c r="G84" s="205"/>
      <c r="I84" s="184"/>
    </row>
    <row r="85" spans="5:9">
      <c r="E85" s="205"/>
      <c r="G85" s="205"/>
      <c r="I85" s="184"/>
    </row>
    <row r="86" spans="5:9">
      <c r="E86" s="205"/>
      <c r="G86" s="205"/>
      <c r="I86" s="184"/>
    </row>
    <row r="87" spans="5:9">
      <c r="E87" s="205"/>
      <c r="G87" s="205"/>
      <c r="I87" s="184"/>
    </row>
    <row r="88" spans="5:9">
      <c r="E88" s="205"/>
      <c r="G88" s="205"/>
      <c r="I88" s="184"/>
    </row>
    <row r="89" spans="5:9">
      <c r="E89" s="205"/>
      <c r="G89" s="205"/>
      <c r="I89" s="184"/>
    </row>
    <row r="90" spans="5:9">
      <c r="E90" s="205"/>
      <c r="G90" s="205"/>
      <c r="I90" s="184"/>
    </row>
    <row r="91" spans="5:9">
      <c r="E91" s="205"/>
      <c r="G91" s="205"/>
      <c r="I91" s="184"/>
    </row>
    <row r="92" spans="5:9">
      <c r="E92" s="205"/>
      <c r="G92" s="205"/>
      <c r="I92" s="184"/>
    </row>
    <row r="93" spans="5:9">
      <c r="E93" s="205"/>
      <c r="G93" s="205"/>
      <c r="I93" s="184"/>
    </row>
    <row r="94" spans="5:9">
      <c r="E94" s="205"/>
      <c r="G94" s="205"/>
      <c r="I94" s="184"/>
    </row>
    <row r="95" spans="5:9">
      <c r="E95" s="205"/>
      <c r="G95" s="205"/>
      <c r="I95" s="184"/>
    </row>
    <row r="96" spans="5:9">
      <c r="E96" s="205"/>
      <c r="G96" s="205"/>
      <c r="I96" s="184"/>
    </row>
    <row r="97" spans="5:9">
      <c r="E97" s="205"/>
      <c r="G97" s="205"/>
      <c r="I97" s="184"/>
    </row>
    <row r="98" spans="5:9">
      <c r="E98" s="205"/>
      <c r="G98" s="205"/>
      <c r="I98" s="184"/>
    </row>
    <row r="99" spans="5:9">
      <c r="E99" s="205"/>
      <c r="G99" s="205"/>
      <c r="I99" s="184"/>
    </row>
    <row r="100" spans="5:9">
      <c r="E100" s="205"/>
      <c r="G100" s="205"/>
      <c r="I100" s="184"/>
    </row>
    <row r="101" spans="5:9">
      <c r="E101" s="205"/>
      <c r="G101" s="205"/>
      <c r="I101" s="184"/>
    </row>
    <row r="102" spans="5:9">
      <c r="E102" s="205"/>
      <c r="G102" s="205"/>
      <c r="I102" s="184"/>
    </row>
  </sheetData>
  <mergeCells count="10">
    <mergeCell ref="A1:K1"/>
    <mergeCell ref="A2:B2"/>
    <mergeCell ref="J2:K2"/>
    <mergeCell ref="A3:A4"/>
    <mergeCell ref="B3:B4"/>
    <mergeCell ref="C3:D3"/>
    <mergeCell ref="E3:F3"/>
    <mergeCell ref="G3:H3"/>
    <mergeCell ref="I3:J3"/>
    <mergeCell ref="K3:K4"/>
  </mergeCells>
  <phoneticPr fontId="4" type="noConversion"/>
  <printOptions horizontalCentered="1" verticalCentered="1"/>
  <pageMargins left="0.78740157480314965" right="0.39370078740157483" top="0.47244094488188981" bottom="0.39370078740157483" header="0.19685039370078741" footer="0"/>
  <pageSetup paperSize="9" scale="97" firstPageNumber="63" orientation="landscape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2">
    <tabColor rgb="FFFFC000"/>
  </sheetPr>
  <dimension ref="A1:K104"/>
  <sheetViews>
    <sheetView view="pageBreakPreview" zoomScaleNormal="100" zoomScaleSheetLayoutView="100" workbookViewId="0">
      <selection activeCell="B5" sqref="B5:B9"/>
    </sheetView>
  </sheetViews>
  <sheetFormatPr defaultColWidth="8.88671875" defaultRowHeight="13.5"/>
  <cols>
    <col min="1" max="1" width="6.6640625" style="184" customWidth="1"/>
    <col min="2" max="2" width="8" style="203" customWidth="1"/>
    <col min="3" max="3" width="10.5546875" style="205" customWidth="1"/>
    <col min="4" max="4" width="14.44140625" style="205" customWidth="1"/>
    <col min="5" max="5" width="10.5546875" style="207" customWidth="1"/>
    <col min="6" max="6" width="12.77734375" style="205" customWidth="1"/>
    <col min="7" max="7" width="10.5546875" style="207" customWidth="1"/>
    <col min="8" max="8" width="12.77734375" style="205" customWidth="1"/>
    <col min="9" max="9" width="10.5546875" style="208" customWidth="1"/>
    <col min="10" max="10" width="12.77734375" style="184" customWidth="1"/>
    <col min="11" max="11" width="7.5546875" style="206" customWidth="1"/>
    <col min="12" max="12" width="9.6640625" style="184" bestFit="1" customWidth="1"/>
    <col min="13" max="16384" width="8.88671875" style="184"/>
  </cols>
  <sheetData>
    <row r="1" spans="1:11" ht="31.5" customHeight="1">
      <c r="A1" s="1152" t="s">
        <v>214</v>
      </c>
      <c r="B1" s="1152"/>
      <c r="C1" s="1152"/>
      <c r="D1" s="1152"/>
      <c r="E1" s="1153"/>
      <c r="F1" s="1152"/>
      <c r="G1" s="1153"/>
      <c r="H1" s="1152"/>
      <c r="I1" s="1153"/>
      <c r="J1" s="1152"/>
      <c r="K1" s="1152"/>
    </row>
    <row r="2" spans="1:11" s="186" customFormat="1" ht="20.25" customHeight="1">
      <c r="A2" s="1154" t="s">
        <v>157</v>
      </c>
      <c r="B2" s="1154"/>
      <c r="C2" s="185"/>
      <c r="D2" s="185"/>
      <c r="E2" s="185"/>
      <c r="F2" s="185"/>
      <c r="G2" s="185"/>
      <c r="H2" s="185"/>
      <c r="I2" s="185"/>
      <c r="J2" s="1160" t="s">
        <v>120</v>
      </c>
      <c r="K2" s="1160"/>
    </row>
    <row r="3" spans="1:11" s="189" customFormat="1" ht="30" customHeight="1">
      <c r="A3" s="1156" t="s">
        <v>156</v>
      </c>
      <c r="B3" s="1157" t="s">
        <v>150</v>
      </c>
      <c r="C3" s="1159" t="s">
        <v>6</v>
      </c>
      <c r="D3" s="1159"/>
      <c r="E3" s="1159" t="s">
        <v>130</v>
      </c>
      <c r="F3" s="1159"/>
      <c r="G3" s="1159" t="s">
        <v>125</v>
      </c>
      <c r="H3" s="1159"/>
      <c r="I3" s="1156" t="s">
        <v>151</v>
      </c>
      <c r="J3" s="1156"/>
      <c r="K3" s="1156" t="s">
        <v>152</v>
      </c>
    </row>
    <row r="4" spans="1:11" s="189" customFormat="1" ht="30" customHeight="1">
      <c r="A4" s="1156"/>
      <c r="B4" s="1158"/>
      <c r="C4" s="187" t="s">
        <v>82</v>
      </c>
      <c r="D4" s="187" t="s">
        <v>153</v>
      </c>
      <c r="E4" s="187" t="s">
        <v>82</v>
      </c>
      <c r="F4" s="187" t="s">
        <v>153</v>
      </c>
      <c r="G4" s="187" t="s">
        <v>82</v>
      </c>
      <c r="H4" s="187" t="s">
        <v>153</v>
      </c>
      <c r="I4" s="188" t="s">
        <v>154</v>
      </c>
      <c r="J4" s="188" t="s">
        <v>153</v>
      </c>
      <c r="K4" s="1156"/>
    </row>
    <row r="5" spans="1:11" s="189" customFormat="1" ht="30" customHeight="1">
      <c r="A5" s="264" t="s">
        <v>215</v>
      </c>
      <c r="B5" s="209"/>
      <c r="C5" s="191">
        <f>E5+G5+I5</f>
        <v>1720582</v>
      </c>
      <c r="D5" s="191">
        <f>F5+H5+J5</f>
        <v>0</v>
      </c>
      <c r="E5" s="191">
        <f>'[163]단가산출(천연림개량)'!$K$31</f>
        <v>1515278</v>
      </c>
      <c r="F5" s="191">
        <f>TRUNC(B5*E5,0)</f>
        <v>0</v>
      </c>
      <c r="G5" s="191">
        <f>'[163]단가산출(천연림개량)'!$K$32</f>
        <v>161922</v>
      </c>
      <c r="H5" s="191">
        <f>TRUNC(B5*G5,0)</f>
        <v>0</v>
      </c>
      <c r="I5" s="191">
        <f>'[163]단가산출(천연림개량)'!$K$33</f>
        <v>43382</v>
      </c>
      <c r="J5" s="191">
        <f>TRUNC(B5*I5,0)</f>
        <v>0</v>
      </c>
      <c r="K5" s="193" t="s">
        <v>211</v>
      </c>
    </row>
    <row r="6" spans="1:11" s="189" customFormat="1" ht="30" customHeight="1">
      <c r="A6" s="263" t="s">
        <v>201</v>
      </c>
      <c r="B6" s="209"/>
      <c r="C6" s="191">
        <f>E6+G6+I6</f>
        <v>2120256</v>
      </c>
      <c r="D6" s="191">
        <f>F6+H6+J6</f>
        <v>0</v>
      </c>
      <c r="E6" s="191">
        <f>'[164]단가산출(천연림개량)'!$K$31</f>
        <v>1867267</v>
      </c>
      <c r="F6" s="191">
        <f>TRUNC(B6*E6,0)</f>
        <v>0</v>
      </c>
      <c r="G6" s="191">
        <f>'[164]단가산출(천연림개량)'!$K$32</f>
        <v>199529</v>
      </c>
      <c r="H6" s="191">
        <f>TRUNC(B6*G6,0)</f>
        <v>0</v>
      </c>
      <c r="I6" s="191">
        <f>'[164]단가산출(천연림개량)'!$K$33</f>
        <v>53460</v>
      </c>
      <c r="J6" s="191">
        <f>TRUNC(B6*I6,0)</f>
        <v>0</v>
      </c>
      <c r="K6" s="193" t="s">
        <v>211</v>
      </c>
    </row>
    <row r="7" spans="1:11" s="189" customFormat="1" ht="30" customHeight="1">
      <c r="A7" s="263"/>
      <c r="B7" s="209"/>
      <c r="C7" s="191"/>
      <c r="D7" s="191"/>
      <c r="E7" s="191"/>
      <c r="F7" s="191"/>
      <c r="G7" s="191"/>
      <c r="H7" s="191"/>
      <c r="I7" s="191"/>
      <c r="J7" s="191"/>
      <c r="K7" s="193"/>
    </row>
    <row r="8" spans="1:11" s="189" customFormat="1" ht="30" customHeight="1">
      <c r="A8" s="265" t="s">
        <v>215</v>
      </c>
      <c r="B8" s="209"/>
      <c r="C8" s="191">
        <f>E8+G8+I8</f>
        <v>1032759</v>
      </c>
      <c r="D8" s="191">
        <f>F8+H8+J8</f>
        <v>0</v>
      </c>
      <c r="E8" s="191">
        <f>'[163]단가산출(천연림개량) (2)'!$K$31</f>
        <v>909531</v>
      </c>
      <c r="F8" s="191">
        <f>TRUNC(B8*E8,0)</f>
        <v>0</v>
      </c>
      <c r="G8" s="191">
        <f>'[163]단가산출(천연림개량) (2)'!$K$32</f>
        <v>97188</v>
      </c>
      <c r="H8" s="191">
        <f>TRUNC(B8*G8,0)</f>
        <v>0</v>
      </c>
      <c r="I8" s="191">
        <f>'[163]단가산출(천연림개량) (2)'!$K$33</f>
        <v>26040</v>
      </c>
      <c r="J8" s="191">
        <f>TRUNC(B8*I8,0)</f>
        <v>0</v>
      </c>
      <c r="K8" s="193" t="s">
        <v>216</v>
      </c>
    </row>
    <row r="9" spans="1:11" s="189" customFormat="1" ht="30" customHeight="1">
      <c r="A9" s="263" t="s">
        <v>201</v>
      </c>
      <c r="B9" s="209"/>
      <c r="C9" s="191">
        <f>E9+G9+I9</f>
        <v>1206003</v>
      </c>
      <c r="D9" s="191">
        <f>F9+H9+J9</f>
        <v>0</v>
      </c>
      <c r="E9" s="191">
        <f>'[164]단가산출(천연림개량) (2)'!$K$31</f>
        <v>1082775</v>
      </c>
      <c r="F9" s="191">
        <f>TRUNC(B9*E9,0)</f>
        <v>0</v>
      </c>
      <c r="G9" s="191">
        <f>'[164]단가산출(천연림개량) (2)'!$K$32</f>
        <v>97188</v>
      </c>
      <c r="H9" s="191">
        <f>TRUNC(B9*G9,0)</f>
        <v>0</v>
      </c>
      <c r="I9" s="191">
        <f>'[164]단가산출(천연림개량) (2)'!$K$33</f>
        <v>26040</v>
      </c>
      <c r="J9" s="191">
        <f>TRUNC(B9*I9,0)</f>
        <v>0</v>
      </c>
      <c r="K9" s="193" t="s">
        <v>216</v>
      </c>
    </row>
    <row r="10" spans="1:11" s="189" customFormat="1" ht="30" customHeight="1">
      <c r="A10" s="263"/>
      <c r="B10" s="209"/>
      <c r="C10" s="191"/>
      <c r="D10" s="191"/>
      <c r="E10" s="191"/>
      <c r="F10" s="191"/>
      <c r="G10" s="191"/>
      <c r="H10" s="191"/>
      <c r="I10" s="191"/>
      <c r="J10" s="191"/>
      <c r="K10" s="193"/>
    </row>
    <row r="11" spans="1:11" s="189" customFormat="1" ht="30" customHeight="1">
      <c r="A11" s="263"/>
      <c r="B11" s="209"/>
      <c r="C11" s="191"/>
      <c r="D11" s="191"/>
      <c r="E11" s="191"/>
      <c r="F11" s="191"/>
      <c r="G11" s="191"/>
      <c r="H11" s="191"/>
      <c r="I11" s="191"/>
      <c r="J11" s="191"/>
      <c r="K11" s="193"/>
    </row>
    <row r="12" spans="1:11" s="189" customFormat="1" ht="30" customHeight="1">
      <c r="A12" s="210"/>
      <c r="B12" s="209"/>
      <c r="C12" s="191"/>
      <c r="D12" s="191"/>
      <c r="E12" s="191"/>
      <c r="F12" s="191"/>
      <c r="G12" s="191"/>
      <c r="H12" s="191"/>
      <c r="I12" s="191"/>
      <c r="J12" s="191"/>
      <c r="K12" s="193"/>
    </row>
    <row r="13" spans="1:11" s="189" customFormat="1" ht="30" customHeight="1">
      <c r="A13" s="210"/>
      <c r="B13" s="209"/>
      <c r="C13" s="191"/>
      <c r="D13" s="191"/>
      <c r="E13" s="191"/>
      <c r="F13" s="191"/>
      <c r="G13" s="191"/>
      <c r="H13" s="191"/>
      <c r="I13" s="191"/>
      <c r="J13" s="192"/>
      <c r="K13" s="193"/>
    </row>
    <row r="14" spans="1:11" s="189" customFormat="1" ht="30" customHeight="1">
      <c r="A14" s="210"/>
      <c r="B14" s="209"/>
      <c r="C14" s="191"/>
      <c r="D14" s="191"/>
      <c r="E14" s="191"/>
      <c r="F14" s="191"/>
      <c r="G14" s="191"/>
      <c r="H14" s="191"/>
      <c r="I14" s="191"/>
      <c r="J14" s="192"/>
      <c r="K14" s="193"/>
    </row>
    <row r="15" spans="1:11" s="189" customFormat="1" ht="30" customHeight="1">
      <c r="A15" s="210"/>
      <c r="B15" s="209"/>
      <c r="C15" s="191"/>
      <c r="D15" s="191"/>
      <c r="E15" s="191"/>
      <c r="F15" s="191"/>
      <c r="G15" s="191"/>
      <c r="H15" s="191"/>
      <c r="I15" s="191"/>
      <c r="J15" s="192"/>
      <c r="K15" s="193"/>
    </row>
    <row r="16" spans="1:11" s="213" customFormat="1" ht="30" customHeight="1">
      <c r="A16" s="188" t="s">
        <v>155</v>
      </c>
      <c r="B16" s="211">
        <f>B5+B6</f>
        <v>0</v>
      </c>
      <c r="C16" s="196"/>
      <c r="D16" s="196">
        <f>SUM(D5:D15)</f>
        <v>0</v>
      </c>
      <c r="E16" s="196"/>
      <c r="F16" s="196">
        <f>SUM(F5:F15)</f>
        <v>0</v>
      </c>
      <c r="G16" s="196"/>
      <c r="H16" s="196">
        <f>SUM(H5:H15)</f>
        <v>0</v>
      </c>
      <c r="I16" s="196"/>
      <c r="J16" s="196">
        <f>SUM(J5:J15)</f>
        <v>0</v>
      </c>
      <c r="K16" s="197"/>
    </row>
    <row r="17" spans="1:11">
      <c r="A17" s="198"/>
      <c r="B17" s="199"/>
      <c r="C17" s="200"/>
      <c r="D17" s="198"/>
      <c r="E17" s="198"/>
      <c r="F17" s="198"/>
      <c r="G17" s="198"/>
      <c r="H17" s="212"/>
      <c r="I17" s="198"/>
      <c r="J17" s="198"/>
      <c r="K17" s="202"/>
    </row>
    <row r="18" spans="1:11">
      <c r="A18" s="198"/>
      <c r="B18" s="199"/>
      <c r="C18" s="200"/>
      <c r="D18" s="198"/>
      <c r="E18" s="198"/>
      <c r="F18" s="198"/>
      <c r="G18" s="198"/>
      <c r="H18" s="212"/>
      <c r="I18" s="198"/>
      <c r="J18" s="198"/>
      <c r="K18" s="202"/>
    </row>
    <row r="19" spans="1:11">
      <c r="A19" s="198"/>
      <c r="B19" s="199"/>
      <c r="C19" s="200"/>
      <c r="D19" s="201"/>
      <c r="E19" s="198"/>
      <c r="F19" s="198"/>
      <c r="G19" s="198"/>
      <c r="H19" s="198"/>
      <c r="I19" s="198"/>
      <c r="J19" s="198"/>
      <c r="K19" s="202"/>
    </row>
    <row r="20" spans="1:11">
      <c r="A20" s="198"/>
      <c r="B20" s="198"/>
      <c r="C20" s="203"/>
      <c r="D20" s="204"/>
      <c r="E20" s="198"/>
      <c r="F20" s="198"/>
      <c r="G20" s="198"/>
      <c r="H20" s="198"/>
      <c r="I20" s="198"/>
      <c r="J20" s="198"/>
      <c r="K20" s="202"/>
    </row>
    <row r="21" spans="1:11">
      <c r="A21" s="198"/>
      <c r="B21" s="198"/>
      <c r="C21" s="203"/>
      <c r="D21" s="198"/>
      <c r="E21" s="198"/>
      <c r="F21" s="198"/>
      <c r="G21" s="198"/>
      <c r="H21" s="198"/>
      <c r="I21" s="198"/>
      <c r="J21" s="198"/>
      <c r="K21" s="202"/>
    </row>
    <row r="22" spans="1:11">
      <c r="A22" s="198"/>
      <c r="E22" s="205"/>
      <c r="G22" s="205"/>
      <c r="I22" s="205"/>
      <c r="J22" s="205"/>
      <c r="K22" s="202"/>
    </row>
    <row r="23" spans="1:11">
      <c r="A23" s="198"/>
      <c r="E23" s="205"/>
      <c r="G23" s="205"/>
      <c r="I23" s="205"/>
      <c r="J23" s="205"/>
      <c r="K23" s="203"/>
    </row>
    <row r="24" spans="1:11">
      <c r="A24" s="198"/>
      <c r="E24" s="205"/>
      <c r="G24" s="205"/>
      <c r="I24" s="205"/>
      <c r="J24" s="205"/>
      <c r="K24" s="202"/>
    </row>
    <row r="25" spans="1:11">
      <c r="A25" s="198"/>
      <c r="B25" s="198"/>
      <c r="C25" s="203"/>
      <c r="D25" s="198"/>
      <c r="E25" s="198"/>
      <c r="F25" s="198"/>
      <c r="G25" s="198"/>
      <c r="H25" s="198"/>
      <c r="I25" s="198"/>
      <c r="J25" s="198"/>
      <c r="K25" s="202"/>
    </row>
    <row r="26" spans="1:11">
      <c r="A26" s="198"/>
      <c r="B26" s="198"/>
      <c r="C26" s="198"/>
      <c r="D26" s="198"/>
      <c r="E26" s="198"/>
      <c r="F26" s="198"/>
      <c r="G26" s="198"/>
      <c r="H26" s="198"/>
      <c r="I26" s="198"/>
      <c r="J26" s="198"/>
      <c r="K26" s="202"/>
    </row>
    <row r="27" spans="1:11">
      <c r="A27" s="198"/>
      <c r="B27" s="198"/>
      <c r="C27" s="198"/>
      <c r="D27" s="198"/>
      <c r="E27" s="198"/>
      <c r="F27" s="198"/>
      <c r="G27" s="198"/>
      <c r="H27" s="198"/>
      <c r="I27" s="198"/>
      <c r="J27" s="198"/>
      <c r="K27" s="202"/>
    </row>
    <row r="28" spans="1:11">
      <c r="A28" s="198"/>
      <c r="B28" s="198"/>
      <c r="C28" s="198"/>
      <c r="D28" s="198"/>
      <c r="E28" s="198"/>
      <c r="F28" s="198"/>
      <c r="G28" s="198"/>
      <c r="H28" s="198"/>
      <c r="I28" s="198"/>
      <c r="J28" s="198"/>
      <c r="K28" s="202"/>
    </row>
    <row r="29" spans="1:11">
      <c r="A29" s="198"/>
      <c r="B29" s="198"/>
      <c r="C29" s="198"/>
      <c r="D29" s="198"/>
      <c r="E29" s="198"/>
      <c r="F29" s="198"/>
      <c r="G29" s="198"/>
      <c r="H29" s="198"/>
      <c r="I29" s="198"/>
      <c r="J29" s="198"/>
      <c r="K29" s="202"/>
    </row>
    <row r="30" spans="1:11">
      <c r="A30" s="198"/>
      <c r="B30" s="198"/>
      <c r="C30" s="198"/>
      <c r="D30" s="198"/>
      <c r="E30" s="198"/>
      <c r="F30" s="198"/>
      <c r="G30" s="198"/>
      <c r="H30" s="198"/>
      <c r="I30" s="198"/>
      <c r="J30" s="198"/>
      <c r="K30" s="202"/>
    </row>
    <row r="31" spans="1:11">
      <c r="A31" s="198"/>
      <c r="B31" s="198"/>
      <c r="C31" s="198"/>
      <c r="D31" s="198"/>
      <c r="E31" s="198"/>
      <c r="F31" s="198"/>
      <c r="G31" s="198"/>
      <c r="H31" s="198"/>
      <c r="I31" s="198"/>
      <c r="J31" s="198"/>
      <c r="K31" s="202"/>
    </row>
    <row r="32" spans="1:11">
      <c r="A32" s="198"/>
      <c r="B32" s="198"/>
      <c r="C32" s="198"/>
      <c r="D32" s="198"/>
      <c r="E32" s="198"/>
      <c r="F32" s="198"/>
      <c r="G32" s="198"/>
      <c r="H32" s="198"/>
      <c r="I32" s="198"/>
      <c r="J32" s="198"/>
      <c r="K32" s="202"/>
    </row>
    <row r="33" spans="1:11">
      <c r="A33" s="198"/>
      <c r="B33" s="198"/>
      <c r="C33" s="198"/>
      <c r="D33" s="198"/>
      <c r="E33" s="198"/>
      <c r="F33" s="198"/>
      <c r="G33" s="198"/>
      <c r="H33" s="198"/>
      <c r="I33" s="198"/>
      <c r="J33" s="198"/>
      <c r="K33" s="202"/>
    </row>
    <row r="34" spans="1:11">
      <c r="A34" s="198"/>
      <c r="B34" s="198"/>
      <c r="C34" s="198"/>
      <c r="D34" s="198"/>
      <c r="E34" s="198"/>
      <c r="F34" s="198"/>
      <c r="G34" s="198"/>
      <c r="H34" s="198"/>
      <c r="I34" s="198"/>
      <c r="J34" s="198"/>
      <c r="K34" s="202"/>
    </row>
    <row r="35" spans="1:11">
      <c r="A35" s="198"/>
      <c r="B35" s="198"/>
      <c r="C35" s="198"/>
      <c r="D35" s="198"/>
      <c r="E35" s="198"/>
      <c r="F35" s="198"/>
      <c r="G35" s="198"/>
      <c r="H35" s="198"/>
      <c r="I35" s="198"/>
      <c r="J35" s="198"/>
      <c r="K35" s="202"/>
    </row>
    <row r="36" spans="1:11">
      <c r="A36" s="198"/>
      <c r="B36" s="198"/>
      <c r="C36" s="198"/>
      <c r="D36" s="198"/>
      <c r="E36" s="198"/>
      <c r="F36" s="198"/>
      <c r="G36" s="198"/>
      <c r="H36" s="198"/>
      <c r="I36" s="198"/>
      <c r="J36" s="198"/>
      <c r="K36" s="202"/>
    </row>
    <row r="37" spans="1:11">
      <c r="A37" s="198"/>
      <c r="B37" s="198"/>
      <c r="C37" s="198"/>
      <c r="D37" s="198"/>
      <c r="E37" s="198"/>
      <c r="F37" s="198"/>
      <c r="G37" s="198"/>
      <c r="H37" s="198"/>
      <c r="I37" s="198"/>
      <c r="J37" s="198"/>
      <c r="K37" s="202"/>
    </row>
    <row r="38" spans="1:11">
      <c r="A38" s="198"/>
      <c r="B38" s="198"/>
      <c r="C38" s="198"/>
      <c r="D38" s="198"/>
      <c r="E38" s="198"/>
      <c r="F38" s="198"/>
      <c r="G38" s="198"/>
      <c r="H38" s="198"/>
      <c r="I38" s="198"/>
      <c r="J38" s="198"/>
      <c r="K38" s="202"/>
    </row>
    <row r="39" spans="1:11">
      <c r="A39" s="198"/>
      <c r="B39" s="198"/>
      <c r="C39" s="198"/>
      <c r="D39" s="198"/>
      <c r="E39" s="198"/>
      <c r="F39" s="198"/>
      <c r="G39" s="198"/>
      <c r="H39" s="198"/>
      <c r="I39" s="198"/>
      <c r="J39" s="198"/>
      <c r="K39" s="202"/>
    </row>
    <row r="40" spans="1:11">
      <c r="A40" s="198"/>
      <c r="B40" s="198"/>
      <c r="C40" s="198"/>
      <c r="D40" s="198"/>
      <c r="E40" s="198"/>
      <c r="F40" s="198"/>
      <c r="G40" s="198"/>
      <c r="H40" s="198"/>
      <c r="I40" s="198"/>
      <c r="J40" s="198"/>
      <c r="K40" s="202"/>
    </row>
    <row r="41" spans="1:11">
      <c r="A41" s="198"/>
      <c r="B41" s="198"/>
      <c r="C41" s="198"/>
      <c r="D41" s="198"/>
      <c r="E41" s="198"/>
      <c r="F41" s="198"/>
      <c r="G41" s="198"/>
      <c r="H41" s="198"/>
      <c r="I41" s="198"/>
      <c r="J41" s="198"/>
      <c r="K41" s="202"/>
    </row>
    <row r="42" spans="1:11">
      <c r="A42" s="198"/>
      <c r="B42" s="198"/>
      <c r="C42" s="198"/>
      <c r="D42" s="198"/>
      <c r="E42" s="198"/>
      <c r="F42" s="198"/>
      <c r="G42" s="198"/>
      <c r="H42" s="198"/>
      <c r="I42" s="198"/>
      <c r="J42" s="198"/>
      <c r="K42" s="202"/>
    </row>
    <row r="43" spans="1:11">
      <c r="E43" s="205"/>
      <c r="G43" s="205"/>
      <c r="I43" s="184"/>
    </row>
    <row r="44" spans="1:11">
      <c r="E44" s="205"/>
      <c r="G44" s="205"/>
      <c r="I44" s="184"/>
    </row>
    <row r="45" spans="1:11">
      <c r="E45" s="205"/>
      <c r="G45" s="205"/>
      <c r="I45" s="184"/>
    </row>
    <row r="46" spans="1:11">
      <c r="E46" s="205"/>
      <c r="G46" s="205"/>
      <c r="I46" s="184"/>
    </row>
    <row r="47" spans="1:11">
      <c r="E47" s="205"/>
      <c r="G47" s="205"/>
      <c r="I47" s="184"/>
    </row>
    <row r="48" spans="1:11">
      <c r="E48" s="205"/>
      <c r="G48" s="205"/>
      <c r="I48" s="184"/>
    </row>
    <row r="49" spans="5:9">
      <c r="E49" s="205"/>
      <c r="G49" s="205"/>
      <c r="I49" s="184"/>
    </row>
    <row r="50" spans="5:9">
      <c r="E50" s="205"/>
      <c r="G50" s="205"/>
      <c r="I50" s="184"/>
    </row>
    <row r="51" spans="5:9">
      <c r="E51" s="205"/>
      <c r="G51" s="205"/>
      <c r="I51" s="184"/>
    </row>
    <row r="52" spans="5:9">
      <c r="E52" s="205"/>
      <c r="G52" s="205"/>
      <c r="I52" s="184"/>
    </row>
    <row r="53" spans="5:9">
      <c r="E53" s="205"/>
      <c r="G53" s="205"/>
      <c r="I53" s="184"/>
    </row>
    <row r="54" spans="5:9">
      <c r="E54" s="205"/>
      <c r="G54" s="205"/>
      <c r="I54" s="184"/>
    </row>
    <row r="55" spans="5:9">
      <c r="E55" s="205"/>
      <c r="G55" s="205"/>
      <c r="I55" s="184"/>
    </row>
    <row r="56" spans="5:9">
      <c r="E56" s="205"/>
      <c r="G56" s="205"/>
      <c r="I56" s="184"/>
    </row>
    <row r="57" spans="5:9">
      <c r="E57" s="205"/>
      <c r="G57" s="205"/>
      <c r="I57" s="184"/>
    </row>
    <row r="58" spans="5:9">
      <c r="E58" s="205"/>
      <c r="G58" s="205"/>
      <c r="I58" s="184"/>
    </row>
    <row r="59" spans="5:9">
      <c r="E59" s="205"/>
      <c r="G59" s="205"/>
      <c r="I59" s="184"/>
    </row>
    <row r="60" spans="5:9">
      <c r="E60" s="205"/>
      <c r="G60" s="205"/>
      <c r="I60" s="184"/>
    </row>
    <row r="61" spans="5:9">
      <c r="E61" s="205"/>
      <c r="G61" s="205"/>
      <c r="I61" s="184"/>
    </row>
    <row r="62" spans="5:9">
      <c r="E62" s="205"/>
      <c r="G62" s="205"/>
      <c r="I62" s="184"/>
    </row>
    <row r="63" spans="5:9">
      <c r="E63" s="205"/>
      <c r="G63" s="205"/>
      <c r="I63" s="184"/>
    </row>
    <row r="64" spans="5:9">
      <c r="E64" s="205"/>
      <c r="G64" s="205"/>
      <c r="I64" s="184"/>
    </row>
    <row r="65" spans="5:9">
      <c r="E65" s="205"/>
      <c r="G65" s="205"/>
      <c r="I65" s="184"/>
    </row>
    <row r="66" spans="5:9">
      <c r="E66" s="205"/>
      <c r="G66" s="205"/>
      <c r="I66" s="184"/>
    </row>
    <row r="67" spans="5:9">
      <c r="E67" s="205"/>
      <c r="G67" s="205"/>
      <c r="I67" s="184"/>
    </row>
    <row r="68" spans="5:9">
      <c r="E68" s="205"/>
      <c r="G68" s="205"/>
      <c r="I68" s="184"/>
    </row>
    <row r="69" spans="5:9">
      <c r="E69" s="205"/>
      <c r="G69" s="205"/>
      <c r="I69" s="184"/>
    </row>
    <row r="70" spans="5:9">
      <c r="E70" s="205"/>
      <c r="G70" s="205"/>
      <c r="I70" s="184"/>
    </row>
    <row r="71" spans="5:9">
      <c r="E71" s="205"/>
      <c r="G71" s="205"/>
      <c r="I71" s="184"/>
    </row>
    <row r="72" spans="5:9">
      <c r="E72" s="205"/>
      <c r="G72" s="205"/>
      <c r="I72" s="184"/>
    </row>
    <row r="73" spans="5:9">
      <c r="E73" s="205"/>
      <c r="G73" s="205"/>
      <c r="I73" s="184"/>
    </row>
    <row r="74" spans="5:9">
      <c r="E74" s="205"/>
      <c r="G74" s="205"/>
      <c r="I74" s="184"/>
    </row>
    <row r="75" spans="5:9">
      <c r="E75" s="205"/>
      <c r="G75" s="205"/>
      <c r="I75" s="184"/>
    </row>
    <row r="76" spans="5:9">
      <c r="E76" s="205"/>
      <c r="G76" s="205"/>
      <c r="I76" s="184"/>
    </row>
    <row r="77" spans="5:9">
      <c r="E77" s="205"/>
      <c r="G77" s="205"/>
      <c r="I77" s="184"/>
    </row>
    <row r="78" spans="5:9">
      <c r="E78" s="205"/>
      <c r="G78" s="205"/>
      <c r="I78" s="184"/>
    </row>
    <row r="79" spans="5:9">
      <c r="E79" s="205"/>
      <c r="G79" s="205"/>
      <c r="I79" s="184"/>
    </row>
    <row r="80" spans="5:9">
      <c r="E80" s="205"/>
      <c r="G80" s="205"/>
      <c r="I80" s="184"/>
    </row>
    <row r="81" spans="5:9">
      <c r="E81" s="205"/>
      <c r="G81" s="205"/>
      <c r="I81" s="184"/>
    </row>
    <row r="82" spans="5:9">
      <c r="E82" s="205"/>
      <c r="G82" s="205"/>
      <c r="I82" s="184"/>
    </row>
    <row r="83" spans="5:9">
      <c r="E83" s="205"/>
      <c r="G83" s="205"/>
      <c r="I83" s="184"/>
    </row>
    <row r="84" spans="5:9">
      <c r="E84" s="205"/>
      <c r="G84" s="205"/>
      <c r="I84" s="184"/>
    </row>
    <row r="85" spans="5:9">
      <c r="E85" s="205"/>
      <c r="G85" s="205"/>
      <c r="I85" s="184"/>
    </row>
    <row r="86" spans="5:9">
      <c r="E86" s="205"/>
      <c r="G86" s="205"/>
      <c r="I86" s="184"/>
    </row>
    <row r="87" spans="5:9">
      <c r="E87" s="205"/>
      <c r="G87" s="205"/>
      <c r="I87" s="184"/>
    </row>
    <row r="88" spans="5:9">
      <c r="E88" s="205"/>
      <c r="G88" s="205"/>
      <c r="I88" s="184"/>
    </row>
    <row r="89" spans="5:9">
      <c r="E89" s="205"/>
      <c r="G89" s="205"/>
      <c r="I89" s="184"/>
    </row>
    <row r="90" spans="5:9">
      <c r="E90" s="205"/>
      <c r="G90" s="205"/>
      <c r="I90" s="184"/>
    </row>
    <row r="91" spans="5:9">
      <c r="E91" s="205"/>
      <c r="G91" s="205"/>
      <c r="I91" s="184"/>
    </row>
    <row r="92" spans="5:9">
      <c r="E92" s="205"/>
      <c r="G92" s="205"/>
      <c r="I92" s="184"/>
    </row>
    <row r="93" spans="5:9">
      <c r="E93" s="205"/>
      <c r="G93" s="205"/>
      <c r="I93" s="184"/>
    </row>
    <row r="94" spans="5:9">
      <c r="E94" s="205"/>
      <c r="G94" s="205"/>
      <c r="I94" s="184"/>
    </row>
    <row r="95" spans="5:9">
      <c r="E95" s="205"/>
      <c r="G95" s="205"/>
      <c r="I95" s="184"/>
    </row>
    <row r="96" spans="5:9">
      <c r="E96" s="205"/>
      <c r="G96" s="205"/>
      <c r="I96" s="184"/>
    </row>
    <row r="97" spans="5:9">
      <c r="E97" s="205"/>
      <c r="G97" s="205"/>
      <c r="I97" s="184"/>
    </row>
    <row r="98" spans="5:9">
      <c r="E98" s="205"/>
      <c r="G98" s="205"/>
      <c r="I98" s="184"/>
    </row>
    <row r="99" spans="5:9">
      <c r="E99" s="205"/>
      <c r="G99" s="205"/>
      <c r="I99" s="184"/>
    </row>
    <row r="100" spans="5:9">
      <c r="E100" s="205"/>
      <c r="G100" s="205"/>
      <c r="I100" s="184"/>
    </row>
    <row r="101" spans="5:9">
      <c r="E101" s="205"/>
      <c r="G101" s="205"/>
      <c r="I101" s="184"/>
    </row>
    <row r="102" spans="5:9">
      <c r="E102" s="205"/>
      <c r="G102" s="205"/>
      <c r="I102" s="184"/>
    </row>
    <row r="103" spans="5:9">
      <c r="E103" s="205"/>
      <c r="G103" s="205"/>
      <c r="I103" s="184"/>
    </row>
    <row r="104" spans="5:9">
      <c r="E104" s="205"/>
      <c r="G104" s="205"/>
      <c r="I104" s="184"/>
    </row>
  </sheetData>
  <mergeCells count="10">
    <mergeCell ref="A1:K1"/>
    <mergeCell ref="A2:B2"/>
    <mergeCell ref="J2:K2"/>
    <mergeCell ref="A3:A4"/>
    <mergeCell ref="B3:B4"/>
    <mergeCell ref="C3:D3"/>
    <mergeCell ref="E3:F3"/>
    <mergeCell ref="G3:H3"/>
    <mergeCell ref="I3:J3"/>
    <mergeCell ref="K3:K4"/>
  </mergeCells>
  <phoneticPr fontId="4" type="noConversion"/>
  <pageMargins left="0.78740157480314965" right="0.31496062992125984" top="0.74803149606299213" bottom="0.74803149606299213" header="0.31496062992125984" footer="0.31496062992125984"/>
  <pageSetup paperSize="9" scale="97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4">
    <tabColor rgb="FFFFC000"/>
  </sheetPr>
  <dimension ref="A1:K104"/>
  <sheetViews>
    <sheetView view="pageBreakPreview" zoomScaleNormal="100" zoomScaleSheetLayoutView="100" workbookViewId="0">
      <selection activeCell="F6" sqref="F6"/>
    </sheetView>
  </sheetViews>
  <sheetFormatPr defaultColWidth="8.88671875" defaultRowHeight="13.5"/>
  <cols>
    <col min="1" max="1" width="6.6640625" style="184" customWidth="1"/>
    <col min="2" max="2" width="8" style="203" customWidth="1"/>
    <col min="3" max="3" width="10.5546875" style="205" customWidth="1"/>
    <col min="4" max="4" width="14.44140625" style="205" customWidth="1"/>
    <col min="5" max="5" width="10.5546875" style="207" customWidth="1"/>
    <col min="6" max="6" width="12.77734375" style="205" customWidth="1"/>
    <col min="7" max="7" width="10.5546875" style="207" customWidth="1"/>
    <col min="8" max="8" width="12.77734375" style="205" customWidth="1"/>
    <col min="9" max="9" width="10.5546875" style="208" customWidth="1"/>
    <col min="10" max="10" width="12.77734375" style="184" customWidth="1"/>
    <col min="11" max="11" width="7.5546875" style="206" customWidth="1"/>
    <col min="12" max="12" width="9.6640625" style="184" bestFit="1" customWidth="1"/>
    <col min="13" max="16384" width="8.88671875" style="184"/>
  </cols>
  <sheetData>
    <row r="1" spans="1:11" ht="31.5" customHeight="1">
      <c r="A1" s="1152" t="s">
        <v>217</v>
      </c>
      <c r="B1" s="1152"/>
      <c r="C1" s="1152"/>
      <c r="D1" s="1152"/>
      <c r="E1" s="1153"/>
      <c r="F1" s="1152"/>
      <c r="G1" s="1153"/>
      <c r="H1" s="1152"/>
      <c r="I1" s="1153"/>
      <c r="J1" s="1152"/>
      <c r="K1" s="1152"/>
    </row>
    <row r="2" spans="1:11" s="186" customFormat="1" ht="20.25" customHeight="1">
      <c r="A2" s="1154" t="s">
        <v>157</v>
      </c>
      <c r="B2" s="1154"/>
      <c r="C2" s="185"/>
      <c r="D2" s="185"/>
      <c r="E2" s="185"/>
      <c r="F2" s="185"/>
      <c r="G2" s="185"/>
      <c r="H2" s="185"/>
      <c r="I2" s="185"/>
      <c r="J2" s="1160" t="s">
        <v>120</v>
      </c>
      <c r="K2" s="1160"/>
    </row>
    <row r="3" spans="1:11" s="189" customFormat="1" ht="30" customHeight="1">
      <c r="A3" s="1156" t="s">
        <v>156</v>
      </c>
      <c r="B3" s="1157" t="s">
        <v>218</v>
      </c>
      <c r="C3" s="1159" t="s">
        <v>6</v>
      </c>
      <c r="D3" s="1159"/>
      <c r="E3" s="1159" t="s">
        <v>130</v>
      </c>
      <c r="F3" s="1159"/>
      <c r="G3" s="1159" t="s">
        <v>125</v>
      </c>
      <c r="H3" s="1159"/>
      <c r="I3" s="1156" t="s">
        <v>151</v>
      </c>
      <c r="J3" s="1156"/>
      <c r="K3" s="1156" t="s">
        <v>152</v>
      </c>
    </row>
    <row r="4" spans="1:11" s="189" customFormat="1" ht="30" customHeight="1">
      <c r="A4" s="1156"/>
      <c r="B4" s="1158"/>
      <c r="C4" s="187" t="s">
        <v>82</v>
      </c>
      <c r="D4" s="187" t="s">
        <v>153</v>
      </c>
      <c r="E4" s="187" t="s">
        <v>82</v>
      </c>
      <c r="F4" s="187" t="s">
        <v>153</v>
      </c>
      <c r="G4" s="187" t="s">
        <v>82</v>
      </c>
      <c r="H4" s="187" t="s">
        <v>153</v>
      </c>
      <c r="I4" s="188" t="s">
        <v>154</v>
      </c>
      <c r="J4" s="188" t="s">
        <v>153</v>
      </c>
      <c r="K4" s="1156"/>
    </row>
    <row r="5" spans="1:11" s="189" customFormat="1" ht="30" customHeight="1">
      <c r="A5" s="264" t="s">
        <v>215</v>
      </c>
      <c r="B5" s="209">
        <v>1</v>
      </c>
      <c r="C5" s="191">
        <f>E5+G5+I5</f>
        <v>3858336</v>
      </c>
      <c r="D5" s="191">
        <f>F5+H5+J5</f>
        <v>3858336</v>
      </c>
      <c r="E5" s="191">
        <f>'[165]산단(1-2)'!$L$93</f>
        <v>3373316</v>
      </c>
      <c r="F5" s="191">
        <f>TRUNC(B5*E5,0)</f>
        <v>3373316</v>
      </c>
      <c r="G5" s="191">
        <f>'[165]산단(1-2)'!$L$95</f>
        <v>195850</v>
      </c>
      <c r="H5" s="191">
        <f>TRUNC(B5*G5,0)</f>
        <v>195850</v>
      </c>
      <c r="I5" s="191">
        <f>'[165]산단(1-2)'!$L$96</f>
        <v>289170</v>
      </c>
      <c r="J5" s="191">
        <f>TRUNC(B5*I5,0)</f>
        <v>289170</v>
      </c>
      <c r="K5" s="210" t="s">
        <v>219</v>
      </c>
    </row>
    <row r="6" spans="1:11" s="189" customFormat="1" ht="30" customHeight="1">
      <c r="A6" s="263" t="s">
        <v>201</v>
      </c>
      <c r="B6" s="209">
        <v>1</v>
      </c>
      <c r="C6" s="191">
        <f>E6+G6+I6</f>
        <v>107010</v>
      </c>
      <c r="D6" s="191">
        <f>F6+H6+J6</f>
        <v>107010</v>
      </c>
      <c r="E6" s="191">
        <f>'[166]산단(1-2)'!$L$93</f>
        <v>93281</v>
      </c>
      <c r="F6" s="191">
        <f>TRUNC(B6*E6,0)</f>
        <v>93281</v>
      </c>
      <c r="G6" s="191">
        <f>'[166]산단(1-2)'!$L$95</f>
        <v>5539</v>
      </c>
      <c r="H6" s="191">
        <f>TRUNC(B6*G6,0)</f>
        <v>5539</v>
      </c>
      <c r="I6" s="191">
        <f>'[166]산단(1-2)'!$L$96</f>
        <v>8190</v>
      </c>
      <c r="J6" s="191">
        <f>TRUNC(B6*I6,0)</f>
        <v>8190</v>
      </c>
      <c r="K6" s="210" t="s">
        <v>220</v>
      </c>
    </row>
    <row r="7" spans="1:11" s="189" customFormat="1" ht="30" customHeight="1">
      <c r="A7" s="263"/>
      <c r="B7" s="209"/>
      <c r="C7" s="191"/>
      <c r="D7" s="191"/>
      <c r="E7" s="191"/>
      <c r="F7" s="191"/>
      <c r="G7" s="191"/>
      <c r="H7" s="191"/>
      <c r="I7" s="191"/>
      <c r="J7" s="192"/>
      <c r="K7" s="193"/>
    </row>
    <row r="8" spans="1:11" s="189" customFormat="1" ht="30" customHeight="1">
      <c r="A8" s="263"/>
      <c r="B8" s="209"/>
      <c r="C8" s="191"/>
      <c r="D8" s="191"/>
      <c r="E8" s="191"/>
      <c r="F8" s="191"/>
      <c r="G8" s="191"/>
      <c r="H8" s="191"/>
      <c r="I8" s="191"/>
      <c r="J8" s="192"/>
      <c r="K8" s="193"/>
    </row>
    <row r="9" spans="1:11" s="189" customFormat="1" ht="30" customHeight="1">
      <c r="A9" s="263"/>
      <c r="B9" s="209"/>
      <c r="C9" s="191"/>
      <c r="D9" s="191"/>
      <c r="E9" s="191"/>
      <c r="F9" s="191"/>
      <c r="G9" s="191"/>
      <c r="H9" s="191"/>
      <c r="I9" s="191"/>
      <c r="J9" s="192"/>
      <c r="K9" s="193"/>
    </row>
    <row r="10" spans="1:11" s="189" customFormat="1" ht="30" customHeight="1">
      <c r="A10" s="210"/>
      <c r="B10" s="209"/>
      <c r="C10" s="191"/>
      <c r="D10" s="191"/>
      <c r="E10" s="191"/>
      <c r="F10" s="191"/>
      <c r="G10" s="191"/>
      <c r="H10" s="191"/>
      <c r="I10" s="191"/>
      <c r="J10" s="192"/>
      <c r="K10" s="193"/>
    </row>
    <row r="11" spans="1:11" s="189" customFormat="1" ht="30" customHeight="1">
      <c r="A11" s="210"/>
      <c r="B11" s="209"/>
      <c r="C11" s="191"/>
      <c r="D11" s="191"/>
      <c r="E11" s="191"/>
      <c r="F11" s="191"/>
      <c r="G11" s="191"/>
      <c r="H11" s="191"/>
      <c r="I11" s="191"/>
      <c r="J11" s="192"/>
      <c r="K11" s="193"/>
    </row>
    <row r="12" spans="1:11" s="189" customFormat="1" ht="30" customHeight="1">
      <c r="A12" s="210"/>
      <c r="B12" s="209"/>
      <c r="C12" s="191"/>
      <c r="D12" s="191"/>
      <c r="E12" s="191"/>
      <c r="F12" s="191"/>
      <c r="G12" s="191"/>
      <c r="H12" s="191"/>
      <c r="I12" s="191"/>
      <c r="J12" s="192"/>
      <c r="K12" s="193"/>
    </row>
    <row r="13" spans="1:11" s="189" customFormat="1" ht="30" customHeight="1">
      <c r="A13" s="210"/>
      <c r="B13" s="209"/>
      <c r="C13" s="191"/>
      <c r="D13" s="191"/>
      <c r="E13" s="191"/>
      <c r="F13" s="191"/>
      <c r="G13" s="191"/>
      <c r="H13" s="191"/>
      <c r="I13" s="191"/>
      <c r="J13" s="192"/>
      <c r="K13" s="193"/>
    </row>
    <row r="14" spans="1:11" s="189" customFormat="1" ht="30" customHeight="1">
      <c r="A14" s="210"/>
      <c r="B14" s="209"/>
      <c r="C14" s="191"/>
      <c r="D14" s="191"/>
      <c r="E14" s="191"/>
      <c r="F14" s="191"/>
      <c r="G14" s="191"/>
      <c r="H14" s="191"/>
      <c r="I14" s="191"/>
      <c r="J14" s="192"/>
      <c r="K14" s="193"/>
    </row>
    <row r="15" spans="1:11" s="189" customFormat="1" ht="30" customHeight="1">
      <c r="A15" s="210"/>
      <c r="B15" s="209"/>
      <c r="C15" s="191"/>
      <c r="D15" s="191"/>
      <c r="E15" s="191"/>
      <c r="F15" s="191"/>
      <c r="G15" s="191"/>
      <c r="H15" s="191"/>
      <c r="I15" s="191"/>
      <c r="J15" s="192"/>
      <c r="K15" s="193"/>
    </row>
    <row r="16" spans="1:11" s="213" customFormat="1" ht="30" customHeight="1">
      <c r="A16" s="188" t="s">
        <v>155</v>
      </c>
      <c r="B16" s="211">
        <v>10.7</v>
      </c>
      <c r="C16" s="196"/>
      <c r="D16" s="196">
        <f>SUM(D5:D15)</f>
        <v>3965346</v>
      </c>
      <c r="E16" s="196"/>
      <c r="F16" s="196">
        <f>SUM(F5:F15)</f>
        <v>3466597</v>
      </c>
      <c r="G16" s="196"/>
      <c r="H16" s="196">
        <f>SUM(H5:H15)</f>
        <v>201389</v>
      </c>
      <c r="I16" s="196"/>
      <c r="J16" s="196">
        <f>SUM(J5:J15)</f>
        <v>297360</v>
      </c>
      <c r="K16" s="197"/>
    </row>
    <row r="17" spans="1:11">
      <c r="A17" s="198"/>
      <c r="B17" s="199"/>
      <c r="C17" s="200"/>
      <c r="D17" s="198"/>
      <c r="E17" s="198"/>
      <c r="F17" s="198"/>
      <c r="G17" s="198"/>
      <c r="H17" s="212"/>
      <c r="I17" s="198"/>
      <c r="J17" s="198"/>
      <c r="K17" s="202"/>
    </row>
    <row r="18" spans="1:11">
      <c r="A18" s="198"/>
      <c r="B18" s="199"/>
      <c r="C18" s="200"/>
      <c r="D18" s="198"/>
      <c r="E18" s="198"/>
      <c r="F18" s="198"/>
      <c r="G18" s="198"/>
      <c r="H18" s="212"/>
      <c r="I18" s="198"/>
      <c r="J18" s="198"/>
      <c r="K18" s="202"/>
    </row>
    <row r="19" spans="1:11">
      <c r="A19" s="198"/>
      <c r="B19" s="199"/>
      <c r="C19" s="200"/>
      <c r="D19" s="201"/>
      <c r="E19" s="198"/>
      <c r="F19" s="198"/>
      <c r="G19" s="198"/>
      <c r="H19" s="198"/>
      <c r="I19" s="198"/>
      <c r="J19" s="198"/>
      <c r="K19" s="202"/>
    </row>
    <row r="20" spans="1:11">
      <c r="A20" s="198"/>
      <c r="B20" s="198"/>
      <c r="C20" s="203"/>
      <c r="D20" s="204"/>
      <c r="E20" s="198"/>
      <c r="F20" s="198"/>
      <c r="G20" s="198"/>
      <c r="H20" s="198"/>
      <c r="I20" s="198"/>
      <c r="J20" s="198"/>
      <c r="K20" s="202"/>
    </row>
    <row r="21" spans="1:11">
      <c r="A21" s="198"/>
      <c r="B21" s="198"/>
      <c r="C21" s="203"/>
      <c r="D21" s="198"/>
      <c r="E21" s="198"/>
      <c r="F21" s="198"/>
      <c r="G21" s="198"/>
      <c r="H21" s="198"/>
      <c r="I21" s="198"/>
      <c r="J21" s="198"/>
      <c r="K21" s="202"/>
    </row>
    <row r="22" spans="1:11">
      <c r="A22" s="198"/>
      <c r="E22" s="205"/>
      <c r="G22" s="205"/>
      <c r="I22" s="205"/>
      <c r="J22" s="205"/>
      <c r="K22" s="202"/>
    </row>
    <row r="23" spans="1:11">
      <c r="A23" s="198"/>
      <c r="E23" s="205"/>
      <c r="G23" s="205"/>
      <c r="I23" s="205"/>
      <c r="J23" s="205"/>
      <c r="K23" s="203"/>
    </row>
    <row r="24" spans="1:11">
      <c r="A24" s="198"/>
      <c r="E24" s="205"/>
      <c r="G24" s="205"/>
      <c r="I24" s="205"/>
      <c r="J24" s="205"/>
      <c r="K24" s="202"/>
    </row>
    <row r="25" spans="1:11">
      <c r="A25" s="198"/>
      <c r="B25" s="198"/>
      <c r="C25" s="203"/>
      <c r="D25" s="198"/>
      <c r="E25" s="198"/>
      <c r="F25" s="198"/>
      <c r="G25" s="198"/>
      <c r="H25" s="198"/>
      <c r="I25" s="198"/>
      <c r="J25" s="198"/>
      <c r="K25" s="202"/>
    </row>
    <row r="26" spans="1:11">
      <c r="A26" s="198"/>
      <c r="B26" s="198"/>
      <c r="C26" s="198"/>
      <c r="D26" s="198"/>
      <c r="E26" s="198"/>
      <c r="F26" s="198"/>
      <c r="G26" s="198"/>
      <c r="H26" s="198"/>
      <c r="I26" s="198"/>
      <c r="J26" s="198"/>
      <c r="K26" s="202"/>
    </row>
    <row r="27" spans="1:11">
      <c r="A27" s="198"/>
      <c r="B27" s="198"/>
      <c r="C27" s="198"/>
      <c r="D27" s="198"/>
      <c r="E27" s="198"/>
      <c r="F27" s="198"/>
      <c r="G27" s="198"/>
      <c r="H27" s="198"/>
      <c r="I27" s="198"/>
      <c r="J27" s="198"/>
      <c r="K27" s="202"/>
    </row>
    <row r="28" spans="1:11">
      <c r="A28" s="198"/>
      <c r="B28" s="198"/>
      <c r="C28" s="198"/>
      <c r="D28" s="198"/>
      <c r="E28" s="198"/>
      <c r="F28" s="198"/>
      <c r="G28" s="198"/>
      <c r="H28" s="198"/>
      <c r="I28" s="198"/>
      <c r="J28" s="198"/>
      <c r="K28" s="202"/>
    </row>
    <row r="29" spans="1:11">
      <c r="A29" s="198"/>
      <c r="B29" s="198"/>
      <c r="C29" s="198"/>
      <c r="D29" s="198"/>
      <c r="E29" s="198"/>
      <c r="F29" s="198"/>
      <c r="G29" s="198"/>
      <c r="H29" s="198"/>
      <c r="I29" s="198"/>
      <c r="J29" s="198"/>
      <c r="K29" s="202"/>
    </row>
    <row r="30" spans="1:11">
      <c r="A30" s="198"/>
      <c r="B30" s="198"/>
      <c r="C30" s="198"/>
      <c r="D30" s="198"/>
      <c r="E30" s="198"/>
      <c r="F30" s="198"/>
      <c r="G30" s="198"/>
      <c r="H30" s="198"/>
      <c r="I30" s="198"/>
      <c r="J30" s="198"/>
      <c r="K30" s="202"/>
    </row>
    <row r="31" spans="1:11">
      <c r="A31" s="198"/>
      <c r="B31" s="198"/>
      <c r="C31" s="198"/>
      <c r="D31" s="198"/>
      <c r="E31" s="198"/>
      <c r="F31" s="198"/>
      <c r="G31" s="198"/>
      <c r="H31" s="198"/>
      <c r="I31" s="198"/>
      <c r="J31" s="198"/>
      <c r="K31" s="202"/>
    </row>
    <row r="32" spans="1:11">
      <c r="A32" s="198"/>
      <c r="B32" s="198"/>
      <c r="C32" s="198"/>
      <c r="D32" s="198"/>
      <c r="E32" s="198"/>
      <c r="F32" s="198"/>
      <c r="G32" s="198"/>
      <c r="H32" s="198"/>
      <c r="I32" s="198"/>
      <c r="J32" s="198"/>
      <c r="K32" s="202"/>
    </row>
    <row r="33" spans="1:11">
      <c r="A33" s="198"/>
      <c r="B33" s="198"/>
      <c r="C33" s="198"/>
      <c r="D33" s="198"/>
      <c r="E33" s="198"/>
      <c r="F33" s="198"/>
      <c r="G33" s="198"/>
      <c r="H33" s="198"/>
      <c r="I33" s="198"/>
      <c r="J33" s="198"/>
      <c r="K33" s="202"/>
    </row>
    <row r="34" spans="1:11">
      <c r="A34" s="198"/>
      <c r="B34" s="198"/>
      <c r="C34" s="198"/>
      <c r="D34" s="198"/>
      <c r="E34" s="198"/>
      <c r="F34" s="198"/>
      <c r="G34" s="198"/>
      <c r="H34" s="198"/>
      <c r="I34" s="198"/>
      <c r="J34" s="198"/>
      <c r="K34" s="202"/>
    </row>
    <row r="35" spans="1:11">
      <c r="A35" s="198"/>
      <c r="B35" s="198"/>
      <c r="C35" s="198"/>
      <c r="D35" s="198"/>
      <c r="E35" s="198"/>
      <c r="F35" s="198"/>
      <c r="G35" s="198"/>
      <c r="H35" s="198"/>
      <c r="I35" s="198"/>
      <c r="J35" s="198"/>
      <c r="K35" s="202"/>
    </row>
    <row r="36" spans="1:11">
      <c r="A36" s="198"/>
      <c r="B36" s="198"/>
      <c r="C36" s="198"/>
      <c r="D36" s="198"/>
      <c r="E36" s="198"/>
      <c r="F36" s="198"/>
      <c r="G36" s="198"/>
      <c r="H36" s="198"/>
      <c r="I36" s="198"/>
      <c r="J36" s="198"/>
      <c r="K36" s="202"/>
    </row>
    <row r="37" spans="1:11">
      <c r="A37" s="198"/>
      <c r="B37" s="198"/>
      <c r="C37" s="198"/>
      <c r="D37" s="198"/>
      <c r="E37" s="198"/>
      <c r="F37" s="198"/>
      <c r="G37" s="198"/>
      <c r="H37" s="198"/>
      <c r="I37" s="198"/>
      <c r="J37" s="198"/>
      <c r="K37" s="202"/>
    </row>
    <row r="38" spans="1:11">
      <c r="A38" s="198"/>
      <c r="B38" s="198"/>
      <c r="C38" s="198"/>
      <c r="D38" s="198"/>
      <c r="E38" s="198"/>
      <c r="F38" s="198"/>
      <c r="G38" s="198"/>
      <c r="H38" s="198"/>
      <c r="I38" s="198"/>
      <c r="J38" s="198"/>
      <c r="K38" s="202"/>
    </row>
    <row r="39" spans="1:11">
      <c r="A39" s="198"/>
      <c r="B39" s="198"/>
      <c r="C39" s="198"/>
      <c r="D39" s="198"/>
      <c r="E39" s="198"/>
      <c r="F39" s="198"/>
      <c r="G39" s="198"/>
      <c r="H39" s="198"/>
      <c r="I39" s="198"/>
      <c r="J39" s="198"/>
      <c r="K39" s="202"/>
    </row>
    <row r="40" spans="1:11">
      <c r="A40" s="198"/>
      <c r="B40" s="198"/>
      <c r="C40" s="198"/>
      <c r="D40" s="198"/>
      <c r="E40" s="198"/>
      <c r="F40" s="198"/>
      <c r="G40" s="198"/>
      <c r="H40" s="198"/>
      <c r="I40" s="198"/>
      <c r="J40" s="198"/>
      <c r="K40" s="202"/>
    </row>
    <row r="41" spans="1:11">
      <c r="A41" s="198"/>
      <c r="B41" s="198"/>
      <c r="C41" s="198"/>
      <c r="D41" s="198"/>
      <c r="E41" s="198"/>
      <c r="F41" s="198"/>
      <c r="G41" s="198"/>
      <c r="H41" s="198"/>
      <c r="I41" s="198"/>
      <c r="J41" s="198"/>
      <c r="K41" s="202"/>
    </row>
    <row r="42" spans="1:11">
      <c r="A42" s="198"/>
      <c r="B42" s="198"/>
      <c r="C42" s="198"/>
      <c r="D42" s="198"/>
      <c r="E42" s="198"/>
      <c r="F42" s="198"/>
      <c r="G42" s="198"/>
      <c r="H42" s="198"/>
      <c r="I42" s="198"/>
      <c r="J42" s="198"/>
      <c r="K42" s="202"/>
    </row>
    <row r="43" spans="1:11">
      <c r="E43" s="205"/>
      <c r="G43" s="205"/>
      <c r="I43" s="184"/>
    </row>
    <row r="44" spans="1:11">
      <c r="E44" s="205"/>
      <c r="G44" s="205"/>
      <c r="I44" s="184"/>
    </row>
    <row r="45" spans="1:11">
      <c r="E45" s="205"/>
      <c r="G45" s="205"/>
      <c r="I45" s="184"/>
    </row>
    <row r="46" spans="1:11">
      <c r="E46" s="205"/>
      <c r="G46" s="205"/>
      <c r="I46" s="184"/>
    </row>
    <row r="47" spans="1:11">
      <c r="E47" s="205"/>
      <c r="G47" s="205"/>
      <c r="I47" s="184"/>
    </row>
    <row r="48" spans="1:11">
      <c r="E48" s="205"/>
      <c r="G48" s="205"/>
      <c r="I48" s="184"/>
    </row>
    <row r="49" spans="5:9">
      <c r="E49" s="205"/>
      <c r="G49" s="205"/>
      <c r="I49" s="184"/>
    </row>
    <row r="50" spans="5:9">
      <c r="E50" s="205"/>
      <c r="G50" s="205"/>
      <c r="I50" s="184"/>
    </row>
    <row r="51" spans="5:9">
      <c r="E51" s="205"/>
      <c r="G51" s="205"/>
      <c r="I51" s="184"/>
    </row>
    <row r="52" spans="5:9">
      <c r="E52" s="205"/>
      <c r="G52" s="205"/>
      <c r="I52" s="184"/>
    </row>
    <row r="53" spans="5:9">
      <c r="E53" s="205"/>
      <c r="G53" s="205"/>
      <c r="I53" s="184"/>
    </row>
    <row r="54" spans="5:9">
      <c r="E54" s="205"/>
      <c r="G54" s="205"/>
      <c r="I54" s="184"/>
    </row>
    <row r="55" spans="5:9">
      <c r="E55" s="205"/>
      <c r="G55" s="205"/>
      <c r="I55" s="184"/>
    </row>
    <row r="56" spans="5:9">
      <c r="E56" s="205"/>
      <c r="G56" s="205"/>
      <c r="I56" s="184"/>
    </row>
    <row r="57" spans="5:9">
      <c r="E57" s="205"/>
      <c r="G57" s="205"/>
      <c r="I57" s="184"/>
    </row>
    <row r="58" spans="5:9">
      <c r="E58" s="205"/>
      <c r="G58" s="205"/>
      <c r="I58" s="184"/>
    </row>
    <row r="59" spans="5:9">
      <c r="E59" s="205"/>
      <c r="G59" s="205"/>
      <c r="I59" s="184"/>
    </row>
    <row r="60" spans="5:9">
      <c r="E60" s="205"/>
      <c r="G60" s="205"/>
      <c r="I60" s="184"/>
    </row>
    <row r="61" spans="5:9">
      <c r="E61" s="205"/>
      <c r="G61" s="205"/>
      <c r="I61" s="184"/>
    </row>
    <row r="62" spans="5:9">
      <c r="E62" s="205"/>
      <c r="G62" s="205"/>
      <c r="I62" s="184"/>
    </row>
    <row r="63" spans="5:9">
      <c r="E63" s="205"/>
      <c r="G63" s="205"/>
      <c r="I63" s="184"/>
    </row>
    <row r="64" spans="5:9">
      <c r="E64" s="205"/>
      <c r="G64" s="205"/>
      <c r="I64" s="184"/>
    </row>
    <row r="65" spans="5:9">
      <c r="E65" s="205"/>
      <c r="G65" s="205"/>
      <c r="I65" s="184"/>
    </row>
    <row r="66" spans="5:9">
      <c r="E66" s="205"/>
      <c r="G66" s="205"/>
      <c r="I66" s="184"/>
    </row>
    <row r="67" spans="5:9">
      <c r="E67" s="205"/>
      <c r="G67" s="205"/>
      <c r="I67" s="184"/>
    </row>
    <row r="68" spans="5:9">
      <c r="E68" s="205"/>
      <c r="G68" s="205"/>
      <c r="I68" s="184"/>
    </row>
    <row r="69" spans="5:9">
      <c r="E69" s="205"/>
      <c r="G69" s="205"/>
      <c r="I69" s="184"/>
    </row>
    <row r="70" spans="5:9">
      <c r="E70" s="205"/>
      <c r="G70" s="205"/>
      <c r="I70" s="184"/>
    </row>
    <row r="71" spans="5:9">
      <c r="E71" s="205"/>
      <c r="G71" s="205"/>
      <c r="I71" s="184"/>
    </row>
    <row r="72" spans="5:9">
      <c r="E72" s="205"/>
      <c r="G72" s="205"/>
      <c r="I72" s="184"/>
    </row>
    <row r="73" spans="5:9">
      <c r="E73" s="205"/>
      <c r="G73" s="205"/>
      <c r="I73" s="184"/>
    </row>
    <row r="74" spans="5:9">
      <c r="E74" s="205"/>
      <c r="G74" s="205"/>
      <c r="I74" s="184"/>
    </row>
    <row r="75" spans="5:9">
      <c r="E75" s="205"/>
      <c r="G75" s="205"/>
      <c r="I75" s="184"/>
    </row>
    <row r="76" spans="5:9">
      <c r="E76" s="205"/>
      <c r="G76" s="205"/>
      <c r="I76" s="184"/>
    </row>
    <row r="77" spans="5:9">
      <c r="E77" s="205"/>
      <c r="G77" s="205"/>
      <c r="I77" s="184"/>
    </row>
    <row r="78" spans="5:9">
      <c r="E78" s="205"/>
      <c r="G78" s="205"/>
      <c r="I78" s="184"/>
    </row>
    <row r="79" spans="5:9">
      <c r="E79" s="205"/>
      <c r="G79" s="205"/>
      <c r="I79" s="184"/>
    </row>
    <row r="80" spans="5:9">
      <c r="E80" s="205"/>
      <c r="G80" s="205"/>
      <c r="I80" s="184"/>
    </row>
    <row r="81" spans="5:9">
      <c r="E81" s="205"/>
      <c r="G81" s="205"/>
      <c r="I81" s="184"/>
    </row>
    <row r="82" spans="5:9">
      <c r="E82" s="205"/>
      <c r="G82" s="205"/>
      <c r="I82" s="184"/>
    </row>
    <row r="83" spans="5:9">
      <c r="E83" s="205"/>
      <c r="G83" s="205"/>
      <c r="I83" s="184"/>
    </row>
    <row r="84" spans="5:9">
      <c r="E84" s="205"/>
      <c r="G84" s="205"/>
      <c r="I84" s="184"/>
    </row>
    <row r="85" spans="5:9">
      <c r="E85" s="205"/>
      <c r="G85" s="205"/>
      <c r="I85" s="184"/>
    </row>
    <row r="86" spans="5:9">
      <c r="E86" s="205"/>
      <c r="G86" s="205"/>
      <c r="I86" s="184"/>
    </row>
    <row r="87" spans="5:9">
      <c r="E87" s="205"/>
      <c r="G87" s="205"/>
      <c r="I87" s="184"/>
    </row>
    <row r="88" spans="5:9">
      <c r="E88" s="205"/>
      <c r="G88" s="205"/>
      <c r="I88" s="184"/>
    </row>
    <row r="89" spans="5:9">
      <c r="E89" s="205"/>
      <c r="G89" s="205"/>
      <c r="I89" s="184"/>
    </row>
    <row r="90" spans="5:9">
      <c r="E90" s="205"/>
      <c r="G90" s="205"/>
      <c r="I90" s="184"/>
    </row>
    <row r="91" spans="5:9">
      <c r="E91" s="205"/>
      <c r="G91" s="205"/>
      <c r="I91" s="184"/>
    </row>
    <row r="92" spans="5:9">
      <c r="E92" s="205"/>
      <c r="G92" s="205"/>
      <c r="I92" s="184"/>
    </row>
    <row r="93" spans="5:9">
      <c r="E93" s="205"/>
      <c r="G93" s="205"/>
      <c r="I93" s="184"/>
    </row>
    <row r="94" spans="5:9">
      <c r="E94" s="205"/>
      <c r="G94" s="205"/>
      <c r="I94" s="184"/>
    </row>
    <row r="95" spans="5:9">
      <c r="E95" s="205"/>
      <c r="G95" s="205"/>
      <c r="I95" s="184"/>
    </row>
    <row r="96" spans="5:9">
      <c r="E96" s="205"/>
      <c r="G96" s="205"/>
      <c r="I96" s="184"/>
    </row>
    <row r="97" spans="5:9">
      <c r="E97" s="205"/>
      <c r="G97" s="205"/>
      <c r="I97" s="184"/>
    </row>
    <row r="98" spans="5:9">
      <c r="E98" s="205"/>
      <c r="G98" s="205"/>
      <c r="I98" s="184"/>
    </row>
    <row r="99" spans="5:9">
      <c r="E99" s="205"/>
      <c r="G99" s="205"/>
      <c r="I99" s="184"/>
    </row>
    <row r="100" spans="5:9">
      <c r="E100" s="205"/>
      <c r="G100" s="205"/>
      <c r="I100" s="184"/>
    </row>
    <row r="101" spans="5:9">
      <c r="E101" s="205"/>
      <c r="G101" s="205"/>
      <c r="I101" s="184"/>
    </row>
    <row r="102" spans="5:9">
      <c r="E102" s="205"/>
      <c r="G102" s="205"/>
      <c r="I102" s="184"/>
    </row>
    <row r="103" spans="5:9">
      <c r="E103" s="205"/>
      <c r="G103" s="205"/>
      <c r="I103" s="184"/>
    </row>
    <row r="104" spans="5:9">
      <c r="E104" s="205"/>
      <c r="G104" s="205"/>
      <c r="I104" s="184"/>
    </row>
  </sheetData>
  <mergeCells count="10">
    <mergeCell ref="A1:K1"/>
    <mergeCell ref="A2:B2"/>
    <mergeCell ref="J2:K2"/>
    <mergeCell ref="A3:A4"/>
    <mergeCell ref="B3:B4"/>
    <mergeCell ref="C3:D3"/>
    <mergeCell ref="E3:F3"/>
    <mergeCell ref="G3:H3"/>
    <mergeCell ref="I3:J3"/>
    <mergeCell ref="K3:K4"/>
  </mergeCells>
  <phoneticPr fontId="4" type="noConversion"/>
  <pageMargins left="0.78740157480314965" right="0.31496062992125984" top="0.74803149606299213" bottom="0.74803149606299213" header="0.31496062992125984" footer="0.31496062992125984"/>
  <pageSetup paperSize="9" scale="97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5">
    <tabColor indexed="11"/>
  </sheetPr>
  <dimension ref="A1:S92"/>
  <sheetViews>
    <sheetView view="pageBreakPreview" zoomScaleNormal="100" workbookViewId="0">
      <selection activeCell="Q27" sqref="Q27"/>
    </sheetView>
  </sheetViews>
  <sheetFormatPr defaultColWidth="8.88671875" defaultRowHeight="14.25"/>
  <cols>
    <col min="1" max="1" width="6.77734375" style="3" customWidth="1"/>
    <col min="2" max="2" width="22.77734375" style="3" customWidth="1"/>
    <col min="3" max="3" width="11.77734375" style="3" customWidth="1"/>
    <col min="4" max="4" width="17.77734375" style="3" bestFit="1" customWidth="1"/>
    <col min="5" max="9" width="11.77734375" style="3" customWidth="1"/>
    <col min="10" max="10" width="7.77734375" style="57" customWidth="1"/>
    <col min="11" max="11" width="14.77734375" style="3" customWidth="1"/>
    <col min="12" max="12" width="1.77734375" style="3" customWidth="1"/>
    <col min="13" max="14" width="8.88671875" style="3"/>
    <col min="15" max="15" width="22.33203125" style="3" bestFit="1" customWidth="1"/>
    <col min="16" max="16" width="8.88671875" style="3"/>
    <col min="17" max="17" width="10" style="3" bestFit="1" customWidth="1"/>
    <col min="18" max="16384" width="8.88671875" style="3"/>
  </cols>
  <sheetData>
    <row r="1" spans="1:19" ht="23.25" customHeight="1">
      <c r="A1" s="612"/>
      <c r="B1" s="611"/>
      <c r="C1" s="611"/>
      <c r="D1" s="1161" t="str">
        <f ca="1">OFFSET('5-1.소반별'!$Q$1,S1,0)</f>
        <v>1-0-1-0</v>
      </c>
      <c r="E1" s="1163" t="s">
        <v>517</v>
      </c>
      <c r="F1" s="1163"/>
      <c r="G1" s="1163"/>
      <c r="H1" s="1163"/>
      <c r="I1" s="610"/>
      <c r="J1" s="610"/>
      <c r="K1" s="609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0</v>
      </c>
    </row>
    <row r="2" spans="1:19" ht="23.25" customHeight="1" thickBot="1">
      <c r="A2" s="608"/>
      <c r="B2" s="607"/>
      <c r="C2" s="607"/>
      <c r="D2" s="1162"/>
      <c r="E2" s="1164"/>
      <c r="F2" s="1164"/>
      <c r="G2" s="1164"/>
      <c r="H2" s="1164"/>
      <c r="I2" s="606"/>
      <c r="J2" s="606"/>
      <c r="K2" s="605"/>
      <c r="M2" s="3" t="s">
        <v>516</v>
      </c>
      <c r="N2" s="604" t="s">
        <v>442</v>
      </c>
    </row>
    <row r="3" spans="1:19" s="53" customFormat="1" ht="21.95" customHeight="1" thickBot="1">
      <c r="A3" s="603" t="s">
        <v>515</v>
      </c>
      <c r="B3" s="602" t="str">
        <f ca="1">VLOOKUP($D$1,'5-1.소반별'!$Q$1:$U$9,2,0)</f>
        <v>양구군 양구읍 석현리 산30-1번지</v>
      </c>
      <c r="C3" s="602"/>
      <c r="D3" s="602"/>
      <c r="E3" s="602"/>
      <c r="F3" s="601" t="s">
        <v>514</v>
      </c>
      <c r="G3" s="600">
        <f ca="1">VLOOKUP($D$1,'5-1.소반별'!$Q$1:$U$9,5,0)</f>
        <v>0.8</v>
      </c>
      <c r="H3" s="599" t="s">
        <v>496</v>
      </c>
      <c r="I3" s="598"/>
      <c r="J3" s="597"/>
      <c r="K3" s="596"/>
      <c r="M3" s="244" t="s">
        <v>513</v>
      </c>
      <c r="N3" s="589" t="s">
        <v>441</v>
      </c>
    </row>
    <row r="4" spans="1:19" s="53" customFormat="1" ht="16.5" customHeight="1">
      <c r="A4" s="1179" t="s">
        <v>512</v>
      </c>
      <c r="B4" s="1172"/>
      <c r="C4" s="1180" t="s">
        <v>511</v>
      </c>
      <c r="D4" s="1180"/>
      <c r="E4" s="1171" t="s">
        <v>510</v>
      </c>
      <c r="F4" s="1172"/>
      <c r="G4" s="591" t="s">
        <v>509</v>
      </c>
      <c r="H4" s="1171" t="s">
        <v>508</v>
      </c>
      <c r="I4" s="1172"/>
      <c r="J4" s="591" t="s">
        <v>507</v>
      </c>
      <c r="K4" s="590"/>
      <c r="N4" s="589" t="s">
        <v>440</v>
      </c>
    </row>
    <row r="5" spans="1:19" s="53" customFormat="1" ht="16.5" customHeight="1">
      <c r="A5" s="595"/>
      <c r="B5" s="592"/>
      <c r="C5" s="594"/>
      <c r="D5" s="594"/>
      <c r="E5" s="1171" t="s">
        <v>506</v>
      </c>
      <c r="F5" s="1172"/>
      <c r="G5" s="594"/>
      <c r="H5" s="593"/>
      <c r="I5" s="592"/>
      <c r="J5" s="591" t="s">
        <v>505</v>
      </c>
      <c r="K5" s="590" t="s">
        <v>504</v>
      </c>
      <c r="N5" s="589" t="s">
        <v>439</v>
      </c>
    </row>
    <row r="6" spans="1:19" s="53" customFormat="1" ht="16.5" customHeight="1" thickBot="1">
      <c r="A6" s="588"/>
      <c r="B6" s="524" t="s">
        <v>503</v>
      </c>
      <c r="C6" s="587"/>
      <c r="D6" s="524" t="s">
        <v>502</v>
      </c>
      <c r="E6" s="586"/>
      <c r="F6" s="524" t="s">
        <v>502</v>
      </c>
      <c r="G6" s="587"/>
      <c r="H6" s="586"/>
      <c r="I6" s="524" t="s">
        <v>501</v>
      </c>
      <c r="J6" s="457" t="s">
        <v>500</v>
      </c>
      <c r="K6" s="585"/>
    </row>
    <row r="7" spans="1:19" s="53" customFormat="1" ht="15" hidden="1" customHeight="1" thickTop="1">
      <c r="A7" s="1177" t="s">
        <v>499</v>
      </c>
      <c r="B7" s="563" t="s">
        <v>498</v>
      </c>
      <c r="C7" s="534"/>
      <c r="D7" s="505"/>
      <c r="E7" s="534"/>
      <c r="G7" s="534"/>
      <c r="I7" s="534"/>
      <c r="J7" s="552"/>
      <c r="K7" s="564"/>
    </row>
    <row r="8" spans="1:19" s="53" customFormat="1" ht="15" hidden="1" customHeight="1">
      <c r="A8" s="1178"/>
      <c r="B8" s="563" t="s">
        <v>491</v>
      </c>
      <c r="C8" s="554"/>
      <c r="D8" s="555" t="s">
        <v>496</v>
      </c>
      <c r="E8" s="554">
        <v>0.2</v>
      </c>
      <c r="F8" s="555" t="s">
        <v>461</v>
      </c>
      <c r="G8" s="554">
        <f>ROUND(E8*C8,2)</f>
        <v>0</v>
      </c>
      <c r="H8" s="553">
        <f>H18</f>
        <v>0</v>
      </c>
      <c r="I8" s="565" t="s">
        <v>490</v>
      </c>
      <c r="J8" s="552">
        <f>I45</f>
        <v>0</v>
      </c>
      <c r="K8" s="551">
        <f>INT(H8*G8*(1+J8))</f>
        <v>0</v>
      </c>
    </row>
    <row r="9" spans="1:19" s="53" customFormat="1" ht="15" hidden="1" customHeight="1">
      <c r="A9" s="1178"/>
      <c r="B9" s="563" t="s">
        <v>497</v>
      </c>
      <c r="C9" s="554">
        <f>C8</f>
        <v>0</v>
      </c>
      <c r="D9" s="555" t="s">
        <v>496</v>
      </c>
      <c r="E9" s="554">
        <v>0.2</v>
      </c>
      <c r="F9" s="555" t="s">
        <v>495</v>
      </c>
      <c r="G9" s="554">
        <f>ROUND(E9*C9,2)</f>
        <v>0</v>
      </c>
      <c r="H9" s="553">
        <f>'3-1.기초자료'!$B$22</f>
        <v>6571</v>
      </c>
      <c r="I9" s="565"/>
      <c r="J9" s="552"/>
      <c r="K9" s="551">
        <f>INT(H9*G9)</f>
        <v>0</v>
      </c>
    </row>
    <row r="10" spans="1:19" s="53" customFormat="1" ht="15" hidden="1" customHeight="1">
      <c r="A10" s="1178"/>
      <c r="B10" s="584" t="s">
        <v>494</v>
      </c>
      <c r="C10" s="583">
        <f>K9</f>
        <v>0</v>
      </c>
      <c r="D10" s="548" t="s">
        <v>457</v>
      </c>
      <c r="E10" s="583">
        <v>5</v>
      </c>
      <c r="F10" s="548" t="s">
        <v>493</v>
      </c>
      <c r="G10" s="547"/>
      <c r="H10" s="546"/>
      <c r="I10" s="93"/>
      <c r="J10" s="545"/>
      <c r="K10" s="544">
        <f>INT(C10*0.05)</f>
        <v>0</v>
      </c>
    </row>
    <row r="11" spans="1:19" s="53" customFormat="1" ht="15" customHeight="1" thickTop="1">
      <c r="A11" s="1178"/>
      <c r="B11" s="582" t="s">
        <v>492</v>
      </c>
      <c r="C11" s="579"/>
      <c r="D11" s="580"/>
      <c r="E11" s="581"/>
      <c r="F11" s="580"/>
      <c r="G11" s="579"/>
      <c r="H11" s="578"/>
      <c r="I11" s="91"/>
      <c r="J11" s="577"/>
      <c r="K11" s="576"/>
    </row>
    <row r="12" spans="1:19" s="53" customFormat="1" ht="15" customHeight="1">
      <c r="A12" s="1178"/>
      <c r="B12" s="563" t="s">
        <v>491</v>
      </c>
      <c r="C12" s="575">
        <f ca="1">G13+G14</f>
        <v>5</v>
      </c>
      <c r="D12" s="555" t="s">
        <v>461</v>
      </c>
      <c r="E12" s="554"/>
      <c r="F12" s="555"/>
      <c r="G12" s="554"/>
      <c r="H12" s="573"/>
      <c r="I12" s="574"/>
      <c r="J12" s="552"/>
      <c r="K12" s="551">
        <f ca="1">K13+K14</f>
        <v>1315122</v>
      </c>
    </row>
    <row r="13" spans="1:19" s="53" customFormat="1" ht="15" customHeight="1">
      <c r="A13" s="1178"/>
      <c r="B13" s="563"/>
      <c r="C13" s="570"/>
      <c r="D13" s="555"/>
      <c r="E13" s="554"/>
      <c r="F13" s="555"/>
      <c r="G13" s="554">
        <f ca="1">G16+G19+G22+G25</f>
        <v>0</v>
      </c>
      <c r="H13" s="573"/>
      <c r="I13" s="565" t="s">
        <v>490</v>
      </c>
      <c r="J13" s="552"/>
      <c r="K13" s="551">
        <f ca="1">K16+K19+K22+K25</f>
        <v>0</v>
      </c>
    </row>
    <row r="14" spans="1:19" s="53" customFormat="1" ht="15" customHeight="1">
      <c r="A14" s="1178"/>
      <c r="B14" s="563"/>
      <c r="C14" s="570"/>
      <c r="D14" s="555"/>
      <c r="E14" s="554"/>
      <c r="F14" s="555"/>
      <c r="G14" s="554">
        <f ca="1">G20+G26</f>
        <v>5</v>
      </c>
      <c r="H14" s="573"/>
      <c r="I14" s="565" t="s">
        <v>489</v>
      </c>
      <c r="J14" s="552"/>
      <c r="K14" s="551">
        <f ca="1">K20+K26</f>
        <v>1315122</v>
      </c>
    </row>
    <row r="15" spans="1:19" s="53" customFormat="1" ht="15" hidden="1" customHeight="1">
      <c r="A15" s="1178"/>
      <c r="B15" s="563"/>
      <c r="C15" s="570"/>
      <c r="D15" s="555"/>
      <c r="E15" s="554"/>
      <c r="F15" s="555"/>
      <c r="G15" s="554"/>
      <c r="H15" s="573"/>
      <c r="I15" s="565"/>
      <c r="J15" s="552"/>
      <c r="K15" s="551"/>
      <c r="N15" s="53" t="s">
        <v>488</v>
      </c>
      <c r="O15" s="53" t="s">
        <v>487</v>
      </c>
      <c r="P15" s="53" t="s">
        <v>486</v>
      </c>
      <c r="Q15" s="53" t="s">
        <v>485</v>
      </c>
      <c r="R15" s="53" t="s">
        <v>484</v>
      </c>
      <c r="S15" s="53" t="s">
        <v>483</v>
      </c>
    </row>
    <row r="16" spans="1:19" s="53" customFormat="1" ht="15" hidden="1" customHeight="1">
      <c r="A16" s="1178"/>
      <c r="B16" s="563" t="s">
        <v>482</v>
      </c>
      <c r="C16" s="570">
        <f>IF($M$3="둘레베기",$N$17,0)</f>
        <v>0</v>
      </c>
      <c r="D16" s="555" t="s">
        <v>471</v>
      </c>
      <c r="E16" s="567"/>
      <c r="F16" s="555" t="s">
        <v>469</v>
      </c>
      <c r="G16" s="567">
        <f>ROUND(C16/100*E16,2)</f>
        <v>0</v>
      </c>
      <c r="H16" s="572">
        <f>H19</f>
        <v>172698</v>
      </c>
      <c r="I16" s="565" t="s">
        <v>468</v>
      </c>
      <c r="J16" s="552">
        <f>IF($M$3="둘레베기",$E$45,0)</f>
        <v>0</v>
      </c>
      <c r="K16" s="742">
        <f>ROUNDDOWN(ROUND((G16+(G16*(J16))),2)*H16,0)</f>
        <v>0</v>
      </c>
      <c r="M16" s="53" t="s">
        <v>481</v>
      </c>
      <c r="N16" s="53">
        <f ca="1">SUMIFS(입력!$N$3:$N$182,입력!$A$3:$A$182,$D$1)</f>
        <v>32</v>
      </c>
      <c r="O16" s="53">
        <f ca="1">SUMIFS(입력!$O$3:$O$182,입력!$A$3:$A$182,$D$1)</f>
        <v>18</v>
      </c>
      <c r="P16" s="53">
        <f>COUNT(입력!N3:N22)</f>
        <v>1</v>
      </c>
      <c r="Q16" s="53">
        <v>0.02</v>
      </c>
      <c r="R16" s="53">
        <f>P16*Q16</f>
        <v>0.02</v>
      </c>
      <c r="S16" s="53">
        <f>입력!H3</f>
        <v>0.8</v>
      </c>
    </row>
    <row r="17" spans="1:15" s="53" customFormat="1" ht="15" hidden="1" customHeight="1">
      <c r="A17" s="1178"/>
      <c r="B17" s="563"/>
      <c r="C17" s="568"/>
      <c r="D17" s="555"/>
      <c r="E17" s="567"/>
      <c r="F17" s="555"/>
      <c r="G17" s="567"/>
      <c r="H17" s="571"/>
      <c r="I17" s="565"/>
      <c r="J17" s="552"/>
      <c r="K17" s="564"/>
      <c r="M17" s="53" t="s">
        <v>480</v>
      </c>
      <c r="N17" s="53">
        <f ca="1">ROUND(N16/P16/Q16,0)</f>
        <v>1600</v>
      </c>
      <c r="O17" s="53">
        <f ca="1">ROUND(O16/$P$16/$Q$16,0)</f>
        <v>900</v>
      </c>
    </row>
    <row r="18" spans="1:15" s="53" customFormat="1" ht="15" hidden="1" customHeight="1">
      <c r="A18" s="1178"/>
      <c r="B18" s="563" t="s">
        <v>479</v>
      </c>
      <c r="C18" s="568">
        <f>C19</f>
        <v>0</v>
      </c>
      <c r="D18" s="555" t="s">
        <v>478</v>
      </c>
      <c r="E18" s="567"/>
      <c r="F18" s="555"/>
      <c r="G18" s="567"/>
      <c r="H18" s="571"/>
      <c r="I18" s="565"/>
      <c r="J18" s="552"/>
      <c r="K18" s="551">
        <f>K19+K20</f>
        <v>0</v>
      </c>
      <c r="M18" s="53" t="s">
        <v>477</v>
      </c>
      <c r="N18" s="53">
        <f ca="1">ROUND(N17/100,0)</f>
        <v>16</v>
      </c>
      <c r="O18" s="53">
        <f ca="1">ROUND(O17/100,0)</f>
        <v>9</v>
      </c>
    </row>
    <row r="19" spans="1:15" s="53" customFormat="1" ht="15" hidden="1" customHeight="1">
      <c r="A19" s="1178"/>
      <c r="B19" s="563" t="s">
        <v>476</v>
      </c>
      <c r="C19" s="570">
        <f>IF($M$3="줄베기",$N$17,0)</f>
        <v>0</v>
      </c>
      <c r="D19" s="555" t="s">
        <v>471</v>
      </c>
      <c r="E19" s="567"/>
      <c r="F19" s="555" t="s">
        <v>469</v>
      </c>
      <c r="G19" s="567">
        <f>ROUND(C19/100*E19,2)</f>
        <v>0</v>
      </c>
      <c r="H19" s="566">
        <f>'3-1.기초자료'!$B$11</f>
        <v>172698</v>
      </c>
      <c r="I19" s="565" t="s">
        <v>468</v>
      </c>
      <c r="J19" s="552">
        <f>IF($M$3="줄베기",$F$45,0)</f>
        <v>0</v>
      </c>
      <c r="K19" s="742">
        <f>ROUNDDOWN(ROUND((G19+(G19*(J19))),2)*H19,0)</f>
        <v>0</v>
      </c>
    </row>
    <row r="20" spans="1:15" s="53" customFormat="1" ht="15" hidden="1" customHeight="1">
      <c r="A20" s="1178"/>
      <c r="B20" s="563" t="s">
        <v>475</v>
      </c>
      <c r="C20" s="570">
        <f>IF($M$3="줄베기",$N$17,0)</f>
        <v>0</v>
      </c>
      <c r="D20" s="555" t="s">
        <v>471</v>
      </c>
      <c r="E20" s="567"/>
      <c r="F20" s="555" t="s">
        <v>469</v>
      </c>
      <c r="G20" s="567">
        <f>ROUND(C20/100*E20,2)</f>
        <v>0</v>
      </c>
      <c r="H20" s="566">
        <f>'3-1.기초자료'!$B$12</f>
        <v>228717</v>
      </c>
      <c r="I20" s="565" t="s">
        <v>464</v>
      </c>
      <c r="J20" s="552">
        <f>IF($M$3="줄베기",$F$45,0)</f>
        <v>0</v>
      </c>
      <c r="K20" s="742">
        <f>ROUNDDOWN(ROUND((G20+(G20*(J20))),2)*H20,0)</f>
        <v>0</v>
      </c>
    </row>
    <row r="21" spans="1:15" s="53" customFormat="1" ht="15" hidden="1" customHeight="1">
      <c r="A21" s="1178"/>
      <c r="B21" s="563"/>
      <c r="C21" s="568"/>
      <c r="D21" s="555"/>
      <c r="E21" s="567"/>
      <c r="F21" s="555"/>
      <c r="G21" s="567"/>
      <c r="I21" s="565"/>
      <c r="J21" s="552"/>
      <c r="K21" s="564"/>
    </row>
    <row r="22" spans="1:15" s="53" customFormat="1" ht="15" hidden="1" customHeight="1">
      <c r="A22" s="1178"/>
      <c r="B22" s="563" t="s">
        <v>474</v>
      </c>
      <c r="C22" s="570">
        <f>IF($M$3="맹아제거",$N$17,0)</f>
        <v>0</v>
      </c>
      <c r="D22" s="555" t="s">
        <v>471</v>
      </c>
      <c r="E22" s="567"/>
      <c r="F22" s="555" t="s">
        <v>469</v>
      </c>
      <c r="G22" s="567">
        <f>ROUND(C22/100*E22,2)</f>
        <v>0</v>
      </c>
      <c r="H22" s="566">
        <f>H19</f>
        <v>172698</v>
      </c>
      <c r="I22" s="565" t="s">
        <v>473</v>
      </c>
      <c r="J22" s="552">
        <f>IF($M$3="맹아제거",$G$45,0)</f>
        <v>0</v>
      </c>
      <c r="K22" s="742">
        <f>ROUNDDOWN(ROUND((G22+(G22*(J22))),2)*H22,0)</f>
        <v>0</v>
      </c>
    </row>
    <row r="23" spans="1:15" s="53" customFormat="1" ht="15" hidden="1" customHeight="1">
      <c r="A23" s="1178"/>
      <c r="B23" s="563"/>
      <c r="C23" s="568"/>
      <c r="D23" s="555"/>
      <c r="E23" s="567"/>
      <c r="F23" s="555"/>
      <c r="G23" s="567"/>
      <c r="I23" s="565"/>
      <c r="J23" s="552"/>
      <c r="K23" s="564"/>
    </row>
    <row r="24" spans="1:15" s="53" customFormat="1" ht="15" customHeight="1">
      <c r="A24" s="1178"/>
      <c r="B24" s="563" t="s">
        <v>472</v>
      </c>
      <c r="C24" s="568">
        <f ca="1">N17</f>
        <v>1600</v>
      </c>
      <c r="D24" s="555" t="s">
        <v>471</v>
      </c>
      <c r="E24" s="567"/>
      <c r="F24" s="555"/>
      <c r="G24" s="567"/>
      <c r="I24" s="565"/>
      <c r="J24" s="552"/>
      <c r="K24" s="551">
        <f ca="1">K25+K26</f>
        <v>1315122</v>
      </c>
    </row>
    <row r="25" spans="1:15" s="53" customFormat="1" ht="15" customHeight="1">
      <c r="A25" s="1178"/>
      <c r="B25" s="563" t="s">
        <v>470</v>
      </c>
      <c r="C25" s="709">
        <f ca="1">IF($M$3="모두베기",$N$17,0)*0</f>
        <v>0</v>
      </c>
      <c r="D25" s="555"/>
      <c r="E25" s="634">
        <v>7.0000000000000007E-2</v>
      </c>
      <c r="F25" s="555" t="s">
        <v>469</v>
      </c>
      <c r="G25" s="567">
        <f ca="1">ROUND(C25/100*E25,2)</f>
        <v>0</v>
      </c>
      <c r="H25" s="566">
        <f>H19</f>
        <v>172698</v>
      </c>
      <c r="I25" s="565" t="s">
        <v>468</v>
      </c>
      <c r="J25" s="552">
        <f ca="1">IF($M$3="모두베기",$H$45,0)</f>
        <v>0.15000000000000002</v>
      </c>
      <c r="K25" s="551">
        <f ca="1">INT(H25*G25*(1+J25))</f>
        <v>0</v>
      </c>
      <c r="M25" s="569"/>
    </row>
    <row r="26" spans="1:15" s="53" customFormat="1" ht="15" customHeight="1">
      <c r="A26" s="1178"/>
      <c r="B26" s="563" t="s">
        <v>467</v>
      </c>
      <c r="C26" s="568"/>
      <c r="D26" s="555"/>
      <c r="E26" s="567"/>
      <c r="F26" s="555"/>
      <c r="G26" s="567">
        <f ca="1">G27+G28+G29</f>
        <v>5</v>
      </c>
      <c r="I26" s="565"/>
      <c r="J26" s="552"/>
      <c r="K26" s="562">
        <f ca="1">K27+K28+K29</f>
        <v>1315122</v>
      </c>
    </row>
    <row r="27" spans="1:15" s="53" customFormat="1" ht="15" customHeight="1">
      <c r="A27" s="1178"/>
      <c r="B27" s="635" t="s">
        <v>523</v>
      </c>
      <c r="C27" s="567">
        <f ca="1">E27</f>
        <v>0</v>
      </c>
      <c r="D27" s="555" t="s">
        <v>461</v>
      </c>
      <c r="E27" s="567">
        <f ca="1">IF($C$44=B27,3.5,0)</f>
        <v>0</v>
      </c>
      <c r="F27" s="555" t="s">
        <v>461</v>
      </c>
      <c r="G27" s="567">
        <f ca="1">ROUND(C27,2)</f>
        <v>0</v>
      </c>
      <c r="H27" s="566">
        <f>H20</f>
        <v>228717</v>
      </c>
      <c r="I27" s="565" t="s">
        <v>466</v>
      </c>
      <c r="J27" s="741">
        <f ca="1">IF($M$3="모두베기",$H$45,0)</f>
        <v>0.15000000000000002</v>
      </c>
      <c r="K27" s="742">
        <f ca="1">ROUNDDOWN(ROUND((G27+(G27*(J27))),2)*H27,0)</f>
        <v>0</v>
      </c>
    </row>
    <row r="28" spans="1:15" s="53" customFormat="1" ht="15" customHeight="1">
      <c r="A28" s="1178"/>
      <c r="B28" s="635" t="s">
        <v>521</v>
      </c>
      <c r="C28" s="567">
        <f ca="1">E28</f>
        <v>0</v>
      </c>
      <c r="D28" s="555" t="s">
        <v>461</v>
      </c>
      <c r="E28" s="567">
        <f ca="1">IF($C$44=B28,4,0)</f>
        <v>0</v>
      </c>
      <c r="F28" s="555" t="s">
        <v>461</v>
      </c>
      <c r="G28" s="567">
        <f ca="1">ROUND(C28,2)</f>
        <v>0</v>
      </c>
      <c r="H28" s="566">
        <f>H20</f>
        <v>228717</v>
      </c>
      <c r="I28" s="565" t="s">
        <v>464</v>
      </c>
      <c r="J28" s="741">
        <f ca="1">IF($M$3="모두베기",$H$45,0)</f>
        <v>0.15000000000000002</v>
      </c>
      <c r="K28" s="742">
        <f ca="1">ROUNDDOWN(ROUND((G28+(G28*(J28))),2)*H28,0)</f>
        <v>0</v>
      </c>
    </row>
    <row r="29" spans="1:15" s="53" customFormat="1" ht="15" customHeight="1">
      <c r="A29" s="1178"/>
      <c r="B29" s="635" t="s">
        <v>519</v>
      </c>
      <c r="C29" s="567">
        <f ca="1">E29</f>
        <v>5</v>
      </c>
      <c r="D29" s="555" t="s">
        <v>465</v>
      </c>
      <c r="E29" s="567">
        <f ca="1">IF($C$44=B29,5,0)</f>
        <v>5</v>
      </c>
      <c r="F29" s="555" t="s">
        <v>461</v>
      </c>
      <c r="G29" s="567">
        <f ca="1">ROUND(C29,2)</f>
        <v>5</v>
      </c>
      <c r="H29" s="566">
        <f>H20</f>
        <v>228717</v>
      </c>
      <c r="I29" s="565" t="s">
        <v>464</v>
      </c>
      <c r="J29" s="741">
        <f ca="1">IF($M$3="모두베기",$H$45,0)</f>
        <v>0.15000000000000002</v>
      </c>
      <c r="K29" s="742">
        <f ca="1">ROUNDDOWN(ROUND((G29+(G29*(J29))),2)*H29,0)</f>
        <v>1315122</v>
      </c>
    </row>
    <row r="30" spans="1:15" s="53" customFormat="1" ht="15" customHeight="1">
      <c r="A30" s="1178"/>
      <c r="B30" s="563"/>
      <c r="C30" s="557"/>
      <c r="D30" s="555"/>
      <c r="E30" s="554"/>
      <c r="F30" s="555"/>
      <c r="G30" s="554"/>
      <c r="I30" s="565"/>
      <c r="J30" s="552"/>
      <c r="K30" s="564"/>
    </row>
    <row r="31" spans="1:15" s="53" customFormat="1" ht="15" customHeight="1">
      <c r="A31" s="1178"/>
      <c r="B31" s="563" t="s">
        <v>463</v>
      </c>
      <c r="C31" s="534"/>
      <c r="D31" s="555"/>
      <c r="E31" s="534"/>
      <c r="F31" s="555"/>
      <c r="G31" s="534"/>
      <c r="I31" s="534"/>
      <c r="J31" s="552"/>
      <c r="K31" s="562">
        <f ca="1">K32+K33</f>
        <v>47245</v>
      </c>
    </row>
    <row r="32" spans="1:15" s="53" customFormat="1" ht="19.5" customHeight="1">
      <c r="A32" s="1178"/>
      <c r="B32" s="534" t="s">
        <v>462</v>
      </c>
      <c r="C32" s="554">
        <f ca="1">G14</f>
        <v>5</v>
      </c>
      <c r="D32" s="555" t="s">
        <v>461</v>
      </c>
      <c r="E32" s="561">
        <v>5</v>
      </c>
      <c r="F32" s="560" t="s">
        <v>460</v>
      </c>
      <c r="G32" s="559">
        <f ca="1">ROUND(E32*C32,2)</f>
        <v>25</v>
      </c>
      <c r="H32" s="553">
        <f>'3-1.기초자료'!$B$15</f>
        <v>1718</v>
      </c>
      <c r="I32" s="558" t="s">
        <v>459</v>
      </c>
      <c r="J32" s="552"/>
      <c r="K32" s="551">
        <f ca="1">INT(H32*G32)</f>
        <v>42950</v>
      </c>
    </row>
    <row r="33" spans="1:17" s="53" customFormat="1" ht="19.5" customHeight="1">
      <c r="A33" s="1178"/>
      <c r="B33" s="534" t="s">
        <v>458</v>
      </c>
      <c r="C33" s="557">
        <f ca="1">INT(G32*H32)</f>
        <v>42950</v>
      </c>
      <c r="D33" s="555" t="s">
        <v>457</v>
      </c>
      <c r="E33" s="556">
        <v>0.1</v>
      </c>
      <c r="F33" s="555"/>
      <c r="G33" s="554"/>
      <c r="H33" s="553"/>
      <c r="I33" s="534"/>
      <c r="J33" s="552"/>
      <c r="K33" s="551">
        <f ca="1">INT(C33*E33)</f>
        <v>4295</v>
      </c>
    </row>
    <row r="34" spans="1:17" s="53" customFormat="1" ht="19.5" customHeight="1" thickBot="1">
      <c r="A34" s="1178"/>
      <c r="B34" s="550" t="s">
        <v>456</v>
      </c>
      <c r="C34" s="547">
        <f ca="1">C32</f>
        <v>5</v>
      </c>
      <c r="D34" s="548" t="s">
        <v>455</v>
      </c>
      <c r="E34" s="549">
        <v>8.3999999999999995E-3</v>
      </c>
      <c r="F34" s="548" t="s">
        <v>454</v>
      </c>
      <c r="G34" s="547"/>
      <c r="H34" s="546">
        <f>'3-1.기초자료'!$B$21</f>
        <v>400000</v>
      </c>
      <c r="I34" s="93" t="s">
        <v>453</v>
      </c>
      <c r="J34" s="545"/>
      <c r="K34" s="544">
        <f ca="1">INT(C34*E34*H34)</f>
        <v>16800</v>
      </c>
    </row>
    <row r="35" spans="1:17" s="53" customFormat="1" ht="21" customHeight="1">
      <c r="A35" s="1173" t="s">
        <v>452</v>
      </c>
      <c r="B35" s="543" t="s">
        <v>451</v>
      </c>
      <c r="C35" s="542"/>
      <c r="D35" s="506"/>
      <c r="E35" s="542"/>
      <c r="F35" s="506"/>
      <c r="G35" s="542"/>
      <c r="H35" s="506"/>
      <c r="I35" s="542"/>
      <c r="J35" s="507"/>
      <c r="K35" s="541">
        <f ca="1">K36+K37+K38</f>
        <v>1379167</v>
      </c>
    </row>
    <row r="36" spans="1:17" s="53" customFormat="1" ht="21" customHeight="1">
      <c r="A36" s="1174"/>
      <c r="B36" s="540" t="s">
        <v>450</v>
      </c>
      <c r="C36" s="538"/>
      <c r="D36" s="539"/>
      <c r="E36" s="538"/>
      <c r="F36" s="539"/>
      <c r="G36" s="538"/>
      <c r="H36" s="539"/>
      <c r="I36" s="538"/>
      <c r="J36" s="537"/>
      <c r="K36" s="536">
        <f ca="1">K12</f>
        <v>1315122</v>
      </c>
    </row>
    <row r="37" spans="1:17" s="53" customFormat="1" ht="21" customHeight="1">
      <c r="A37" s="1174"/>
      <c r="B37" s="535" t="s">
        <v>449</v>
      </c>
      <c r="C37" s="534"/>
      <c r="E37" s="534"/>
      <c r="G37" s="534"/>
      <c r="I37" s="534"/>
      <c r="J37" s="505"/>
      <c r="K37" s="533">
        <f ca="1">K31</f>
        <v>47245</v>
      </c>
      <c r="Q37" s="170"/>
    </row>
    <row r="38" spans="1:17" s="53" customFormat="1" ht="21" customHeight="1" thickBot="1">
      <c r="A38" s="1175"/>
      <c r="B38" s="532" t="s">
        <v>448</v>
      </c>
      <c r="C38" s="530"/>
      <c r="D38" s="531"/>
      <c r="E38" s="530"/>
      <c r="F38" s="531"/>
      <c r="G38" s="530"/>
      <c r="H38" s="531"/>
      <c r="I38" s="530"/>
      <c r="J38" s="529"/>
      <c r="K38" s="528">
        <f ca="1">K34</f>
        <v>16800</v>
      </c>
    </row>
    <row r="39" spans="1:17" s="53" customFormat="1" ht="21" customHeight="1" thickBot="1">
      <c r="A39" s="510"/>
      <c r="B39" s="527" t="s">
        <v>447</v>
      </c>
      <c r="C39" s="510"/>
      <c r="D39" s="510"/>
      <c r="E39" s="510"/>
      <c r="F39" s="510"/>
      <c r="G39" s="510"/>
      <c r="H39" s="510"/>
      <c r="I39" s="510"/>
      <c r="J39" s="509"/>
      <c r="K39" s="510"/>
    </row>
    <row r="40" spans="1:17" s="53" customFormat="1" ht="21" customHeight="1">
      <c r="A40" s="526"/>
      <c r="B40" s="1126" t="s">
        <v>446</v>
      </c>
      <c r="C40" s="1124" t="s">
        <v>445</v>
      </c>
      <c r="D40" s="1120"/>
      <c r="E40" s="1176" t="s">
        <v>444</v>
      </c>
      <c r="F40" s="1176"/>
      <c r="G40" s="1176"/>
      <c r="H40" s="1176"/>
      <c r="I40" s="1176"/>
      <c r="J40" s="1124" t="s">
        <v>443</v>
      </c>
      <c r="K40" s="1128"/>
    </row>
    <row r="41" spans="1:17" s="53" customFormat="1" ht="21" customHeight="1" thickBot="1">
      <c r="A41" s="520"/>
      <c r="B41" s="1127"/>
      <c r="C41" s="1125"/>
      <c r="D41" s="1123"/>
      <c r="E41" s="525" t="s">
        <v>442</v>
      </c>
      <c r="F41" s="525" t="s">
        <v>441</v>
      </c>
      <c r="G41" s="525" t="s">
        <v>440</v>
      </c>
      <c r="H41" s="525" t="s">
        <v>439</v>
      </c>
      <c r="I41" s="524"/>
      <c r="J41" s="1125"/>
      <c r="K41" s="1129"/>
    </row>
    <row r="42" spans="1:17" s="53" customFormat="1" ht="21" customHeight="1" thickTop="1">
      <c r="A42" s="520"/>
      <c r="B42" s="523" t="s">
        <v>438</v>
      </c>
      <c r="C42" s="1165" t="str">
        <f ca="1">OFFSET(입력!$B$3,0+$S$1*20,16)</f>
        <v>중(15º~30º)</v>
      </c>
      <c r="D42" s="1166"/>
      <c r="E42" s="518">
        <f ca="1">IF($C$42=$O$42,0,IF($C$42=$O$43,0.05,0.1))</f>
        <v>0.05</v>
      </c>
      <c r="F42" s="518">
        <f ca="1">IF($C$42=$O$42,0,IF($C$42=$O$43,0.05,0.1))</f>
        <v>0.05</v>
      </c>
      <c r="G42" s="518">
        <f ca="1">IF($C$42=$O$42,0,IF($C$42=$O$43,0.05,0.1))</f>
        <v>0.05</v>
      </c>
      <c r="H42" s="518">
        <f ca="1">IF($C$42=$O$42,0,IF($C$42=$O$43,0.05,0.1))</f>
        <v>0.05</v>
      </c>
      <c r="I42" s="522"/>
      <c r="J42" s="517"/>
      <c r="K42" s="516"/>
      <c r="O42" s="538" t="s">
        <v>437</v>
      </c>
      <c r="P42" s="538">
        <v>0</v>
      </c>
    </row>
    <row r="43" spans="1:17" s="53" customFormat="1" ht="21" customHeight="1">
      <c r="A43" s="520"/>
      <c r="B43" s="519" t="s">
        <v>436</v>
      </c>
      <c r="C43" s="1167" t="str">
        <f ca="1">OFFSET(입력!$B$3,0+$S$1*20,17)</f>
        <v>개소당 평균면적이 1ha 미만</v>
      </c>
      <c r="D43" s="1168"/>
      <c r="E43" s="518">
        <f ca="1">IF($C$43=$O$48,0,IF($C$43=$O$49,0.05,0.1))</f>
        <v>0.1</v>
      </c>
      <c r="F43" s="518">
        <f ca="1">IF($C$43=$O$48,0,IF($C$43=$O$49,0.05,0.1))</f>
        <v>0.1</v>
      </c>
      <c r="G43" s="518">
        <f ca="1">IF($C$43=$O$48,0,IF($C$43=$O$49,0.05,0.1))</f>
        <v>0.1</v>
      </c>
      <c r="H43" s="518">
        <f ca="1">IF($C$43=$O$48,0,IF($C$43=$O$49,0.05,0.1))</f>
        <v>0.1</v>
      </c>
      <c r="I43" s="521"/>
      <c r="J43" s="512"/>
      <c r="K43" s="169"/>
      <c r="O43" s="538" t="s">
        <v>435</v>
      </c>
      <c r="P43" s="538">
        <v>0.05</v>
      </c>
    </row>
    <row r="44" spans="1:17" s="53" customFormat="1" ht="21" customHeight="1">
      <c r="A44" s="520"/>
      <c r="B44" s="519" t="s">
        <v>434</v>
      </c>
      <c r="C44" s="1167" t="str">
        <f ca="1">OFFSET(입력!$B$3,0+$S$1*20,15)</f>
        <v>조림 3년 차 이상</v>
      </c>
      <c r="D44" s="1168"/>
      <c r="E44" s="166"/>
      <c r="F44" s="518">
        <f ca="1">IF($C$44=$O$45,0,IF($C$44=$O$46,0.05,0.1))</f>
        <v>0.1</v>
      </c>
      <c r="G44" s="166"/>
      <c r="H44" s="166"/>
      <c r="I44" s="166"/>
      <c r="J44" s="517"/>
      <c r="K44" s="516"/>
      <c r="O44" s="538" t="s">
        <v>433</v>
      </c>
      <c r="P44" s="538">
        <v>0.1</v>
      </c>
    </row>
    <row r="45" spans="1:17" s="53" customFormat="1" ht="21" customHeight="1">
      <c r="A45" s="515"/>
      <c r="B45" s="514" t="s">
        <v>432</v>
      </c>
      <c r="C45" s="1169"/>
      <c r="D45" s="1170"/>
      <c r="E45" s="513">
        <f ca="1">E42+E43+E44</f>
        <v>0.15000000000000002</v>
      </c>
      <c r="F45" s="513">
        <f ca="1">F42+F43+F44</f>
        <v>0.25</v>
      </c>
      <c r="G45" s="513">
        <f ca="1">G42+G43+G44</f>
        <v>0.15000000000000002</v>
      </c>
      <c r="H45" s="513">
        <f ca="1">H42+H43+H44</f>
        <v>0.15000000000000002</v>
      </c>
      <c r="I45" s="513"/>
      <c r="J45" s="512"/>
      <c r="K45" s="169"/>
      <c r="O45" s="633" t="s">
        <v>523</v>
      </c>
      <c r="P45" s="538">
        <v>0</v>
      </c>
      <c r="Q45" s="53">
        <v>3.5</v>
      </c>
    </row>
    <row r="46" spans="1:17" s="53" customFormat="1" ht="21" customHeight="1" thickBot="1">
      <c r="A46" s="511"/>
      <c r="B46" s="510"/>
      <c r="C46" s="510"/>
      <c r="D46" s="510"/>
      <c r="E46" s="510"/>
      <c r="F46" s="510"/>
      <c r="G46" s="510"/>
      <c r="H46" s="510"/>
      <c r="I46" s="510"/>
      <c r="J46" s="509"/>
      <c r="K46" s="508"/>
      <c r="O46" s="633" t="s">
        <v>521</v>
      </c>
      <c r="P46" s="538">
        <v>0.05</v>
      </c>
      <c r="Q46" s="53">
        <v>4</v>
      </c>
    </row>
    <row r="47" spans="1:17" s="53" customFormat="1" ht="21" customHeight="1">
      <c r="A47" s="506"/>
      <c r="B47" s="506"/>
      <c r="C47" s="506"/>
      <c r="D47" s="506"/>
      <c r="E47" s="506"/>
      <c r="F47" s="506"/>
      <c r="G47" s="506"/>
      <c r="H47" s="506"/>
      <c r="I47" s="506"/>
      <c r="J47" s="507"/>
      <c r="K47" s="506"/>
      <c r="O47" s="633" t="s">
        <v>519</v>
      </c>
      <c r="P47" s="538">
        <v>0.1</v>
      </c>
      <c r="Q47" s="53">
        <v>5</v>
      </c>
    </row>
    <row r="48" spans="1:17" s="53" customFormat="1" ht="21" customHeight="1">
      <c r="J48" s="505"/>
      <c r="O48" s="538" t="s">
        <v>1082</v>
      </c>
      <c r="P48" s="538">
        <v>0</v>
      </c>
    </row>
    <row r="49" spans="10:16" s="53" customFormat="1" ht="21" customHeight="1">
      <c r="J49" s="505"/>
      <c r="O49" s="538" t="s">
        <v>1084</v>
      </c>
      <c r="P49" s="538">
        <v>0.05</v>
      </c>
    </row>
    <row r="50" spans="10:16" s="53" customFormat="1" ht="21" customHeight="1">
      <c r="J50" s="505"/>
      <c r="O50" s="538" t="s">
        <v>1083</v>
      </c>
      <c r="P50" s="538">
        <v>0.1</v>
      </c>
    </row>
    <row r="51" spans="10:16" s="53" customFormat="1" ht="21" customHeight="1">
      <c r="J51" s="505"/>
    </row>
    <row r="52" spans="10:16" s="53" customFormat="1" ht="21" customHeight="1">
      <c r="J52" s="505"/>
    </row>
    <row r="53" spans="10:16" s="53" customFormat="1" ht="23.25" customHeight="1">
      <c r="J53" s="505"/>
    </row>
    <row r="54" spans="10:16" s="53" customFormat="1" ht="21" customHeight="1">
      <c r="J54" s="505"/>
    </row>
    <row r="55" spans="10:16" s="53" customFormat="1" ht="21" customHeight="1">
      <c r="J55" s="505"/>
    </row>
    <row r="56" spans="10:16" s="53" customFormat="1" ht="21" customHeight="1">
      <c r="J56" s="505"/>
    </row>
    <row r="57" spans="10:16" s="53" customFormat="1" ht="21" customHeight="1">
      <c r="J57" s="505"/>
    </row>
    <row r="58" spans="10:16" s="53" customFormat="1" ht="21" customHeight="1">
      <c r="J58" s="505"/>
    </row>
    <row r="59" spans="10:16" s="53" customFormat="1" ht="21" customHeight="1">
      <c r="J59" s="505"/>
    </row>
    <row r="60" spans="10:16" s="53" customFormat="1" ht="21" customHeight="1">
      <c r="J60" s="505"/>
    </row>
    <row r="61" spans="10:16" s="53" customFormat="1" ht="21" customHeight="1">
      <c r="J61" s="505"/>
    </row>
    <row r="62" spans="10:16" s="53" customFormat="1" ht="21" customHeight="1">
      <c r="J62" s="505"/>
    </row>
    <row r="63" spans="10:16" s="53" customFormat="1" ht="21" customHeight="1">
      <c r="J63" s="505"/>
    </row>
    <row r="64" spans="10:16" s="53" customFormat="1" ht="21" customHeight="1">
      <c r="J64" s="505"/>
    </row>
    <row r="65" spans="10:10" s="53" customFormat="1" ht="21" customHeight="1">
      <c r="J65" s="505"/>
    </row>
    <row r="66" spans="10:10" s="53" customFormat="1" ht="21" customHeight="1">
      <c r="J66" s="505"/>
    </row>
    <row r="67" spans="10:10" s="53" customFormat="1" ht="21" customHeight="1">
      <c r="J67" s="505"/>
    </row>
    <row r="68" spans="10:10" s="53" customFormat="1" ht="21" customHeight="1">
      <c r="J68" s="505"/>
    </row>
    <row r="69" spans="10:10" s="53" customFormat="1" ht="21" customHeight="1">
      <c r="J69" s="505"/>
    </row>
    <row r="70" spans="10:10" s="53" customFormat="1" ht="21" customHeight="1">
      <c r="J70" s="505"/>
    </row>
    <row r="71" spans="10:10" s="53" customFormat="1" ht="21" customHeight="1">
      <c r="J71" s="505"/>
    </row>
    <row r="72" spans="10:10" s="53" customFormat="1" ht="21" customHeight="1">
      <c r="J72" s="505"/>
    </row>
    <row r="73" spans="10:10" s="53" customFormat="1" ht="21" customHeight="1">
      <c r="J73" s="505"/>
    </row>
    <row r="74" spans="10:10" s="53" customFormat="1" ht="21" customHeight="1">
      <c r="J74" s="505"/>
    </row>
    <row r="75" spans="10:10" s="53" customFormat="1" ht="21" customHeight="1">
      <c r="J75" s="505"/>
    </row>
    <row r="76" spans="10:10" s="53" customFormat="1" ht="21" customHeight="1">
      <c r="J76" s="505"/>
    </row>
    <row r="77" spans="10:10" s="53" customFormat="1" ht="21" customHeight="1">
      <c r="J77" s="505"/>
    </row>
    <row r="78" spans="10:10" s="53" customFormat="1" ht="21" customHeight="1">
      <c r="J78" s="505"/>
    </row>
    <row r="79" spans="10:10" s="53" customFormat="1" ht="21" customHeight="1">
      <c r="J79" s="505"/>
    </row>
    <row r="80" spans="10:10" s="53" customFormat="1" ht="21" customHeight="1">
      <c r="J80" s="505"/>
    </row>
    <row r="81" spans="1:11" s="53" customFormat="1" ht="21" customHeight="1">
      <c r="J81" s="505"/>
    </row>
    <row r="82" spans="1:11" s="53" customFormat="1" ht="21" customHeight="1">
      <c r="J82" s="505"/>
    </row>
    <row r="83" spans="1:11" s="53" customFormat="1" ht="21" customHeight="1">
      <c r="J83" s="505"/>
    </row>
    <row r="84" spans="1:11" s="53" customFormat="1" ht="21" customHeight="1">
      <c r="J84" s="505"/>
    </row>
    <row r="85" spans="1:11" s="53" customFormat="1" ht="21" customHeight="1">
      <c r="J85" s="505"/>
    </row>
    <row r="86" spans="1:11" s="53" customFormat="1" ht="21" customHeight="1">
      <c r="J86" s="505"/>
    </row>
    <row r="87" spans="1:11" s="53" customFormat="1" ht="21" customHeight="1">
      <c r="J87" s="505"/>
    </row>
    <row r="88" spans="1:11">
      <c r="A88" s="53"/>
      <c r="B88" s="53"/>
      <c r="C88" s="53"/>
      <c r="D88" s="53"/>
      <c r="E88" s="53"/>
      <c r="F88" s="53"/>
      <c r="G88" s="53"/>
      <c r="H88" s="53"/>
      <c r="I88" s="53"/>
      <c r="J88" s="505"/>
      <c r="K88" s="53"/>
    </row>
    <row r="89" spans="1:11">
      <c r="A89" s="53"/>
      <c r="B89" s="53"/>
      <c r="C89" s="53"/>
      <c r="D89" s="53"/>
      <c r="E89" s="53"/>
      <c r="F89" s="53"/>
      <c r="G89" s="53"/>
      <c r="H89" s="53"/>
      <c r="I89" s="53"/>
      <c r="J89" s="505"/>
      <c r="K89" s="53"/>
    </row>
    <row r="90" spans="1:11">
      <c r="A90" s="53"/>
      <c r="B90" s="53"/>
      <c r="C90" s="53"/>
      <c r="D90" s="53"/>
      <c r="E90" s="53"/>
      <c r="F90" s="53"/>
      <c r="G90" s="53"/>
      <c r="H90" s="53"/>
      <c r="I90" s="53"/>
      <c r="J90" s="505"/>
      <c r="K90" s="53"/>
    </row>
    <row r="91" spans="1:11">
      <c r="A91" s="53"/>
      <c r="B91" s="53"/>
      <c r="C91" s="53"/>
      <c r="D91" s="53"/>
      <c r="E91" s="53"/>
      <c r="F91" s="53"/>
      <c r="G91" s="53"/>
      <c r="H91" s="53"/>
      <c r="I91" s="53"/>
      <c r="J91" s="505"/>
      <c r="K91" s="53"/>
    </row>
    <row r="92" spans="1:11">
      <c r="A92" s="53"/>
      <c r="B92" s="53"/>
      <c r="C92" s="53"/>
      <c r="D92" s="53"/>
      <c r="E92" s="53"/>
      <c r="F92" s="53"/>
      <c r="G92" s="53"/>
      <c r="H92" s="53"/>
      <c r="I92" s="53"/>
      <c r="J92" s="505"/>
      <c r="K92" s="53"/>
    </row>
  </sheetData>
  <mergeCells count="17">
    <mergeCell ref="C45:D45"/>
    <mergeCell ref="H4:I4"/>
    <mergeCell ref="A35:A38"/>
    <mergeCell ref="B40:B41"/>
    <mergeCell ref="C40:D41"/>
    <mergeCell ref="E40:I40"/>
    <mergeCell ref="A7:A34"/>
    <mergeCell ref="C44:D44"/>
    <mergeCell ref="E5:F5"/>
    <mergeCell ref="A4:B4"/>
    <mergeCell ref="C4:D4"/>
    <mergeCell ref="E4:F4"/>
    <mergeCell ref="D1:D2"/>
    <mergeCell ref="E1:H2"/>
    <mergeCell ref="J40:K41"/>
    <mergeCell ref="C42:D42"/>
    <mergeCell ref="C43:D43"/>
  </mergeCells>
  <phoneticPr fontId="4" type="noConversion"/>
  <dataValidations disablePrompts="1" count="1">
    <dataValidation type="list" allowBlank="1" showInputMessage="1" showErrorMessage="1" sqref="M3" xr:uid="{00000000-0002-0000-1900-000000000000}">
      <formula1>$N$2:$N$5</formula1>
    </dataValidation>
  </dataValidations>
  <pageMargins left="0.78740157480314965" right="0.31496062992125984" top="0.6692913385826772" bottom="0.43307086614173229" header="0.51181102362204722" footer="0"/>
  <pageSetup paperSize="9" scale="80" orientation="landscape" blackAndWhite="1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11"/>
  </sheetPr>
  <dimension ref="A1:S92"/>
  <sheetViews>
    <sheetView view="pageBreakPreview" zoomScaleNormal="100" workbookViewId="0">
      <selection activeCell="N16" sqref="N16"/>
    </sheetView>
  </sheetViews>
  <sheetFormatPr defaultColWidth="8.88671875" defaultRowHeight="14.25"/>
  <cols>
    <col min="1" max="1" width="6.77734375" style="3" customWidth="1"/>
    <col min="2" max="2" width="22.77734375" style="3" customWidth="1"/>
    <col min="3" max="3" width="11.77734375" style="3" customWidth="1"/>
    <col min="4" max="4" width="17.77734375" style="3" bestFit="1" customWidth="1"/>
    <col min="5" max="9" width="11.77734375" style="3" customWidth="1"/>
    <col min="10" max="10" width="7.77734375" style="57" customWidth="1"/>
    <col min="11" max="11" width="14.77734375" style="3" customWidth="1"/>
    <col min="12" max="12" width="1.77734375" style="3" customWidth="1"/>
    <col min="13" max="14" width="8.88671875" style="3"/>
    <col min="15" max="15" width="22.33203125" style="3" bestFit="1" customWidth="1"/>
    <col min="16" max="16" width="8.88671875" style="3"/>
    <col min="17" max="17" width="10" style="3" bestFit="1" customWidth="1"/>
    <col min="18" max="16384" width="8.88671875" style="3"/>
  </cols>
  <sheetData>
    <row r="1" spans="1:19" ht="23.25" customHeight="1">
      <c r="A1" s="612"/>
      <c r="B1" s="611"/>
      <c r="C1" s="611"/>
      <c r="D1" s="1161" t="str">
        <f ca="1">OFFSET('5-1.소반별'!$Q$1,S1,0)</f>
        <v>1-0-2-0</v>
      </c>
      <c r="E1" s="1163" t="s">
        <v>517</v>
      </c>
      <c r="F1" s="1163"/>
      <c r="G1" s="1163"/>
      <c r="H1" s="1163"/>
      <c r="I1" s="610"/>
      <c r="J1" s="610"/>
      <c r="K1" s="609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1</v>
      </c>
    </row>
    <row r="2" spans="1:19" ht="23.25" customHeight="1" thickBot="1">
      <c r="A2" s="608"/>
      <c r="B2" s="607"/>
      <c r="C2" s="607"/>
      <c r="D2" s="1162"/>
      <c r="E2" s="1164"/>
      <c r="F2" s="1164"/>
      <c r="G2" s="1164"/>
      <c r="H2" s="1164"/>
      <c r="I2" s="606"/>
      <c r="J2" s="606"/>
      <c r="K2" s="605"/>
      <c r="M2" s="3" t="s">
        <v>516</v>
      </c>
      <c r="N2" s="604" t="s">
        <v>272</v>
      </c>
    </row>
    <row r="3" spans="1:19" s="53" customFormat="1" ht="21.95" customHeight="1" thickBot="1">
      <c r="A3" s="603" t="s">
        <v>515</v>
      </c>
      <c r="B3" s="602" t="str">
        <f ca="1">VLOOKUP($D$1,'5-1.소반별'!$Q$1:$U$9,2,0)</f>
        <v>양구군 양구읍 송청리 산43번지</v>
      </c>
      <c r="C3" s="602"/>
      <c r="D3" s="602"/>
      <c r="E3" s="602"/>
      <c r="F3" s="601" t="s">
        <v>514</v>
      </c>
      <c r="G3" s="600">
        <f ca="1">VLOOKUP($D$1,'5-1.소반별'!$Q$1:$U$9,5,0)</f>
        <v>6.61</v>
      </c>
      <c r="H3" s="599" t="s">
        <v>4</v>
      </c>
      <c r="I3" s="598"/>
      <c r="J3" s="597"/>
      <c r="K3" s="596"/>
      <c r="M3" s="244" t="s">
        <v>513</v>
      </c>
      <c r="N3" s="589" t="s">
        <v>271</v>
      </c>
    </row>
    <row r="4" spans="1:19" s="53" customFormat="1" ht="16.5" customHeight="1">
      <c r="A4" s="1179" t="s">
        <v>512</v>
      </c>
      <c r="B4" s="1172"/>
      <c r="C4" s="1180" t="s">
        <v>511</v>
      </c>
      <c r="D4" s="1180"/>
      <c r="E4" s="1171" t="s">
        <v>510</v>
      </c>
      <c r="F4" s="1172"/>
      <c r="G4" s="591" t="s">
        <v>509</v>
      </c>
      <c r="H4" s="1171" t="s">
        <v>508</v>
      </c>
      <c r="I4" s="1172"/>
      <c r="J4" s="591" t="s">
        <v>507</v>
      </c>
      <c r="K4" s="590"/>
      <c r="N4" s="589" t="s">
        <v>273</v>
      </c>
    </row>
    <row r="5" spans="1:19" s="53" customFormat="1" ht="16.5" customHeight="1">
      <c r="A5" s="595"/>
      <c r="B5" s="592"/>
      <c r="C5" s="594"/>
      <c r="D5" s="594"/>
      <c r="E5" s="1171" t="s">
        <v>506</v>
      </c>
      <c r="F5" s="1172"/>
      <c r="G5" s="594"/>
      <c r="H5" s="593"/>
      <c r="I5" s="592"/>
      <c r="J5" s="591" t="s">
        <v>505</v>
      </c>
      <c r="K5" s="590" t="s">
        <v>6</v>
      </c>
      <c r="N5" s="589" t="s">
        <v>211</v>
      </c>
    </row>
    <row r="6" spans="1:19" s="53" customFormat="1" ht="16.5" customHeight="1" thickBot="1">
      <c r="A6" s="588"/>
      <c r="B6" s="524" t="s">
        <v>503</v>
      </c>
      <c r="C6" s="587"/>
      <c r="D6" s="524" t="s">
        <v>99</v>
      </c>
      <c r="E6" s="586"/>
      <c r="F6" s="524" t="s">
        <v>99</v>
      </c>
      <c r="G6" s="587"/>
      <c r="H6" s="586"/>
      <c r="I6" s="524" t="s">
        <v>501</v>
      </c>
      <c r="J6" s="457" t="s">
        <v>500</v>
      </c>
      <c r="K6" s="585"/>
    </row>
    <row r="7" spans="1:19" s="53" customFormat="1" ht="15" hidden="1" customHeight="1" thickTop="1">
      <c r="A7" s="1177" t="s">
        <v>499</v>
      </c>
      <c r="B7" s="563" t="s">
        <v>498</v>
      </c>
      <c r="C7" s="534"/>
      <c r="D7" s="505"/>
      <c r="E7" s="534"/>
      <c r="G7" s="534"/>
      <c r="I7" s="534"/>
      <c r="J7" s="552"/>
      <c r="K7" s="564"/>
    </row>
    <row r="8" spans="1:19" s="53" customFormat="1" ht="15" hidden="1" customHeight="1">
      <c r="A8" s="1178"/>
      <c r="B8" s="563" t="s">
        <v>491</v>
      </c>
      <c r="C8" s="554"/>
      <c r="D8" s="555" t="s">
        <v>4</v>
      </c>
      <c r="E8" s="554">
        <v>0.2</v>
      </c>
      <c r="F8" s="555" t="s">
        <v>461</v>
      </c>
      <c r="G8" s="554">
        <f>ROUND(E8*C8,2)</f>
        <v>0</v>
      </c>
      <c r="H8" s="553">
        <f>H18</f>
        <v>0</v>
      </c>
      <c r="I8" s="565" t="s">
        <v>299</v>
      </c>
      <c r="J8" s="552">
        <f>I45</f>
        <v>0</v>
      </c>
      <c r="K8" s="551">
        <f>INT(H8*G8*(1+J8))</f>
        <v>0</v>
      </c>
    </row>
    <row r="9" spans="1:19" s="53" customFormat="1" ht="15" hidden="1" customHeight="1">
      <c r="A9" s="1178"/>
      <c r="B9" s="563" t="s">
        <v>497</v>
      </c>
      <c r="C9" s="554">
        <f>C8</f>
        <v>0</v>
      </c>
      <c r="D9" s="555" t="s">
        <v>4</v>
      </c>
      <c r="E9" s="554">
        <v>0.2</v>
      </c>
      <c r="F9" s="555" t="s">
        <v>495</v>
      </c>
      <c r="G9" s="554">
        <f>ROUND(E9*C9,2)</f>
        <v>0</v>
      </c>
      <c r="H9" s="553">
        <f>'3-1.기초자료'!$B$22</f>
        <v>6571</v>
      </c>
      <c r="I9" s="565"/>
      <c r="J9" s="552"/>
      <c r="K9" s="551">
        <f>INT(H9*G9)</f>
        <v>0</v>
      </c>
    </row>
    <row r="10" spans="1:19" s="53" customFormat="1" ht="15" hidden="1" customHeight="1">
      <c r="A10" s="1178"/>
      <c r="B10" s="584" t="s">
        <v>458</v>
      </c>
      <c r="C10" s="583">
        <f>K9</f>
        <v>0</v>
      </c>
      <c r="D10" s="548" t="s">
        <v>86</v>
      </c>
      <c r="E10" s="583">
        <v>5</v>
      </c>
      <c r="F10" s="548" t="s">
        <v>102</v>
      </c>
      <c r="G10" s="547"/>
      <c r="H10" s="546"/>
      <c r="I10" s="93"/>
      <c r="J10" s="545"/>
      <c r="K10" s="544">
        <f>INT(C10*0.05)</f>
        <v>0</v>
      </c>
    </row>
    <row r="11" spans="1:19" s="53" customFormat="1" ht="15" customHeight="1" thickTop="1">
      <c r="A11" s="1178"/>
      <c r="B11" s="582" t="s">
        <v>492</v>
      </c>
      <c r="C11" s="579"/>
      <c r="D11" s="580"/>
      <c r="E11" s="581"/>
      <c r="F11" s="580"/>
      <c r="G11" s="579"/>
      <c r="H11" s="578"/>
      <c r="I11" s="91"/>
      <c r="J11" s="577"/>
      <c r="K11" s="576"/>
    </row>
    <row r="12" spans="1:19" s="53" customFormat="1" ht="15" customHeight="1">
      <c r="A12" s="1178"/>
      <c r="B12" s="563" t="s">
        <v>491</v>
      </c>
      <c r="C12" s="575">
        <f ca="1">G13+G14</f>
        <v>5</v>
      </c>
      <c r="D12" s="555" t="s">
        <v>461</v>
      </c>
      <c r="E12" s="554"/>
      <c r="F12" s="555"/>
      <c r="G12" s="554"/>
      <c r="H12" s="573"/>
      <c r="I12" s="574"/>
      <c r="J12" s="552"/>
      <c r="K12" s="551">
        <f ca="1">K13+K14</f>
        <v>1200764</v>
      </c>
    </row>
    <row r="13" spans="1:19" s="53" customFormat="1" ht="15" customHeight="1">
      <c r="A13" s="1178"/>
      <c r="B13" s="563"/>
      <c r="C13" s="570"/>
      <c r="D13" s="555"/>
      <c r="E13" s="554"/>
      <c r="F13" s="555"/>
      <c r="G13" s="554">
        <f ca="1">G16+G19+G22+G25</f>
        <v>0</v>
      </c>
      <c r="H13" s="573"/>
      <c r="I13" s="565" t="s">
        <v>299</v>
      </c>
      <c r="J13" s="552"/>
      <c r="K13" s="551">
        <f ca="1">K16+K19+K22+K25</f>
        <v>0</v>
      </c>
    </row>
    <row r="14" spans="1:19" s="53" customFormat="1" ht="15" customHeight="1">
      <c r="A14" s="1178"/>
      <c r="B14" s="563"/>
      <c r="C14" s="570"/>
      <c r="D14" s="555"/>
      <c r="E14" s="554"/>
      <c r="F14" s="555"/>
      <c r="G14" s="554">
        <f ca="1">G20+G26</f>
        <v>5</v>
      </c>
      <c r="H14" s="573"/>
      <c r="I14" s="565" t="s">
        <v>300</v>
      </c>
      <c r="J14" s="552"/>
      <c r="K14" s="551">
        <f ca="1">K20+K26</f>
        <v>1200764</v>
      </c>
    </row>
    <row r="15" spans="1:19" s="53" customFormat="1" ht="15" customHeight="1">
      <c r="A15" s="1178"/>
      <c r="B15" s="563"/>
      <c r="C15" s="570"/>
      <c r="D15" s="555"/>
      <c r="E15" s="554"/>
      <c r="F15" s="555"/>
      <c r="G15" s="554"/>
      <c r="H15" s="573"/>
      <c r="I15" s="565"/>
      <c r="J15" s="552"/>
      <c r="K15" s="551"/>
      <c r="N15" s="53" t="s">
        <v>310</v>
      </c>
      <c r="O15" s="53" t="s">
        <v>311</v>
      </c>
      <c r="P15" s="53" t="s">
        <v>405</v>
      </c>
      <c r="Q15" s="53" t="s">
        <v>485</v>
      </c>
      <c r="R15" s="53" t="s">
        <v>484</v>
      </c>
      <c r="S15" s="53" t="s">
        <v>483</v>
      </c>
    </row>
    <row r="16" spans="1:19" s="53" customFormat="1" ht="15" customHeight="1">
      <c r="A16" s="1178"/>
      <c r="B16" s="563" t="s">
        <v>482</v>
      </c>
      <c r="C16" s="570">
        <f>IF($M$3="둘레베기",$N$17,0)</f>
        <v>0</v>
      </c>
      <c r="D16" s="555" t="s">
        <v>388</v>
      </c>
      <c r="E16" s="567">
        <v>0.18</v>
      </c>
      <c r="F16" s="555" t="s">
        <v>469</v>
      </c>
      <c r="G16" s="567">
        <f>ROUND(C16/100*E16,2)</f>
        <v>0</v>
      </c>
      <c r="H16" s="572">
        <f>H19</f>
        <v>172698</v>
      </c>
      <c r="I16" s="565" t="s">
        <v>468</v>
      </c>
      <c r="J16" s="552">
        <f>IF($M$3="둘레베기",$E$45,0)</f>
        <v>0</v>
      </c>
      <c r="K16" s="742">
        <f>ROUNDDOWN(ROUND((G16+(G16*(J16))),2)*H16,0)</f>
        <v>0</v>
      </c>
      <c r="M16" s="53" t="s">
        <v>481</v>
      </c>
      <c r="N16" s="53">
        <f ca="1">SUMIFS(입력!$N$3:$N$182,입력!$A$3:$A$182,$D$1)</f>
        <v>120</v>
      </c>
      <c r="O16" s="53">
        <f ca="1">SUMIFS(입력!$O$3:$O$182,입력!$A$3:$A$182,$D$1)</f>
        <v>77</v>
      </c>
      <c r="P16" s="53">
        <f>COUNT(입력!N23:N42)</f>
        <v>4</v>
      </c>
      <c r="Q16" s="53">
        <v>0.02</v>
      </c>
      <c r="R16" s="53">
        <f>P16*Q16</f>
        <v>0.08</v>
      </c>
      <c r="S16" s="53">
        <f>입력!H23</f>
        <v>6.61</v>
      </c>
    </row>
    <row r="17" spans="1:15" s="53" customFormat="1" ht="15" customHeight="1">
      <c r="A17" s="1178"/>
      <c r="B17" s="563"/>
      <c r="C17" s="568"/>
      <c r="D17" s="555"/>
      <c r="E17" s="567"/>
      <c r="F17" s="555"/>
      <c r="G17" s="567"/>
      <c r="H17" s="571"/>
      <c r="I17" s="565"/>
      <c r="J17" s="552"/>
      <c r="K17" s="564"/>
      <c r="M17" s="53" t="s">
        <v>480</v>
      </c>
      <c r="N17" s="53">
        <f ca="1">ROUND(N16/P16/Q16,0)</f>
        <v>1500</v>
      </c>
      <c r="O17" s="53">
        <f ca="1">ROUND(O16/$P$16/$Q$16,0)</f>
        <v>963</v>
      </c>
    </row>
    <row r="18" spans="1:15" s="53" customFormat="1" ht="15" customHeight="1">
      <c r="A18" s="1178"/>
      <c r="B18" s="563" t="s">
        <v>479</v>
      </c>
      <c r="C18" s="568">
        <f>C19</f>
        <v>0</v>
      </c>
      <c r="D18" s="555" t="s">
        <v>388</v>
      </c>
      <c r="E18" s="567"/>
      <c r="F18" s="555"/>
      <c r="G18" s="567"/>
      <c r="H18" s="571"/>
      <c r="I18" s="565"/>
      <c r="J18" s="552"/>
      <c r="K18" s="551">
        <f>K19+K20</f>
        <v>0</v>
      </c>
      <c r="M18" s="53" t="s">
        <v>477</v>
      </c>
      <c r="N18" s="53">
        <f ca="1">ROUND(N17/100,0)</f>
        <v>15</v>
      </c>
      <c r="O18" s="53">
        <f ca="1">ROUND(O17/100,0)</f>
        <v>10</v>
      </c>
    </row>
    <row r="19" spans="1:15" s="53" customFormat="1" ht="15" customHeight="1">
      <c r="A19" s="1178"/>
      <c r="B19" s="563" t="s">
        <v>476</v>
      </c>
      <c r="C19" s="570">
        <f>IF($M$3="줄베기",$N$17,0)</f>
        <v>0</v>
      </c>
      <c r="D19" s="555" t="s">
        <v>388</v>
      </c>
      <c r="E19" s="567">
        <v>7.0000000000000007E-2</v>
      </c>
      <c r="F19" s="555" t="s">
        <v>469</v>
      </c>
      <c r="G19" s="567">
        <f>ROUND(C19/100*E19,2)</f>
        <v>0</v>
      </c>
      <c r="H19" s="566">
        <f>'3-1.기초자료'!$B$11</f>
        <v>172698</v>
      </c>
      <c r="I19" s="565" t="s">
        <v>468</v>
      </c>
      <c r="J19" s="552">
        <f>IF($M$3="줄베기",$F$45,0)</f>
        <v>0</v>
      </c>
      <c r="K19" s="742">
        <f>ROUNDDOWN(ROUND((G19+(G19*(J19))),2)*H19,0)</f>
        <v>0</v>
      </c>
    </row>
    <row r="20" spans="1:15" s="53" customFormat="1" ht="15" customHeight="1">
      <c r="A20" s="1178"/>
      <c r="B20" s="563" t="s">
        <v>475</v>
      </c>
      <c r="C20" s="570">
        <f>IF($M$3="줄베기",$N$17,0)</f>
        <v>0</v>
      </c>
      <c r="D20" s="555" t="s">
        <v>388</v>
      </c>
      <c r="E20" s="567">
        <v>1.3</v>
      </c>
      <c r="F20" s="555" t="s">
        <v>469</v>
      </c>
      <c r="G20" s="567">
        <f>ROUND(C20/100*E20,2)</f>
        <v>0</v>
      </c>
      <c r="H20" s="566">
        <f>'3-1.기초자료'!$B$12</f>
        <v>228717</v>
      </c>
      <c r="I20" s="565" t="s">
        <v>464</v>
      </c>
      <c r="J20" s="552">
        <f>IF($M$3="줄베기",$F$45,0)</f>
        <v>0</v>
      </c>
      <c r="K20" s="742">
        <f>ROUNDDOWN(ROUND((G20+(G20*(J20))),2)*H20,0)</f>
        <v>0</v>
      </c>
    </row>
    <row r="21" spans="1:15" s="53" customFormat="1" ht="15" customHeight="1">
      <c r="A21" s="1178"/>
      <c r="B21" s="563"/>
      <c r="C21" s="568"/>
      <c r="D21" s="555"/>
      <c r="E21" s="567"/>
      <c r="F21" s="555"/>
      <c r="G21" s="567"/>
      <c r="I21" s="565"/>
      <c r="J21" s="552"/>
      <c r="K21" s="564"/>
    </row>
    <row r="22" spans="1:15" s="53" customFormat="1" ht="15" customHeight="1">
      <c r="A22" s="1178"/>
      <c r="B22" s="563" t="s">
        <v>474</v>
      </c>
      <c r="C22" s="570">
        <f>IF($M$3="맹아제거",$N$17,0)</f>
        <v>0</v>
      </c>
      <c r="D22" s="555" t="s">
        <v>388</v>
      </c>
      <c r="E22" s="567">
        <v>0.2</v>
      </c>
      <c r="F22" s="555" t="s">
        <v>469</v>
      </c>
      <c r="G22" s="567">
        <f>ROUND(C22/100*E22,2)</f>
        <v>0</v>
      </c>
      <c r="H22" s="566">
        <f>H19</f>
        <v>172698</v>
      </c>
      <c r="I22" s="565" t="s">
        <v>468</v>
      </c>
      <c r="J22" s="552">
        <f>IF($M$3="맹아제거",$G$45,0)</f>
        <v>0</v>
      </c>
      <c r="K22" s="742">
        <f>ROUNDDOWN(ROUND((G22+(G22*(J22))),2)*H22,0)</f>
        <v>0</v>
      </c>
    </row>
    <row r="23" spans="1:15" s="53" customFormat="1" ht="15" customHeight="1">
      <c r="A23" s="1178"/>
      <c r="B23" s="563"/>
      <c r="C23" s="568"/>
      <c r="D23" s="555"/>
      <c r="E23" s="567"/>
      <c r="F23" s="555"/>
      <c r="G23" s="567"/>
      <c r="I23" s="565"/>
      <c r="J23" s="552"/>
      <c r="K23" s="564"/>
    </row>
    <row r="24" spans="1:15" s="53" customFormat="1" ht="15" customHeight="1">
      <c r="A24" s="1178"/>
      <c r="B24" s="563" t="s">
        <v>472</v>
      </c>
      <c r="C24" s="568">
        <f ca="1">N17</f>
        <v>1500</v>
      </c>
      <c r="D24" s="555" t="s">
        <v>388</v>
      </c>
      <c r="E24" s="567"/>
      <c r="F24" s="555"/>
      <c r="G24" s="567"/>
      <c r="I24" s="565"/>
      <c r="J24" s="552"/>
      <c r="K24" s="551">
        <f ca="1">K25+K26</f>
        <v>1200764</v>
      </c>
      <c r="M24" s="53">
        <v>1319577</v>
      </c>
    </row>
    <row r="25" spans="1:15" s="53" customFormat="1" ht="15" customHeight="1">
      <c r="A25" s="1178"/>
      <c r="B25" s="563" t="s">
        <v>470</v>
      </c>
      <c r="C25" s="709">
        <f ca="1">IF($M$3="모두베기",$N$17,0)*0</f>
        <v>0</v>
      </c>
      <c r="D25" s="555"/>
      <c r="E25" s="634">
        <v>7.0000000000000007E-2</v>
      </c>
      <c r="F25" s="555" t="s">
        <v>469</v>
      </c>
      <c r="G25" s="567">
        <f ca="1">ROUND(C25/100*E25,2)</f>
        <v>0</v>
      </c>
      <c r="H25" s="566">
        <f>H19</f>
        <v>172698</v>
      </c>
      <c r="I25" s="565" t="s">
        <v>468</v>
      </c>
      <c r="J25" s="552">
        <f ca="1">IF($M$3="모두베기",$H$45,0)</f>
        <v>0.05</v>
      </c>
      <c r="K25" s="551">
        <f ca="1">INT(H25*G25*(1+J25))</f>
        <v>0</v>
      </c>
      <c r="M25" s="569">
        <v>184240</v>
      </c>
    </row>
    <row r="26" spans="1:15" s="53" customFormat="1" ht="15" customHeight="1">
      <c r="A26" s="1178"/>
      <c r="B26" s="563" t="s">
        <v>467</v>
      </c>
      <c r="C26" s="568"/>
      <c r="D26" s="555"/>
      <c r="E26" s="567"/>
      <c r="F26" s="555"/>
      <c r="G26" s="567">
        <f ca="1">G27+G28+G29</f>
        <v>5</v>
      </c>
      <c r="I26" s="565"/>
      <c r="J26" s="552"/>
      <c r="K26" s="562">
        <f ca="1">K27+K28+K29</f>
        <v>1200764</v>
      </c>
      <c r="M26" s="53">
        <v>1135337</v>
      </c>
    </row>
    <row r="27" spans="1:15" s="53" customFormat="1" ht="15" customHeight="1">
      <c r="A27" s="1178"/>
      <c r="B27" s="635" t="s">
        <v>523</v>
      </c>
      <c r="C27" s="567">
        <f ca="1">E27</f>
        <v>0</v>
      </c>
      <c r="D27" s="555" t="s">
        <v>461</v>
      </c>
      <c r="E27" s="567">
        <f ca="1">IF($C$44=B27,3.5,0)</f>
        <v>0</v>
      </c>
      <c r="F27" s="555" t="s">
        <v>461</v>
      </c>
      <c r="G27" s="567">
        <f ca="1">ROUND(C27,2)</f>
        <v>0</v>
      </c>
      <c r="H27" s="566">
        <f>H20</f>
        <v>228717</v>
      </c>
      <c r="I27" s="565" t="s">
        <v>464</v>
      </c>
      <c r="J27" s="552">
        <f ca="1">IF($M$3="모두베기",$H$45,0)</f>
        <v>0.05</v>
      </c>
      <c r="K27" s="742">
        <f ca="1">ROUNDDOWN(ROUND((G27+(G27*(J27))),2)*H27,0)</f>
        <v>0</v>
      </c>
    </row>
    <row r="28" spans="1:15" s="53" customFormat="1" ht="15" customHeight="1">
      <c r="A28" s="1178"/>
      <c r="B28" s="635" t="s">
        <v>521</v>
      </c>
      <c r="C28" s="567">
        <f ca="1">E28</f>
        <v>0</v>
      </c>
      <c r="D28" s="555" t="s">
        <v>461</v>
      </c>
      <c r="E28" s="567">
        <f ca="1">IF($C$44=B28,4,0)</f>
        <v>0</v>
      </c>
      <c r="F28" s="555" t="s">
        <v>461</v>
      </c>
      <c r="G28" s="567">
        <f ca="1">ROUND(C28,2)</f>
        <v>0</v>
      </c>
      <c r="H28" s="566">
        <f>H20</f>
        <v>228717</v>
      </c>
      <c r="I28" s="565" t="s">
        <v>464</v>
      </c>
      <c r="J28" s="552">
        <f ca="1">IF($M$3="모두베기",$H$45,0)</f>
        <v>0.05</v>
      </c>
      <c r="K28" s="742">
        <f ca="1">ROUNDDOWN(ROUND((G28+(G28*(J28))),2)*H28,0)</f>
        <v>0</v>
      </c>
    </row>
    <row r="29" spans="1:15" s="53" customFormat="1" ht="15" customHeight="1">
      <c r="A29" s="1178"/>
      <c r="B29" s="635" t="s">
        <v>519</v>
      </c>
      <c r="C29" s="567">
        <f ca="1">E29</f>
        <v>5</v>
      </c>
      <c r="D29" s="555" t="s">
        <v>461</v>
      </c>
      <c r="E29" s="567">
        <f ca="1">IF($C$44=B29,5,0)</f>
        <v>5</v>
      </c>
      <c r="F29" s="555" t="s">
        <v>461</v>
      </c>
      <c r="G29" s="567">
        <f ca="1">ROUND(C29,2)</f>
        <v>5</v>
      </c>
      <c r="H29" s="566">
        <f>H20</f>
        <v>228717</v>
      </c>
      <c r="I29" s="565" t="s">
        <v>464</v>
      </c>
      <c r="J29" s="552">
        <f ca="1">IF($M$3="모두베기",$H$45,0)</f>
        <v>0.05</v>
      </c>
      <c r="K29" s="742">
        <f ca="1">ROUNDDOWN(ROUND((G29+(G29*(J29))),2)*H29,0)</f>
        <v>1200764</v>
      </c>
    </row>
    <row r="30" spans="1:15" s="53" customFormat="1" ht="15" customHeight="1">
      <c r="A30" s="1178"/>
      <c r="B30" s="563"/>
      <c r="C30" s="557"/>
      <c r="D30" s="555"/>
      <c r="E30" s="554"/>
      <c r="F30" s="555"/>
      <c r="G30" s="554"/>
      <c r="I30" s="565"/>
      <c r="J30" s="552"/>
      <c r="K30" s="564"/>
    </row>
    <row r="31" spans="1:15" s="53" customFormat="1" ht="15" customHeight="1">
      <c r="A31" s="1178"/>
      <c r="B31" s="563" t="s">
        <v>463</v>
      </c>
      <c r="C31" s="534"/>
      <c r="D31" s="555"/>
      <c r="E31" s="534"/>
      <c r="F31" s="555"/>
      <c r="G31" s="534"/>
      <c r="I31" s="534"/>
      <c r="J31" s="552"/>
      <c r="K31" s="562">
        <f ca="1">K32+K33</f>
        <v>47245</v>
      </c>
    </row>
    <row r="32" spans="1:15" s="53" customFormat="1" ht="19.5" customHeight="1">
      <c r="A32" s="1178"/>
      <c r="B32" s="534" t="s">
        <v>462</v>
      </c>
      <c r="C32" s="554">
        <f ca="1">G14</f>
        <v>5</v>
      </c>
      <c r="D32" s="555" t="s">
        <v>461</v>
      </c>
      <c r="E32" s="561">
        <v>5</v>
      </c>
      <c r="F32" s="560" t="s">
        <v>460</v>
      </c>
      <c r="G32" s="559">
        <f ca="1">ROUND(E32*C32,2)</f>
        <v>25</v>
      </c>
      <c r="H32" s="553">
        <f>'3-1.기초자료'!$B$15</f>
        <v>1718</v>
      </c>
      <c r="I32" s="558" t="s">
        <v>459</v>
      </c>
      <c r="J32" s="552"/>
      <c r="K32" s="551">
        <f ca="1">INT(H32*G32)</f>
        <v>42950</v>
      </c>
    </row>
    <row r="33" spans="1:17" s="53" customFormat="1" ht="19.5" customHeight="1">
      <c r="A33" s="1178"/>
      <c r="B33" s="534" t="s">
        <v>458</v>
      </c>
      <c r="C33" s="557">
        <f ca="1">INT(G32*H32)</f>
        <v>42950</v>
      </c>
      <c r="D33" s="555" t="s">
        <v>86</v>
      </c>
      <c r="E33" s="556">
        <v>0.1</v>
      </c>
      <c r="F33" s="555"/>
      <c r="G33" s="554"/>
      <c r="H33" s="553"/>
      <c r="I33" s="534"/>
      <c r="J33" s="552"/>
      <c r="K33" s="551">
        <f ca="1">INT(C33*E33)</f>
        <v>4295</v>
      </c>
    </row>
    <row r="34" spans="1:17" s="53" customFormat="1" ht="19.5" customHeight="1" thickBot="1">
      <c r="A34" s="1178"/>
      <c r="B34" s="550" t="s">
        <v>456</v>
      </c>
      <c r="C34" s="547">
        <f ca="1">C32</f>
        <v>5</v>
      </c>
      <c r="D34" s="548" t="s">
        <v>455</v>
      </c>
      <c r="E34" s="549">
        <v>8.3999999999999995E-3</v>
      </c>
      <c r="F34" s="548" t="s">
        <v>454</v>
      </c>
      <c r="G34" s="547"/>
      <c r="H34" s="546">
        <f>'3-1.기초자료'!$B$21</f>
        <v>400000</v>
      </c>
      <c r="I34" s="93" t="s">
        <v>270</v>
      </c>
      <c r="J34" s="545"/>
      <c r="K34" s="544">
        <f ca="1">INT(C34*E34*H34)</f>
        <v>16800</v>
      </c>
    </row>
    <row r="35" spans="1:17" s="53" customFormat="1" ht="21" customHeight="1">
      <c r="A35" s="1173" t="s">
        <v>155</v>
      </c>
      <c r="B35" s="543" t="s">
        <v>451</v>
      </c>
      <c r="C35" s="542"/>
      <c r="D35" s="506"/>
      <c r="E35" s="542"/>
      <c r="F35" s="506"/>
      <c r="G35" s="542"/>
      <c r="H35" s="506"/>
      <c r="I35" s="542"/>
      <c r="J35" s="507"/>
      <c r="K35" s="541">
        <f ca="1">K36+K37+K38</f>
        <v>1264809</v>
      </c>
    </row>
    <row r="36" spans="1:17" s="53" customFormat="1" ht="21" customHeight="1">
      <c r="A36" s="1174"/>
      <c r="B36" s="540" t="s">
        <v>450</v>
      </c>
      <c r="C36" s="538"/>
      <c r="D36" s="539"/>
      <c r="E36" s="538"/>
      <c r="F36" s="539"/>
      <c r="G36" s="538"/>
      <c r="H36" s="539"/>
      <c r="I36" s="538"/>
      <c r="J36" s="537"/>
      <c r="K36" s="536">
        <f ca="1">K12</f>
        <v>1200764</v>
      </c>
    </row>
    <row r="37" spans="1:17" s="53" customFormat="1" ht="21" customHeight="1">
      <c r="A37" s="1174"/>
      <c r="B37" s="535" t="s">
        <v>449</v>
      </c>
      <c r="C37" s="534"/>
      <c r="E37" s="534"/>
      <c r="G37" s="534"/>
      <c r="I37" s="534"/>
      <c r="J37" s="505"/>
      <c r="K37" s="533">
        <f ca="1">K31</f>
        <v>47245</v>
      </c>
      <c r="Q37" s="170"/>
    </row>
    <row r="38" spans="1:17" s="53" customFormat="1" ht="21" customHeight="1" thickBot="1">
      <c r="A38" s="1175"/>
      <c r="B38" s="532" t="s">
        <v>448</v>
      </c>
      <c r="C38" s="530"/>
      <c r="D38" s="531"/>
      <c r="E38" s="530"/>
      <c r="F38" s="531"/>
      <c r="G38" s="530"/>
      <c r="H38" s="531"/>
      <c r="I38" s="530"/>
      <c r="J38" s="529"/>
      <c r="K38" s="528">
        <f ca="1">K34</f>
        <v>16800</v>
      </c>
    </row>
    <row r="39" spans="1:17" s="53" customFormat="1" ht="21" customHeight="1" thickBot="1">
      <c r="A39" s="510"/>
      <c r="B39" s="527" t="s">
        <v>447</v>
      </c>
      <c r="C39" s="510"/>
      <c r="D39" s="510"/>
      <c r="E39" s="510"/>
      <c r="F39" s="510"/>
      <c r="G39" s="510"/>
      <c r="H39" s="510"/>
      <c r="I39" s="510"/>
      <c r="J39" s="509"/>
      <c r="K39" s="510"/>
    </row>
    <row r="40" spans="1:17" s="53" customFormat="1" ht="21" customHeight="1">
      <c r="A40" s="526"/>
      <c r="B40" s="1126" t="s">
        <v>81</v>
      </c>
      <c r="C40" s="1124" t="s">
        <v>445</v>
      </c>
      <c r="D40" s="1120"/>
      <c r="E40" s="1176" t="s">
        <v>444</v>
      </c>
      <c r="F40" s="1176"/>
      <c r="G40" s="1176"/>
      <c r="H40" s="1176"/>
      <c r="I40" s="1176"/>
      <c r="J40" s="1124" t="s">
        <v>84</v>
      </c>
      <c r="K40" s="1128"/>
    </row>
    <row r="41" spans="1:17" s="53" customFormat="1" ht="21" customHeight="1" thickBot="1">
      <c r="A41" s="520"/>
      <c r="B41" s="1127"/>
      <c r="C41" s="1125"/>
      <c r="D41" s="1123"/>
      <c r="E41" s="525" t="s">
        <v>272</v>
      </c>
      <c r="F41" s="525" t="s">
        <v>271</v>
      </c>
      <c r="G41" s="525" t="s">
        <v>273</v>
      </c>
      <c r="H41" s="525" t="s">
        <v>211</v>
      </c>
      <c r="I41" s="524"/>
      <c r="J41" s="1125"/>
      <c r="K41" s="1129"/>
    </row>
    <row r="42" spans="1:17" s="53" customFormat="1" ht="21" customHeight="1" thickTop="1">
      <c r="A42" s="520"/>
      <c r="B42" s="523" t="s">
        <v>438</v>
      </c>
      <c r="C42" s="1165" t="str">
        <f ca="1">OFFSET(입력!$B$3,0+$S$1*20,16)</f>
        <v>중(15º~30º)</v>
      </c>
      <c r="D42" s="1166"/>
      <c r="E42" s="518">
        <f ca="1">IF($C$42=$O$42,0,IF($C$42=$O$43,0.05,0.1))</f>
        <v>0.05</v>
      </c>
      <c r="F42" s="518">
        <f ca="1">IF($C$42=$O$42,0,IF($C$42=$O$43,0.05,0.1))</f>
        <v>0.05</v>
      </c>
      <c r="G42" s="518">
        <f ca="1">IF($C$42=$O$42,0,IF($C$42=$O$43,0.05,0.1))</f>
        <v>0.05</v>
      </c>
      <c r="H42" s="518">
        <f ca="1">IF($C$42=$O$42,0,IF($C$42=$O$43,0.05,0.1))</f>
        <v>0.05</v>
      </c>
      <c r="I42" s="522"/>
      <c r="J42" s="517"/>
      <c r="K42" s="516"/>
      <c r="O42" s="538" t="s">
        <v>437</v>
      </c>
      <c r="P42" s="538">
        <v>0</v>
      </c>
    </row>
    <row r="43" spans="1:17" s="53" customFormat="1" ht="21" customHeight="1">
      <c r="A43" s="520"/>
      <c r="B43" s="519" t="s">
        <v>436</v>
      </c>
      <c r="C43" s="1167" t="str">
        <f ca="1">OFFSET(입력!$B$3,0+$S$1*20,17)</f>
        <v>개소당 평균면적이 3ha 이상</v>
      </c>
      <c r="D43" s="1168"/>
      <c r="E43" s="518">
        <f ca="1">IF($C$43=$O$48,0,IF($C$43=$O$49,0.05,0.1))</f>
        <v>0</v>
      </c>
      <c r="F43" s="518">
        <f ca="1">IF($C$43=$O$48,0,IF($C$43=$O$49,0.05,0.1))</f>
        <v>0</v>
      </c>
      <c r="G43" s="518">
        <f ca="1">IF($C$43=$O$48,0,IF($C$43=$O$49,0.05,0.1))</f>
        <v>0</v>
      </c>
      <c r="H43" s="518">
        <f ca="1">IF($C$43=$O$48,0,IF($C$43=$O$49,0.05,0.1))</f>
        <v>0</v>
      </c>
      <c r="I43" s="521"/>
      <c r="J43" s="512"/>
      <c r="K43" s="169"/>
      <c r="O43" s="538" t="s">
        <v>435</v>
      </c>
      <c r="P43" s="538">
        <v>0.05</v>
      </c>
    </row>
    <row r="44" spans="1:17" s="53" customFormat="1" ht="21" customHeight="1">
      <c r="A44" s="520"/>
      <c r="B44" s="519" t="s">
        <v>434</v>
      </c>
      <c r="C44" s="1167" t="str">
        <f ca="1">OFFSET(입력!$B$3,0+$S$1*20,15)</f>
        <v>조림 3년 차 이상</v>
      </c>
      <c r="D44" s="1168"/>
      <c r="E44" s="166"/>
      <c r="F44" s="518">
        <f ca="1">IF($C$44=$O$45,0,IF($C$44=$O$46,0.05,0.1))</f>
        <v>0.1</v>
      </c>
      <c r="G44" s="166"/>
      <c r="H44" s="166"/>
      <c r="I44" s="166"/>
      <c r="J44" s="517"/>
      <c r="K44" s="516"/>
      <c r="O44" s="538" t="s">
        <v>433</v>
      </c>
      <c r="P44" s="538">
        <v>0.1</v>
      </c>
    </row>
    <row r="45" spans="1:17" s="53" customFormat="1" ht="21" customHeight="1">
      <c r="A45" s="515"/>
      <c r="B45" s="514" t="s">
        <v>432</v>
      </c>
      <c r="C45" s="1169"/>
      <c r="D45" s="1170"/>
      <c r="E45" s="513">
        <f ca="1">E42+E43+E44</f>
        <v>0.05</v>
      </c>
      <c r="F45" s="513">
        <f ca="1">F42+F43+F44</f>
        <v>0.15000000000000002</v>
      </c>
      <c r="G45" s="513">
        <f ca="1">G42+G43+G44</f>
        <v>0.05</v>
      </c>
      <c r="H45" s="513">
        <f ca="1">H42+H43+H44</f>
        <v>0.05</v>
      </c>
      <c r="I45" s="513"/>
      <c r="J45" s="512"/>
      <c r="K45" s="169"/>
      <c r="O45" s="633" t="s">
        <v>523</v>
      </c>
      <c r="P45" s="538">
        <v>0</v>
      </c>
      <c r="Q45" s="53">
        <v>3.5</v>
      </c>
    </row>
    <row r="46" spans="1:17" s="53" customFormat="1" ht="21" customHeight="1" thickBot="1">
      <c r="A46" s="511"/>
      <c r="B46" s="510"/>
      <c r="C46" s="510"/>
      <c r="D46" s="510"/>
      <c r="E46" s="510"/>
      <c r="F46" s="510"/>
      <c r="G46" s="510"/>
      <c r="H46" s="510"/>
      <c r="I46" s="510"/>
      <c r="J46" s="509"/>
      <c r="K46" s="508"/>
      <c r="O46" s="633" t="s">
        <v>521</v>
      </c>
      <c r="P46" s="538">
        <v>0.05</v>
      </c>
      <c r="Q46" s="53">
        <v>4</v>
      </c>
    </row>
    <row r="47" spans="1:17" s="53" customFormat="1" ht="21" customHeight="1">
      <c r="A47" s="506"/>
      <c r="B47" s="506"/>
      <c r="C47" s="506"/>
      <c r="D47" s="506"/>
      <c r="E47" s="506"/>
      <c r="F47" s="506"/>
      <c r="G47" s="506"/>
      <c r="H47" s="506"/>
      <c r="I47" s="506"/>
      <c r="J47" s="507"/>
      <c r="K47" s="506"/>
      <c r="O47" s="633" t="s">
        <v>519</v>
      </c>
      <c r="P47" s="538">
        <v>0.1</v>
      </c>
      <c r="Q47" s="53">
        <v>5</v>
      </c>
    </row>
    <row r="48" spans="1:17" s="53" customFormat="1" ht="21" customHeight="1">
      <c r="J48" s="505"/>
      <c r="O48" s="538" t="s">
        <v>1082</v>
      </c>
      <c r="P48" s="538">
        <v>0</v>
      </c>
    </row>
    <row r="49" spans="10:16" s="53" customFormat="1" ht="21" customHeight="1">
      <c r="J49" s="505"/>
      <c r="O49" s="538" t="s">
        <v>1084</v>
      </c>
      <c r="P49" s="538">
        <v>0.05</v>
      </c>
    </row>
    <row r="50" spans="10:16" s="53" customFormat="1" ht="21" customHeight="1">
      <c r="J50" s="505"/>
      <c r="O50" s="538" t="s">
        <v>1083</v>
      </c>
      <c r="P50" s="538">
        <v>0.1</v>
      </c>
    </row>
    <row r="51" spans="10:16" s="53" customFormat="1" ht="21" customHeight="1">
      <c r="J51" s="505"/>
    </row>
    <row r="52" spans="10:16" s="53" customFormat="1" ht="21" customHeight="1">
      <c r="J52" s="505"/>
    </row>
    <row r="53" spans="10:16" s="53" customFormat="1" ht="23.25" customHeight="1">
      <c r="J53" s="505"/>
    </row>
    <row r="54" spans="10:16" s="53" customFormat="1" ht="21" customHeight="1">
      <c r="J54" s="505"/>
    </row>
    <row r="55" spans="10:16" s="53" customFormat="1" ht="21" customHeight="1">
      <c r="J55" s="505"/>
    </row>
    <row r="56" spans="10:16" s="53" customFormat="1" ht="21" customHeight="1">
      <c r="J56" s="505"/>
    </row>
    <row r="57" spans="10:16" s="53" customFormat="1" ht="21" customHeight="1">
      <c r="J57" s="505"/>
    </row>
    <row r="58" spans="10:16" s="53" customFormat="1" ht="21" customHeight="1">
      <c r="J58" s="505"/>
    </row>
    <row r="59" spans="10:16" s="53" customFormat="1" ht="21" customHeight="1">
      <c r="J59" s="505"/>
    </row>
    <row r="60" spans="10:16" s="53" customFormat="1" ht="21" customHeight="1">
      <c r="J60" s="505"/>
    </row>
    <row r="61" spans="10:16" s="53" customFormat="1" ht="21" customHeight="1">
      <c r="J61" s="505"/>
    </row>
    <row r="62" spans="10:16" s="53" customFormat="1" ht="21" customHeight="1">
      <c r="J62" s="505"/>
    </row>
    <row r="63" spans="10:16" s="53" customFormat="1" ht="21" customHeight="1">
      <c r="J63" s="505"/>
    </row>
    <row r="64" spans="10:16" s="53" customFormat="1" ht="21" customHeight="1">
      <c r="J64" s="505"/>
    </row>
    <row r="65" spans="10:10" s="53" customFormat="1" ht="21" customHeight="1">
      <c r="J65" s="505"/>
    </row>
    <row r="66" spans="10:10" s="53" customFormat="1" ht="21" customHeight="1">
      <c r="J66" s="505"/>
    </row>
    <row r="67" spans="10:10" s="53" customFormat="1" ht="21" customHeight="1">
      <c r="J67" s="505"/>
    </row>
    <row r="68" spans="10:10" s="53" customFormat="1" ht="21" customHeight="1">
      <c r="J68" s="505"/>
    </row>
    <row r="69" spans="10:10" s="53" customFormat="1" ht="21" customHeight="1">
      <c r="J69" s="505"/>
    </row>
    <row r="70" spans="10:10" s="53" customFormat="1" ht="21" customHeight="1">
      <c r="J70" s="505"/>
    </row>
    <row r="71" spans="10:10" s="53" customFormat="1" ht="21" customHeight="1">
      <c r="J71" s="505"/>
    </row>
    <row r="72" spans="10:10" s="53" customFormat="1" ht="21" customHeight="1">
      <c r="J72" s="505"/>
    </row>
    <row r="73" spans="10:10" s="53" customFormat="1" ht="21" customHeight="1">
      <c r="J73" s="505"/>
    </row>
    <row r="74" spans="10:10" s="53" customFormat="1" ht="21" customHeight="1">
      <c r="J74" s="505"/>
    </row>
    <row r="75" spans="10:10" s="53" customFormat="1" ht="21" customHeight="1">
      <c r="J75" s="505"/>
    </row>
    <row r="76" spans="10:10" s="53" customFormat="1" ht="21" customHeight="1">
      <c r="J76" s="505"/>
    </row>
    <row r="77" spans="10:10" s="53" customFormat="1" ht="21" customHeight="1">
      <c r="J77" s="505"/>
    </row>
    <row r="78" spans="10:10" s="53" customFormat="1" ht="21" customHeight="1">
      <c r="J78" s="505"/>
    </row>
    <row r="79" spans="10:10" s="53" customFormat="1" ht="21" customHeight="1">
      <c r="J79" s="505"/>
    </row>
    <row r="80" spans="10:10" s="53" customFormat="1" ht="21" customHeight="1">
      <c r="J80" s="505"/>
    </row>
    <row r="81" spans="1:11" s="53" customFormat="1" ht="21" customHeight="1">
      <c r="J81" s="505"/>
    </row>
    <row r="82" spans="1:11" s="53" customFormat="1" ht="21" customHeight="1">
      <c r="J82" s="505"/>
    </row>
    <row r="83" spans="1:11" s="53" customFormat="1" ht="21" customHeight="1">
      <c r="J83" s="505"/>
    </row>
    <row r="84" spans="1:11" s="53" customFormat="1" ht="21" customHeight="1">
      <c r="J84" s="505"/>
    </row>
    <row r="85" spans="1:11" s="53" customFormat="1" ht="21" customHeight="1">
      <c r="J85" s="505"/>
    </row>
    <row r="86" spans="1:11" s="53" customFormat="1" ht="21" customHeight="1">
      <c r="J86" s="505"/>
    </row>
    <row r="87" spans="1:11" s="53" customFormat="1" ht="21" customHeight="1">
      <c r="J87" s="505"/>
    </row>
    <row r="88" spans="1:11">
      <c r="A88" s="53"/>
      <c r="B88" s="53"/>
      <c r="C88" s="53"/>
      <c r="D88" s="53"/>
      <c r="E88" s="53"/>
      <c r="F88" s="53"/>
      <c r="G88" s="53"/>
      <c r="H88" s="53"/>
      <c r="I88" s="53"/>
      <c r="J88" s="505"/>
      <c r="K88" s="53"/>
    </row>
    <row r="89" spans="1:11">
      <c r="A89" s="53"/>
      <c r="B89" s="53"/>
      <c r="C89" s="53"/>
      <c r="D89" s="53"/>
      <c r="E89" s="53"/>
      <c r="F89" s="53"/>
      <c r="G89" s="53"/>
      <c r="H89" s="53"/>
      <c r="I89" s="53"/>
      <c r="J89" s="505"/>
      <c r="K89" s="53"/>
    </row>
    <row r="90" spans="1:11">
      <c r="A90" s="53"/>
      <c r="B90" s="53"/>
      <c r="C90" s="53"/>
      <c r="D90" s="53"/>
      <c r="E90" s="53"/>
      <c r="F90" s="53"/>
      <c r="G90" s="53"/>
      <c r="H90" s="53"/>
      <c r="I90" s="53"/>
      <c r="J90" s="505"/>
      <c r="K90" s="53"/>
    </row>
    <row r="91" spans="1:11">
      <c r="A91" s="53"/>
      <c r="B91" s="53"/>
      <c r="C91" s="53"/>
      <c r="D91" s="53"/>
      <c r="E91" s="53"/>
      <c r="F91" s="53"/>
      <c r="G91" s="53"/>
      <c r="H91" s="53"/>
      <c r="I91" s="53"/>
      <c r="J91" s="505"/>
      <c r="K91" s="53"/>
    </row>
    <row r="92" spans="1:11">
      <c r="A92" s="53"/>
      <c r="B92" s="53"/>
      <c r="C92" s="53"/>
      <c r="D92" s="53"/>
      <c r="E92" s="53"/>
      <c r="F92" s="53"/>
      <c r="G92" s="53"/>
      <c r="H92" s="53"/>
      <c r="I92" s="53"/>
      <c r="J92" s="505"/>
      <c r="K92" s="53"/>
    </row>
  </sheetData>
  <mergeCells count="17">
    <mergeCell ref="J40:K41"/>
    <mergeCell ref="C42:D42"/>
    <mergeCell ref="C43:D43"/>
    <mergeCell ref="C44:D44"/>
    <mergeCell ref="C45:D45"/>
    <mergeCell ref="E5:F5"/>
    <mergeCell ref="A7:A34"/>
    <mergeCell ref="A35:A38"/>
    <mergeCell ref="B40:B41"/>
    <mergeCell ref="C40:D41"/>
    <mergeCell ref="E40:I40"/>
    <mergeCell ref="D1:D2"/>
    <mergeCell ref="E1:H2"/>
    <mergeCell ref="A4:B4"/>
    <mergeCell ref="C4:D4"/>
    <mergeCell ref="E4:F4"/>
    <mergeCell ref="H4:I4"/>
  </mergeCells>
  <phoneticPr fontId="4" type="noConversion"/>
  <dataValidations disablePrompts="1" count="1">
    <dataValidation type="list" allowBlank="1" showInputMessage="1" showErrorMessage="1" sqref="M3" xr:uid="{00000000-0002-0000-1A00-000000000000}">
      <formula1>$N$2:$N$5</formula1>
    </dataValidation>
  </dataValidations>
  <pageMargins left="0.78740157480314965" right="0.31496062992125984" top="0.6692913385826772" bottom="0.43307086614173229" header="0.51181102362204722" footer="0"/>
  <pageSetup paperSize="9" scale="80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FFFF00"/>
  </sheetPr>
  <dimension ref="B1:T71"/>
  <sheetViews>
    <sheetView tabSelected="1" view="pageBreakPreview" topLeftCell="A27" zoomScaleNormal="75" workbookViewId="0">
      <selection activeCell="B33" sqref="B33:S33"/>
    </sheetView>
  </sheetViews>
  <sheetFormatPr defaultColWidth="8.88671875" defaultRowHeight="13.5"/>
  <cols>
    <col min="1" max="1" width="0.6640625" style="2" customWidth="1"/>
    <col min="2" max="3" width="4.77734375" style="2" customWidth="1"/>
    <col min="4" max="14" width="8.77734375" style="2" customWidth="1"/>
    <col min="15" max="15" width="3.21875" style="2" customWidth="1"/>
    <col min="16" max="16" width="2.6640625" style="2" customWidth="1"/>
    <col min="17" max="17" width="4.77734375" style="2" customWidth="1"/>
    <col min="18" max="18" width="5.21875" style="2" customWidth="1"/>
    <col min="19" max="19" width="7.21875" style="2" customWidth="1"/>
    <col min="20" max="20" width="11.44140625" style="2" bestFit="1" customWidth="1"/>
    <col min="21" max="16384" width="8.88671875" style="2"/>
  </cols>
  <sheetData>
    <row r="1" spans="2:19" ht="6" hidden="1" customHeight="1" thickBot="1"/>
    <row r="2" spans="2:19" ht="14.25" hidden="1" thickTop="1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</row>
    <row r="3" spans="2:19" hidden="1">
      <c r="B3" s="7"/>
      <c r="S3" s="8"/>
    </row>
    <row r="4" spans="2:19" hidden="1">
      <c r="B4" s="7"/>
      <c r="S4" s="8"/>
    </row>
    <row r="5" spans="2:19" hidden="1">
      <c r="B5" s="7"/>
      <c r="S5" s="8"/>
    </row>
    <row r="6" spans="2:19" hidden="1">
      <c r="B6" s="7"/>
      <c r="S6" s="8"/>
    </row>
    <row r="7" spans="2:19" hidden="1">
      <c r="B7" s="7"/>
      <c r="S7" s="8"/>
    </row>
    <row r="8" spans="2:19" ht="31.5" hidden="1">
      <c r="B8" s="879" t="str">
        <f>'0.겉표지'!A6</f>
        <v>2026년 조림지 사후관리사업(풀베기 2차-2지구) 설계서</v>
      </c>
      <c r="C8" s="880"/>
      <c r="D8" s="880"/>
      <c r="E8" s="880"/>
      <c r="F8" s="880"/>
      <c r="G8" s="880"/>
      <c r="H8" s="880"/>
      <c r="I8" s="880"/>
      <c r="J8" s="880"/>
      <c r="K8" s="880"/>
      <c r="L8" s="880"/>
      <c r="M8" s="880"/>
      <c r="N8" s="880"/>
      <c r="O8" s="880"/>
      <c r="P8" s="880"/>
      <c r="Q8" s="880"/>
      <c r="R8" s="880"/>
      <c r="S8" s="881"/>
    </row>
    <row r="9" spans="2:19" ht="13.5" hidden="1" customHeight="1">
      <c r="B9" s="34"/>
      <c r="C9" s="35"/>
      <c r="D9" s="14"/>
      <c r="E9" s="14"/>
      <c r="F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5"/>
    </row>
    <row r="10" spans="2:19" ht="30" hidden="1" customHeight="1">
      <c r="B10" s="882" t="str">
        <f>'0.겉표지'!A8</f>
        <v>(양구군 양구읍 석현리 산30-1번지외 25필지)</v>
      </c>
      <c r="C10" s="883"/>
      <c r="D10" s="883"/>
      <c r="E10" s="883"/>
      <c r="F10" s="883"/>
      <c r="G10" s="883"/>
      <c r="H10" s="883"/>
      <c r="I10" s="883"/>
      <c r="J10" s="883"/>
      <c r="K10" s="883"/>
      <c r="L10" s="883"/>
      <c r="M10" s="883"/>
      <c r="N10" s="883"/>
      <c r="O10" s="883"/>
      <c r="P10" s="883"/>
      <c r="Q10" s="883"/>
      <c r="R10" s="883"/>
      <c r="S10" s="884"/>
    </row>
    <row r="11" spans="2:19" ht="30" hidden="1" customHeight="1">
      <c r="B11" s="908"/>
      <c r="C11" s="909"/>
      <c r="D11" s="909"/>
      <c r="E11" s="909"/>
      <c r="F11" s="909"/>
      <c r="G11" s="909"/>
      <c r="H11" s="909"/>
      <c r="I11" s="909"/>
      <c r="J11" s="909"/>
      <c r="K11" s="909"/>
      <c r="L11" s="909"/>
      <c r="M11" s="909"/>
      <c r="N11" s="909"/>
      <c r="O11" s="909"/>
      <c r="P11" s="909"/>
      <c r="Q11" s="909"/>
      <c r="R11" s="909"/>
      <c r="S11" s="910"/>
    </row>
    <row r="12" spans="2:19" ht="30" hidden="1" customHeight="1">
      <c r="B12" s="908"/>
      <c r="C12" s="909"/>
      <c r="D12" s="909"/>
      <c r="E12" s="909"/>
      <c r="F12" s="909"/>
      <c r="G12" s="909"/>
      <c r="H12" s="909"/>
      <c r="I12" s="909"/>
      <c r="J12" s="909"/>
      <c r="K12" s="909"/>
      <c r="L12" s="909"/>
      <c r="M12" s="909"/>
      <c r="N12" s="909"/>
      <c r="O12" s="909"/>
      <c r="P12" s="909"/>
      <c r="Q12" s="909"/>
      <c r="R12" s="909"/>
      <c r="S12" s="910"/>
    </row>
    <row r="13" spans="2:19" ht="30" hidden="1" customHeight="1">
      <c r="B13" s="908"/>
      <c r="C13" s="909"/>
      <c r="D13" s="909"/>
      <c r="E13" s="909"/>
      <c r="F13" s="909"/>
      <c r="G13" s="909"/>
      <c r="H13" s="909"/>
      <c r="I13" s="909"/>
      <c r="J13" s="909"/>
      <c r="K13" s="909"/>
      <c r="L13" s="909"/>
      <c r="M13" s="909"/>
      <c r="N13" s="909"/>
      <c r="O13" s="909"/>
      <c r="P13" s="909"/>
      <c r="Q13" s="909"/>
      <c r="R13" s="909"/>
      <c r="S13" s="910"/>
    </row>
    <row r="14" spans="2:19" ht="30" hidden="1" customHeight="1">
      <c r="B14" s="37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8"/>
    </row>
    <row r="15" spans="2:19" ht="30" hidden="1" customHeight="1">
      <c r="B15" s="37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8"/>
    </row>
    <row r="16" spans="2:19" ht="30" hidden="1" customHeight="1">
      <c r="B16" s="37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8"/>
    </row>
    <row r="17" spans="2:19" hidden="1">
      <c r="B17" s="7"/>
      <c r="S17" s="8"/>
    </row>
    <row r="18" spans="2:19" hidden="1">
      <c r="B18" s="7"/>
      <c r="S18" s="8"/>
    </row>
    <row r="19" spans="2:19" hidden="1">
      <c r="B19" s="7"/>
      <c r="S19" s="8"/>
    </row>
    <row r="20" spans="2:19" ht="31.5" hidden="1">
      <c r="B20" s="891" t="str">
        <f>'0.겉표지'!A18</f>
        <v xml:space="preserve">   양 구 군 산 림 조 합</v>
      </c>
      <c r="C20" s="892"/>
      <c r="D20" s="892"/>
      <c r="E20" s="892"/>
      <c r="F20" s="892"/>
      <c r="G20" s="892"/>
      <c r="H20" s="892"/>
      <c r="I20" s="892"/>
      <c r="J20" s="892"/>
      <c r="K20" s="892"/>
      <c r="L20" s="892"/>
      <c r="M20" s="892"/>
      <c r="N20" s="892"/>
      <c r="O20" s="892"/>
      <c r="P20" s="892"/>
      <c r="Q20" s="892"/>
      <c r="R20" s="892"/>
      <c r="S20" s="893"/>
    </row>
    <row r="21" spans="2:19" hidden="1">
      <c r="B21" s="7"/>
      <c r="S21" s="8"/>
    </row>
    <row r="22" spans="2:19" hidden="1">
      <c r="B22" s="7"/>
      <c r="S22" s="8"/>
    </row>
    <row r="23" spans="2:19" hidden="1">
      <c r="B23" s="7"/>
      <c r="S23" s="8"/>
    </row>
    <row r="24" spans="2:19" hidden="1">
      <c r="B24" s="7"/>
      <c r="S24" s="8"/>
    </row>
    <row r="25" spans="2:19" hidden="1">
      <c r="B25" s="7"/>
      <c r="S25" s="8"/>
    </row>
    <row r="26" spans="2:19" ht="18" hidden="1" customHeight="1" thickBot="1"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3"/>
    </row>
    <row r="27" spans="2:19" ht="15.75" customHeight="1" thickBot="1"/>
    <row r="28" spans="2:19" ht="15.75" customHeight="1" thickTop="1">
      <c r="B28" s="896" t="s">
        <v>29</v>
      </c>
      <c r="C28" s="894"/>
      <c r="D28" s="898" t="s">
        <v>606</v>
      </c>
      <c r="E28" s="900" t="s">
        <v>1201</v>
      </c>
      <c r="F28" s="885"/>
      <c r="G28" s="885" t="s">
        <v>629</v>
      </c>
      <c r="H28" s="885"/>
      <c r="I28" s="885" t="s">
        <v>37</v>
      </c>
      <c r="J28" s="887"/>
      <c r="K28" s="889" t="s">
        <v>39</v>
      </c>
      <c r="L28" s="889"/>
      <c r="M28" s="889" t="s">
        <v>630</v>
      </c>
      <c r="N28" s="894"/>
      <c r="O28" s="902" t="s">
        <v>30</v>
      </c>
      <c r="P28" s="903"/>
      <c r="Q28" s="903" t="str">
        <f>설계요소!L4</f>
        <v>2026년 9월</v>
      </c>
      <c r="R28" s="903"/>
      <c r="S28" s="81" t="s">
        <v>197</v>
      </c>
    </row>
    <row r="29" spans="2:19" ht="23.25" customHeight="1">
      <c r="B29" s="897"/>
      <c r="C29" s="895"/>
      <c r="D29" s="899"/>
      <c r="E29" s="901"/>
      <c r="F29" s="886"/>
      <c r="G29" s="886"/>
      <c r="H29" s="886"/>
      <c r="I29" s="886"/>
      <c r="J29" s="888"/>
      <c r="K29" s="890"/>
      <c r="L29" s="890"/>
      <c r="M29" s="890"/>
      <c r="N29" s="895"/>
      <c r="O29" s="905" t="s">
        <v>31</v>
      </c>
      <c r="P29" s="906"/>
      <c r="Q29" s="906" t="str">
        <f>Q28</f>
        <v>2026년 9월</v>
      </c>
      <c r="R29" s="906"/>
      <c r="S29" s="82" t="str">
        <f>S28</f>
        <v xml:space="preserve">    일</v>
      </c>
    </row>
    <row r="30" spans="2:19">
      <c r="B30" s="7"/>
      <c r="S30" s="8"/>
    </row>
    <row r="31" spans="2:19">
      <c r="B31" s="7"/>
      <c r="S31" s="8"/>
    </row>
    <row r="32" spans="2:19">
      <c r="B32" s="7"/>
      <c r="S32" s="8"/>
    </row>
    <row r="33" spans="2:20" ht="31.5">
      <c r="B33" s="879" t="str">
        <f>'0.겉표지'!A6</f>
        <v>2026년 조림지 사후관리사업(풀베기 2차-2지구) 설계서</v>
      </c>
      <c r="C33" s="880"/>
      <c r="D33" s="880"/>
      <c r="E33" s="880"/>
      <c r="F33" s="880"/>
      <c r="G33" s="880"/>
      <c r="H33" s="880"/>
      <c r="I33" s="880"/>
      <c r="J33" s="880"/>
      <c r="K33" s="880"/>
      <c r="L33" s="880"/>
      <c r="M33" s="880"/>
      <c r="N33" s="880"/>
      <c r="O33" s="880"/>
      <c r="P33" s="880"/>
      <c r="Q33" s="880"/>
      <c r="R33" s="880"/>
      <c r="S33" s="881"/>
    </row>
    <row r="34" spans="2:20" ht="13.5" customHeight="1">
      <c r="B34" s="882"/>
      <c r="C34" s="883"/>
      <c r="D34" s="883"/>
      <c r="E34" s="883"/>
      <c r="F34" s="883"/>
      <c r="G34" s="883"/>
      <c r="H34" s="883"/>
      <c r="I34" s="883"/>
      <c r="J34" s="883"/>
      <c r="K34" s="883"/>
      <c r="L34" s="883"/>
      <c r="M34" s="883"/>
      <c r="N34" s="883"/>
      <c r="O34" s="883"/>
      <c r="P34" s="883"/>
      <c r="Q34" s="883"/>
      <c r="R34" s="883"/>
      <c r="S34" s="884"/>
    </row>
    <row r="35" spans="2:20" ht="13.5" customHeight="1">
      <c r="B35" s="882"/>
      <c r="C35" s="883"/>
      <c r="D35" s="883"/>
      <c r="E35" s="883"/>
      <c r="F35" s="883"/>
      <c r="G35" s="883"/>
      <c r="H35" s="883"/>
      <c r="I35" s="883"/>
      <c r="J35" s="883"/>
      <c r="K35" s="883"/>
      <c r="L35" s="883"/>
      <c r="M35" s="883"/>
      <c r="N35" s="883"/>
      <c r="O35" s="883"/>
      <c r="P35" s="883"/>
      <c r="Q35" s="883"/>
      <c r="R35" s="883"/>
      <c r="S35" s="884"/>
    </row>
    <row r="36" spans="2:20" ht="18.75">
      <c r="B36" s="61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3"/>
    </row>
    <row r="37" spans="2:20" s="3" customFormat="1" ht="18" customHeight="1">
      <c r="B37" s="39"/>
      <c r="S37" s="40"/>
    </row>
    <row r="38" spans="2:20">
      <c r="B38" s="7"/>
      <c r="S38" s="8"/>
    </row>
    <row r="39" spans="2:20" ht="20.25">
      <c r="B39" s="7"/>
      <c r="D39" s="41" t="s">
        <v>25</v>
      </c>
      <c r="F39" s="41" t="str">
        <f>설계요소!D5</f>
        <v>양구군 양구읍 석현리 산30-1번지외 25필지</v>
      </c>
      <c r="S39" s="8"/>
    </row>
    <row r="40" spans="2:20" ht="21.75" customHeight="1">
      <c r="B40" s="7"/>
      <c r="S40" s="8"/>
    </row>
    <row r="41" spans="2:20" ht="20.25">
      <c r="B41" s="42"/>
      <c r="C41" s="41"/>
      <c r="D41" s="41" t="s">
        <v>45</v>
      </c>
      <c r="E41" s="41"/>
      <c r="F41" s="875">
        <f ca="1">설계요소!J15</f>
        <v>36.78</v>
      </c>
      <c r="G41" s="875"/>
      <c r="H41" s="41"/>
      <c r="I41" s="43"/>
      <c r="J41" s="41"/>
      <c r="K41" s="44"/>
      <c r="L41" s="44"/>
      <c r="M41" s="44"/>
      <c r="N41" s="44"/>
      <c r="O41" s="41"/>
      <c r="P41" s="41"/>
      <c r="Q41" s="41"/>
      <c r="R41" s="41"/>
      <c r="S41" s="45"/>
    </row>
    <row r="42" spans="2:20" ht="21.75" customHeight="1">
      <c r="B42" s="7"/>
      <c r="I42" s="46"/>
      <c r="J42" s="46"/>
      <c r="K42" s="46"/>
      <c r="L42" s="46"/>
      <c r="M42" s="46"/>
      <c r="N42" s="46"/>
      <c r="S42" s="8"/>
    </row>
    <row r="43" spans="2:20" ht="20.25" customHeight="1">
      <c r="B43" s="7"/>
      <c r="D43" s="41" t="s">
        <v>26</v>
      </c>
      <c r="F43" s="923" t="str">
        <f ca="1">"일금"&amp;NUMBERSTRING(J43,1)&amp;"원정"</f>
        <v>일금팔천팔십오만팔천원정</v>
      </c>
      <c r="G43" s="923"/>
      <c r="H43" s="923"/>
      <c r="I43" s="923"/>
      <c r="J43" s="877">
        <f ca="1">'8.원가계산서'!F27</f>
        <v>80858000</v>
      </c>
      <c r="K43" s="877"/>
      <c r="L43" s="877"/>
      <c r="M43" s="85"/>
      <c r="N43" s="85"/>
      <c r="O43" s="49"/>
      <c r="P43" s="22"/>
      <c r="Q43" s="22"/>
      <c r="R43" s="36"/>
      <c r="S43" s="8"/>
      <c r="T43" s="80"/>
    </row>
    <row r="44" spans="2:20" ht="20.25">
      <c r="B44" s="7"/>
      <c r="D44" s="41"/>
      <c r="E44" s="41"/>
      <c r="F44" s="123"/>
      <c r="G44" s="16"/>
      <c r="H44" s="878"/>
      <c r="I44" s="878"/>
      <c r="J44" s="124"/>
      <c r="K44" s="47"/>
      <c r="L44" s="47"/>
      <c r="M44" s="47"/>
      <c r="N44" s="48"/>
      <c r="O44" s="49"/>
      <c r="P44" s="22"/>
      <c r="Q44" s="22"/>
      <c r="R44" s="36"/>
      <c r="S44" s="8"/>
    </row>
    <row r="45" spans="2:20" ht="20.25">
      <c r="B45" s="7"/>
      <c r="D45" s="41"/>
      <c r="E45" s="41"/>
      <c r="F45" s="123"/>
      <c r="G45" s="16"/>
      <c r="H45" s="878"/>
      <c r="I45" s="878"/>
      <c r="J45" s="124"/>
      <c r="K45" s="41"/>
      <c r="L45" s="47"/>
      <c r="M45" s="47"/>
      <c r="N45" s="48"/>
      <c r="O45" s="49"/>
      <c r="P45" s="22"/>
      <c r="Q45" s="22"/>
      <c r="R45" s="36"/>
      <c r="S45" s="8"/>
    </row>
    <row r="46" spans="2:20" ht="21" customHeight="1">
      <c r="B46" s="7"/>
      <c r="S46" s="8"/>
    </row>
    <row r="47" spans="2:20" ht="27.95" customHeight="1">
      <c r="B47" s="7"/>
      <c r="E47" s="16"/>
      <c r="S47" s="8"/>
    </row>
    <row r="48" spans="2:20" ht="36.75" customHeight="1">
      <c r="B48" s="872" t="str">
        <f>B20</f>
        <v xml:space="preserve">   양 구 군 산 림 조 합</v>
      </c>
      <c r="C48" s="873"/>
      <c r="D48" s="873"/>
      <c r="E48" s="873"/>
      <c r="F48" s="873"/>
      <c r="G48" s="873"/>
      <c r="H48" s="873"/>
      <c r="I48" s="873"/>
      <c r="J48" s="873"/>
      <c r="K48" s="873"/>
      <c r="L48" s="873"/>
      <c r="M48" s="873"/>
      <c r="N48" s="873"/>
      <c r="O48" s="873"/>
      <c r="P48" s="873"/>
      <c r="Q48" s="873"/>
      <c r="R48" s="873"/>
      <c r="S48" s="874"/>
    </row>
    <row r="49" spans="2:19" ht="24" customHeight="1">
      <c r="B49" s="7"/>
      <c r="N49" s="50"/>
      <c r="S49" s="8"/>
    </row>
    <row r="50" spans="2:19" ht="24" customHeight="1">
      <c r="B50" s="7"/>
      <c r="N50" s="50"/>
      <c r="S50" s="8"/>
    </row>
    <row r="51" spans="2:19" ht="15.95" customHeight="1" thickBot="1">
      <c r="B51" s="11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3"/>
    </row>
    <row r="52" spans="2:19" ht="6" customHeight="1" thickTop="1" thickBot="1"/>
    <row r="53" spans="2:19" ht="20.100000000000001" customHeight="1">
      <c r="B53" s="23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5"/>
    </row>
    <row r="54" spans="2:19" ht="20.100000000000001" customHeight="1">
      <c r="B54" s="26"/>
      <c r="S54" s="27"/>
    </row>
    <row r="55" spans="2:19" ht="20.100000000000001" customHeight="1">
      <c r="B55" s="26"/>
      <c r="S55" s="27"/>
    </row>
    <row r="56" spans="2:19" ht="20.100000000000001" customHeight="1">
      <c r="B56" s="26"/>
      <c r="S56" s="27"/>
    </row>
    <row r="57" spans="2:19" ht="31.5" customHeight="1">
      <c r="B57" s="920" t="s">
        <v>27</v>
      </c>
      <c r="C57" s="921"/>
      <c r="D57" s="921"/>
      <c r="E57" s="921"/>
      <c r="F57" s="921"/>
      <c r="G57" s="921"/>
      <c r="H57" s="921"/>
      <c r="I57" s="921"/>
      <c r="J57" s="921"/>
      <c r="K57" s="921"/>
      <c r="L57" s="921"/>
      <c r="M57" s="921"/>
      <c r="N57" s="921"/>
      <c r="O57" s="921"/>
      <c r="P57" s="921"/>
      <c r="Q57" s="921"/>
      <c r="R57" s="921"/>
      <c r="S57" s="922"/>
    </row>
    <row r="58" spans="2:19" ht="20.100000000000001" customHeight="1">
      <c r="B58" s="26"/>
      <c r="S58" s="27"/>
    </row>
    <row r="59" spans="2:19" ht="20.100000000000001" customHeight="1">
      <c r="B59" s="26"/>
      <c r="S59" s="27"/>
    </row>
    <row r="60" spans="2:19" ht="30" customHeight="1">
      <c r="B60" s="26"/>
      <c r="D60"/>
      <c r="E60" s="16" t="s">
        <v>67</v>
      </c>
      <c r="H60" s="51"/>
      <c r="J60" s="16"/>
      <c r="K60" s="16" t="s">
        <v>65</v>
      </c>
      <c r="L60"/>
      <c r="S60" s="27"/>
    </row>
    <row r="61" spans="2:19" ht="30" customHeight="1">
      <c r="B61" s="26"/>
      <c r="D61"/>
      <c r="E61" s="16" t="s">
        <v>68</v>
      </c>
      <c r="H61" s="51"/>
      <c r="J61" s="16"/>
      <c r="K61" s="16" t="s">
        <v>62</v>
      </c>
      <c r="L61"/>
      <c r="S61" s="27"/>
    </row>
    <row r="62" spans="2:19" ht="30" customHeight="1">
      <c r="B62" s="26"/>
      <c r="D62"/>
      <c r="E62" s="16" t="s">
        <v>66</v>
      </c>
      <c r="H62" s="51"/>
      <c r="J62" s="16"/>
      <c r="K62" s="16"/>
      <c r="L62"/>
      <c r="S62" s="27"/>
    </row>
    <row r="63" spans="2:19" ht="30" customHeight="1">
      <c r="B63" s="26"/>
      <c r="D63"/>
      <c r="E63" s="16" t="s">
        <v>233</v>
      </c>
      <c r="H63" s="51"/>
      <c r="J63" s="16"/>
      <c r="K63" s="16" t="s">
        <v>303</v>
      </c>
      <c r="L63"/>
      <c r="S63" s="27"/>
    </row>
    <row r="64" spans="2:19" ht="30" customHeight="1">
      <c r="B64" s="26"/>
      <c r="D64"/>
      <c r="E64" s="16" t="s">
        <v>232</v>
      </c>
      <c r="H64" s="51"/>
      <c r="J64" s="16"/>
      <c r="K64" s="16" t="s">
        <v>304</v>
      </c>
      <c r="L64"/>
      <c r="S64" s="27"/>
    </row>
    <row r="65" spans="2:19" ht="30" customHeight="1">
      <c r="B65" s="26"/>
      <c r="D65"/>
      <c r="E65" s="16" t="s">
        <v>1075</v>
      </c>
      <c r="H65" s="51"/>
      <c r="J65" s="16"/>
      <c r="K65" s="16" t="s">
        <v>184</v>
      </c>
      <c r="L65"/>
      <c r="S65" s="27"/>
    </row>
    <row r="66" spans="2:19" ht="30" customHeight="1">
      <c r="B66" s="26"/>
      <c r="D66"/>
      <c r="E66" s="16" t="s">
        <v>41</v>
      </c>
      <c r="H66" s="51"/>
      <c r="J66" s="16"/>
      <c r="K66" s="16"/>
      <c r="L66"/>
      <c r="S66" s="27"/>
    </row>
    <row r="67" spans="2:19" ht="30" customHeight="1">
      <c r="B67" s="26"/>
      <c r="D67"/>
      <c r="E67" s="16" t="s">
        <v>69</v>
      </c>
      <c r="H67" s="51"/>
      <c r="J67" s="16"/>
      <c r="K67" s="16"/>
      <c r="L67"/>
      <c r="S67" s="27"/>
    </row>
    <row r="68" spans="2:19" ht="30" customHeight="1">
      <c r="B68" s="26"/>
      <c r="D68"/>
      <c r="E68" s="16" t="s">
        <v>70</v>
      </c>
      <c r="H68" s="51"/>
      <c r="J68" s="16"/>
      <c r="K68" s="16" t="s">
        <v>56</v>
      </c>
      <c r="L68"/>
      <c r="S68" s="27"/>
    </row>
    <row r="69" spans="2:19" ht="30" customHeight="1">
      <c r="B69" s="26"/>
      <c r="D69"/>
      <c r="E69" s="16" t="s">
        <v>61</v>
      </c>
      <c r="H69" s="51"/>
      <c r="J69" s="16"/>
      <c r="K69" s="16"/>
      <c r="L69"/>
      <c r="S69" s="27"/>
    </row>
    <row r="70" spans="2:19" ht="20.100000000000001" customHeight="1">
      <c r="B70" s="26"/>
      <c r="D70"/>
      <c r="H70" s="51"/>
      <c r="J70" s="16"/>
      <c r="K70" s="16"/>
      <c r="L70"/>
      <c r="S70" s="27"/>
    </row>
    <row r="71" spans="2:19" s="16" customFormat="1" ht="20.100000000000001" customHeight="1" thickBot="1">
      <c r="B71" s="98"/>
      <c r="C71" s="99"/>
      <c r="D71" s="32"/>
      <c r="E71" s="99"/>
      <c r="F71" s="99"/>
      <c r="G71" s="99"/>
      <c r="H71" s="100"/>
      <c r="I71" s="99"/>
      <c r="J71" s="99"/>
      <c r="K71" s="99"/>
      <c r="L71" s="32"/>
      <c r="M71" s="32"/>
      <c r="N71" s="32"/>
      <c r="O71" s="99"/>
      <c r="P71" s="99"/>
      <c r="Q71" s="99"/>
      <c r="R71" s="99"/>
      <c r="S71" s="101"/>
    </row>
  </sheetData>
  <mergeCells count="31">
    <mergeCell ref="B8:S8"/>
    <mergeCell ref="B10:S10"/>
    <mergeCell ref="B11:S11"/>
    <mergeCell ref="B12:S12"/>
    <mergeCell ref="B13:S13"/>
    <mergeCell ref="B20:S20"/>
    <mergeCell ref="M28:M29"/>
    <mergeCell ref="N28:N29"/>
    <mergeCell ref="B28:C29"/>
    <mergeCell ref="D28:D29"/>
    <mergeCell ref="E28:E29"/>
    <mergeCell ref="F28:F29"/>
    <mergeCell ref="G28:G29"/>
    <mergeCell ref="H28:H29"/>
    <mergeCell ref="O28:P28"/>
    <mergeCell ref="Q28:R28"/>
    <mergeCell ref="O29:P29"/>
    <mergeCell ref="Q29:R29"/>
    <mergeCell ref="B33:S33"/>
    <mergeCell ref="B34:S35"/>
    <mergeCell ref="I28:I29"/>
    <mergeCell ref="J28:J29"/>
    <mergeCell ref="K28:K29"/>
    <mergeCell ref="L28:L29"/>
    <mergeCell ref="B57:S57"/>
    <mergeCell ref="F41:G41"/>
    <mergeCell ref="F43:I43"/>
    <mergeCell ref="J43:L43"/>
    <mergeCell ref="H44:I44"/>
    <mergeCell ref="H45:I45"/>
    <mergeCell ref="B48:S48"/>
  </mergeCells>
  <phoneticPr fontId="4" type="noConversion"/>
  <printOptions horizontalCentered="1" verticalCentered="1"/>
  <pageMargins left="0.55118110236220474" right="0.35433070866141736" top="0.98425196850393704" bottom="0.98425196850393704" header="0.51181102362204722" footer="0.51181102362204722"/>
  <pageSetup paperSize="9" scale="89" orientation="landscape" useFirstPageNumber="1" horizontalDpi="300" verticalDpi="300" r:id="rId1"/>
  <headerFooter alignWithMargins="0"/>
  <rowBreaks count="2" manualBreakCount="2">
    <brk id="26" max="16383" man="1"/>
    <brk id="51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indexed="11"/>
  </sheetPr>
  <dimension ref="A1:S92"/>
  <sheetViews>
    <sheetView view="pageBreakPreview" zoomScaleNormal="100" workbookViewId="0">
      <selection activeCell="B15" sqref="A15:XFD23"/>
    </sheetView>
  </sheetViews>
  <sheetFormatPr defaultColWidth="8.88671875" defaultRowHeight="14.25"/>
  <cols>
    <col min="1" max="1" width="6.77734375" style="3" customWidth="1"/>
    <col min="2" max="2" width="22.77734375" style="3" customWidth="1"/>
    <col min="3" max="3" width="11.77734375" style="3" customWidth="1"/>
    <col min="4" max="4" width="17.77734375" style="3" bestFit="1" customWidth="1"/>
    <col min="5" max="9" width="11.77734375" style="3" customWidth="1"/>
    <col min="10" max="10" width="7.77734375" style="57" customWidth="1"/>
    <col min="11" max="11" width="14.77734375" style="3" customWidth="1"/>
    <col min="12" max="12" width="1.77734375" style="3" customWidth="1"/>
    <col min="13" max="14" width="8.88671875" style="3"/>
    <col min="15" max="15" width="22.33203125" style="3" bestFit="1" customWidth="1"/>
    <col min="16" max="16" width="8.88671875" style="3"/>
    <col min="17" max="17" width="10" style="3" bestFit="1" customWidth="1"/>
    <col min="18" max="16384" width="8.88671875" style="3"/>
  </cols>
  <sheetData>
    <row r="1" spans="1:19" ht="23.25" customHeight="1">
      <c r="A1" s="612"/>
      <c r="B1" s="611"/>
      <c r="C1" s="611"/>
      <c r="D1" s="1161" t="str">
        <f ca="1">OFFSET('5-1.소반별'!$Q$1,S1,0)</f>
        <v>1-0-3-0</v>
      </c>
      <c r="E1" s="1163" t="s">
        <v>517</v>
      </c>
      <c r="F1" s="1163"/>
      <c r="G1" s="1163"/>
      <c r="H1" s="1163"/>
      <c r="I1" s="610"/>
      <c r="J1" s="610"/>
      <c r="K1" s="609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2</v>
      </c>
    </row>
    <row r="2" spans="1:19" ht="23.25" customHeight="1" thickBot="1">
      <c r="A2" s="608"/>
      <c r="B2" s="607"/>
      <c r="C2" s="607"/>
      <c r="D2" s="1162"/>
      <c r="E2" s="1164"/>
      <c r="F2" s="1164"/>
      <c r="G2" s="1164"/>
      <c r="H2" s="1164"/>
      <c r="I2" s="606"/>
      <c r="J2" s="606"/>
      <c r="K2" s="605"/>
      <c r="M2" s="3" t="s">
        <v>516</v>
      </c>
      <c r="N2" s="604" t="s">
        <v>272</v>
      </c>
    </row>
    <row r="3" spans="1:19" s="53" customFormat="1" ht="21.95" customHeight="1" thickBot="1">
      <c r="A3" s="603" t="s">
        <v>515</v>
      </c>
      <c r="B3" s="602" t="str">
        <f ca="1">VLOOKUP($D$1,'5-1.소반별'!$Q$1:$U$9,2,0)</f>
        <v>양구군 양구읍 송청리 산2번지외 3필지</v>
      </c>
      <c r="C3" s="602"/>
      <c r="D3" s="602"/>
      <c r="E3" s="602"/>
      <c r="F3" s="601" t="s">
        <v>514</v>
      </c>
      <c r="G3" s="600">
        <f ca="1">VLOOKUP($D$1,'5-1.소반별'!$Q$1:$U$9,5,0)</f>
        <v>5.4</v>
      </c>
      <c r="H3" s="599" t="s">
        <v>4</v>
      </c>
      <c r="I3" s="598"/>
      <c r="J3" s="597"/>
      <c r="K3" s="596"/>
      <c r="M3" s="244" t="s">
        <v>513</v>
      </c>
      <c r="N3" s="589" t="s">
        <v>271</v>
      </c>
    </row>
    <row r="4" spans="1:19" s="53" customFormat="1" ht="16.5" customHeight="1">
      <c r="A4" s="1179" t="s">
        <v>512</v>
      </c>
      <c r="B4" s="1172"/>
      <c r="C4" s="1180" t="s">
        <v>511</v>
      </c>
      <c r="D4" s="1180"/>
      <c r="E4" s="1171" t="s">
        <v>510</v>
      </c>
      <c r="F4" s="1172"/>
      <c r="G4" s="591" t="s">
        <v>509</v>
      </c>
      <c r="H4" s="1171" t="s">
        <v>508</v>
      </c>
      <c r="I4" s="1172"/>
      <c r="J4" s="591" t="s">
        <v>507</v>
      </c>
      <c r="K4" s="590"/>
      <c r="N4" s="589" t="s">
        <v>273</v>
      </c>
    </row>
    <row r="5" spans="1:19" s="53" customFormat="1" ht="16.5" customHeight="1">
      <c r="A5" s="595"/>
      <c r="B5" s="592"/>
      <c r="C5" s="594"/>
      <c r="D5" s="594"/>
      <c r="E5" s="1171" t="s">
        <v>506</v>
      </c>
      <c r="F5" s="1172"/>
      <c r="G5" s="594"/>
      <c r="H5" s="593"/>
      <c r="I5" s="592"/>
      <c r="J5" s="591" t="s">
        <v>505</v>
      </c>
      <c r="K5" s="590" t="s">
        <v>6</v>
      </c>
      <c r="N5" s="589" t="s">
        <v>211</v>
      </c>
    </row>
    <row r="6" spans="1:19" s="53" customFormat="1" ht="16.5" customHeight="1" thickBot="1">
      <c r="A6" s="588"/>
      <c r="B6" s="524" t="s">
        <v>503</v>
      </c>
      <c r="C6" s="587"/>
      <c r="D6" s="524" t="s">
        <v>99</v>
      </c>
      <c r="E6" s="586"/>
      <c r="F6" s="524" t="s">
        <v>99</v>
      </c>
      <c r="G6" s="587"/>
      <c r="H6" s="586"/>
      <c r="I6" s="524" t="s">
        <v>501</v>
      </c>
      <c r="J6" s="457" t="s">
        <v>500</v>
      </c>
      <c r="K6" s="585"/>
    </row>
    <row r="7" spans="1:19" s="53" customFormat="1" ht="15" hidden="1" customHeight="1" thickTop="1">
      <c r="A7" s="1177" t="s">
        <v>499</v>
      </c>
      <c r="B7" s="563" t="s">
        <v>498</v>
      </c>
      <c r="C7" s="534"/>
      <c r="D7" s="505"/>
      <c r="E7" s="534"/>
      <c r="G7" s="534"/>
      <c r="I7" s="534"/>
      <c r="J7" s="552"/>
      <c r="K7" s="564"/>
    </row>
    <row r="8" spans="1:19" s="53" customFormat="1" ht="15" hidden="1" customHeight="1">
      <c r="A8" s="1178"/>
      <c r="B8" s="563" t="s">
        <v>491</v>
      </c>
      <c r="C8" s="554"/>
      <c r="D8" s="555" t="s">
        <v>4</v>
      </c>
      <c r="E8" s="554">
        <v>0.2</v>
      </c>
      <c r="F8" s="555" t="s">
        <v>461</v>
      </c>
      <c r="G8" s="554">
        <f>ROUND(E8*C8,2)</f>
        <v>0</v>
      </c>
      <c r="H8" s="553">
        <f>H18</f>
        <v>0</v>
      </c>
      <c r="I8" s="565" t="s">
        <v>299</v>
      </c>
      <c r="J8" s="552">
        <f>I45</f>
        <v>0</v>
      </c>
      <c r="K8" s="551">
        <f>INT(H8*G8*(1+J8))</f>
        <v>0</v>
      </c>
    </row>
    <row r="9" spans="1:19" s="53" customFormat="1" ht="15" hidden="1" customHeight="1">
      <c r="A9" s="1178"/>
      <c r="B9" s="563" t="s">
        <v>497</v>
      </c>
      <c r="C9" s="554">
        <f>C8</f>
        <v>0</v>
      </c>
      <c r="D9" s="555" t="s">
        <v>4</v>
      </c>
      <c r="E9" s="554">
        <v>0.2</v>
      </c>
      <c r="F9" s="555" t="s">
        <v>495</v>
      </c>
      <c r="G9" s="554">
        <f>ROUND(E9*C9,2)</f>
        <v>0</v>
      </c>
      <c r="H9" s="553">
        <f>'3-1.기초자료'!$B$22</f>
        <v>6571</v>
      </c>
      <c r="I9" s="565"/>
      <c r="J9" s="552"/>
      <c r="K9" s="551">
        <f>INT(H9*G9)</f>
        <v>0</v>
      </c>
    </row>
    <row r="10" spans="1:19" s="53" customFormat="1" ht="15" hidden="1" customHeight="1">
      <c r="A10" s="1178"/>
      <c r="B10" s="584" t="s">
        <v>458</v>
      </c>
      <c r="C10" s="583">
        <f>K9</f>
        <v>0</v>
      </c>
      <c r="D10" s="548" t="s">
        <v>86</v>
      </c>
      <c r="E10" s="583">
        <v>5</v>
      </c>
      <c r="F10" s="548" t="s">
        <v>102</v>
      </c>
      <c r="G10" s="547"/>
      <c r="H10" s="546"/>
      <c r="I10" s="93"/>
      <c r="J10" s="545"/>
      <c r="K10" s="544">
        <f>INT(C10*0.05)</f>
        <v>0</v>
      </c>
    </row>
    <row r="11" spans="1:19" s="53" customFormat="1" ht="15" customHeight="1" thickTop="1">
      <c r="A11" s="1178"/>
      <c r="B11" s="582" t="s">
        <v>492</v>
      </c>
      <c r="C11" s="579"/>
      <c r="D11" s="580"/>
      <c r="E11" s="581"/>
      <c r="F11" s="580"/>
      <c r="G11" s="579"/>
      <c r="H11" s="578"/>
      <c r="I11" s="91"/>
      <c r="J11" s="577"/>
      <c r="K11" s="576"/>
    </row>
    <row r="12" spans="1:19" s="53" customFormat="1" ht="15" customHeight="1">
      <c r="A12" s="1178"/>
      <c r="B12" s="563" t="s">
        <v>491</v>
      </c>
      <c r="C12" s="575">
        <f ca="1">G13+G14</f>
        <v>5</v>
      </c>
      <c r="D12" s="555" t="s">
        <v>461</v>
      </c>
      <c r="E12" s="554"/>
      <c r="F12" s="555"/>
      <c r="G12" s="554"/>
      <c r="H12" s="573"/>
      <c r="I12" s="574"/>
      <c r="J12" s="552"/>
      <c r="K12" s="551">
        <f ca="1">K13+K14</f>
        <v>1257943</v>
      </c>
    </row>
    <row r="13" spans="1:19" s="53" customFormat="1" ht="15" customHeight="1">
      <c r="A13" s="1178"/>
      <c r="B13" s="563"/>
      <c r="C13" s="570"/>
      <c r="D13" s="555"/>
      <c r="E13" s="554"/>
      <c r="F13" s="555"/>
      <c r="G13" s="554">
        <f ca="1">G16+G19+G22+G25</f>
        <v>0</v>
      </c>
      <c r="H13" s="573"/>
      <c r="I13" s="565" t="s">
        <v>299</v>
      </c>
      <c r="J13" s="552"/>
      <c r="K13" s="551">
        <f ca="1">K16+K19+K22+K25</f>
        <v>0</v>
      </c>
    </row>
    <row r="14" spans="1:19" s="53" customFormat="1" ht="15" customHeight="1">
      <c r="A14" s="1178"/>
      <c r="B14" s="563"/>
      <c r="C14" s="570"/>
      <c r="D14" s="555"/>
      <c r="E14" s="554"/>
      <c r="F14" s="555"/>
      <c r="G14" s="554">
        <f ca="1">G20+G26</f>
        <v>5</v>
      </c>
      <c r="H14" s="573"/>
      <c r="I14" s="565" t="s">
        <v>300</v>
      </c>
      <c r="J14" s="552"/>
      <c r="K14" s="551">
        <f ca="1">K20+K26</f>
        <v>1257943</v>
      </c>
    </row>
    <row r="15" spans="1:19" s="53" customFormat="1" ht="15" hidden="1" customHeight="1">
      <c r="A15" s="1178"/>
      <c r="B15" s="563"/>
      <c r="C15" s="570"/>
      <c r="D15" s="555"/>
      <c r="E15" s="554"/>
      <c r="F15" s="555"/>
      <c r="G15" s="554"/>
      <c r="H15" s="573"/>
      <c r="I15" s="565"/>
      <c r="J15" s="552"/>
      <c r="K15" s="551"/>
      <c r="N15" s="53" t="s">
        <v>310</v>
      </c>
      <c r="O15" s="53" t="s">
        <v>311</v>
      </c>
      <c r="P15" s="53" t="s">
        <v>405</v>
      </c>
      <c r="Q15" s="53" t="s">
        <v>485</v>
      </c>
      <c r="R15" s="53" t="s">
        <v>484</v>
      </c>
      <c r="S15" s="53" t="s">
        <v>483</v>
      </c>
    </row>
    <row r="16" spans="1:19" s="53" customFormat="1" ht="15" hidden="1" customHeight="1">
      <c r="A16" s="1178"/>
      <c r="B16" s="563" t="s">
        <v>482</v>
      </c>
      <c r="C16" s="570">
        <f>IF($M$3="둘레베기",$N$17,0)</f>
        <v>0</v>
      </c>
      <c r="D16" s="555" t="s">
        <v>388</v>
      </c>
      <c r="E16" s="567">
        <v>0.18</v>
      </c>
      <c r="F16" s="555" t="s">
        <v>469</v>
      </c>
      <c r="G16" s="567">
        <f>ROUND(C16/100*E16,2)</f>
        <v>0</v>
      </c>
      <c r="H16" s="572">
        <f>H19</f>
        <v>172698</v>
      </c>
      <c r="I16" s="565" t="s">
        <v>468</v>
      </c>
      <c r="J16" s="552">
        <f>IF($M$3="둘레베기",$E$45,0)</f>
        <v>0</v>
      </c>
      <c r="K16" s="742">
        <f>ROUNDDOWN(ROUND((G16+(G16*(J16))),2)*H16,0)</f>
        <v>0</v>
      </c>
      <c r="M16" s="53" t="s">
        <v>481</v>
      </c>
      <c r="N16" s="53">
        <f ca="1">SUMIFS(입력!$N$3:$N$182,입력!$A$3:$A$182,$D$1)</f>
        <v>90</v>
      </c>
      <c r="O16" s="53">
        <f ca="1">SUMIFS(입력!$O$3:$O$182,입력!$A$3:$A$182,$D$1)</f>
        <v>60</v>
      </c>
      <c r="P16" s="53">
        <f>COUNT(입력!N43:N62)</f>
        <v>3</v>
      </c>
      <c r="Q16" s="53">
        <v>0.02</v>
      </c>
      <c r="R16" s="53">
        <f>P16*Q16</f>
        <v>0.06</v>
      </c>
      <c r="S16" s="53">
        <f>입력!H43</f>
        <v>5.4</v>
      </c>
    </row>
    <row r="17" spans="1:15" s="53" customFormat="1" ht="15" hidden="1" customHeight="1">
      <c r="A17" s="1178"/>
      <c r="B17" s="563"/>
      <c r="C17" s="568"/>
      <c r="D17" s="555"/>
      <c r="E17" s="567"/>
      <c r="F17" s="555"/>
      <c r="G17" s="567"/>
      <c r="H17" s="571"/>
      <c r="I17" s="565"/>
      <c r="J17" s="552"/>
      <c r="K17" s="564"/>
      <c r="M17" s="53" t="s">
        <v>480</v>
      </c>
      <c r="N17" s="53">
        <f ca="1">ROUND(N16/P16/Q16,0)</f>
        <v>1500</v>
      </c>
      <c r="O17" s="53">
        <f ca="1">ROUND(O16/$P$16/$Q$16,0)</f>
        <v>1000</v>
      </c>
    </row>
    <row r="18" spans="1:15" s="53" customFormat="1" ht="15" hidden="1" customHeight="1">
      <c r="A18" s="1178"/>
      <c r="B18" s="563" t="s">
        <v>479</v>
      </c>
      <c r="C18" s="568">
        <f>C19</f>
        <v>0</v>
      </c>
      <c r="D18" s="555" t="s">
        <v>388</v>
      </c>
      <c r="E18" s="567"/>
      <c r="F18" s="555"/>
      <c r="G18" s="567"/>
      <c r="H18" s="571"/>
      <c r="I18" s="565"/>
      <c r="J18" s="552"/>
      <c r="K18" s="551">
        <f>K19+K20</f>
        <v>0</v>
      </c>
      <c r="M18" s="53" t="s">
        <v>477</v>
      </c>
      <c r="N18" s="53">
        <f ca="1">ROUND(N17/100,0)</f>
        <v>15</v>
      </c>
      <c r="O18" s="53">
        <f ca="1">ROUND(O17/100,0)</f>
        <v>10</v>
      </c>
    </row>
    <row r="19" spans="1:15" s="53" customFormat="1" ht="15" hidden="1" customHeight="1">
      <c r="A19" s="1178"/>
      <c r="B19" s="563" t="s">
        <v>476</v>
      </c>
      <c r="C19" s="570">
        <f>IF($M$3="줄베기",$N$17,0)</f>
        <v>0</v>
      </c>
      <c r="D19" s="555" t="s">
        <v>388</v>
      </c>
      <c r="E19" s="567">
        <v>7.0000000000000007E-2</v>
      </c>
      <c r="F19" s="555" t="s">
        <v>469</v>
      </c>
      <c r="G19" s="567">
        <f>ROUND(C19/100*E19,2)</f>
        <v>0</v>
      </c>
      <c r="H19" s="566">
        <f>'3-1.기초자료'!$B$11</f>
        <v>172698</v>
      </c>
      <c r="I19" s="565" t="s">
        <v>468</v>
      </c>
      <c r="J19" s="552">
        <f>IF($M$3="줄베기",$F$45,0)</f>
        <v>0</v>
      </c>
      <c r="K19" s="742">
        <f>ROUNDDOWN(ROUND((G19+(G19*(J19))),2)*H19,0)</f>
        <v>0</v>
      </c>
    </row>
    <row r="20" spans="1:15" s="53" customFormat="1" ht="15" hidden="1" customHeight="1">
      <c r="A20" s="1178"/>
      <c r="B20" s="563" t="s">
        <v>475</v>
      </c>
      <c r="C20" s="570">
        <f>IF($M$3="줄베기",$N$17,0)</f>
        <v>0</v>
      </c>
      <c r="D20" s="555" t="s">
        <v>388</v>
      </c>
      <c r="E20" s="567">
        <v>1.3</v>
      </c>
      <c r="F20" s="555" t="s">
        <v>469</v>
      </c>
      <c r="G20" s="567">
        <f>ROUND(C20/100*E20,2)</f>
        <v>0</v>
      </c>
      <c r="H20" s="566">
        <f>'3-1.기초자료'!$B$12</f>
        <v>228717</v>
      </c>
      <c r="I20" s="565" t="s">
        <v>464</v>
      </c>
      <c r="J20" s="552">
        <f>IF($M$3="줄베기",$F$45,0)</f>
        <v>0</v>
      </c>
      <c r="K20" s="742">
        <f>ROUNDDOWN(ROUND((G20+(G20*(J20))),2)*H20,0)</f>
        <v>0</v>
      </c>
    </row>
    <row r="21" spans="1:15" s="53" customFormat="1" ht="15" hidden="1" customHeight="1">
      <c r="A21" s="1178"/>
      <c r="B21" s="563"/>
      <c r="C21" s="568"/>
      <c r="D21" s="555"/>
      <c r="E21" s="567"/>
      <c r="F21" s="555"/>
      <c r="G21" s="567"/>
      <c r="I21" s="565"/>
      <c r="J21" s="552"/>
      <c r="K21" s="564"/>
    </row>
    <row r="22" spans="1:15" s="53" customFormat="1" ht="15" hidden="1" customHeight="1">
      <c r="A22" s="1178"/>
      <c r="B22" s="563" t="s">
        <v>474</v>
      </c>
      <c r="C22" s="570">
        <f>IF($M$3="맹아제거",$N$17,0)</f>
        <v>0</v>
      </c>
      <c r="D22" s="555" t="s">
        <v>388</v>
      </c>
      <c r="E22" s="567">
        <v>0.2</v>
      </c>
      <c r="F22" s="555" t="s">
        <v>469</v>
      </c>
      <c r="G22" s="567">
        <f>ROUND(C22/100*E22,2)</f>
        <v>0</v>
      </c>
      <c r="H22" s="566">
        <f>H19</f>
        <v>172698</v>
      </c>
      <c r="I22" s="565" t="s">
        <v>468</v>
      </c>
      <c r="J22" s="552">
        <f>IF($M$3="맹아제거",$G$45,0)</f>
        <v>0</v>
      </c>
      <c r="K22" s="742">
        <f>ROUNDDOWN(ROUND((G22+(G22*(J22))),2)*H22,0)</f>
        <v>0</v>
      </c>
    </row>
    <row r="23" spans="1:15" s="53" customFormat="1" ht="15" hidden="1" customHeight="1">
      <c r="A23" s="1178"/>
      <c r="B23" s="563"/>
      <c r="C23" s="568"/>
      <c r="D23" s="555"/>
      <c r="E23" s="567"/>
      <c r="F23" s="555"/>
      <c r="G23" s="567"/>
      <c r="I23" s="565"/>
      <c r="J23" s="552"/>
      <c r="K23" s="564"/>
    </row>
    <row r="24" spans="1:15" s="53" customFormat="1" ht="15" customHeight="1">
      <c r="A24" s="1178"/>
      <c r="B24" s="563" t="s">
        <v>472</v>
      </c>
      <c r="C24" s="568">
        <f ca="1">N17</f>
        <v>1500</v>
      </c>
      <c r="D24" s="555" t="s">
        <v>388</v>
      </c>
      <c r="E24" s="567"/>
      <c r="F24" s="555"/>
      <c r="G24" s="567"/>
      <c r="I24" s="565"/>
      <c r="J24" s="552"/>
      <c r="K24" s="551">
        <f ca="1">K25+K26</f>
        <v>1257943</v>
      </c>
    </row>
    <row r="25" spans="1:15" s="53" customFormat="1" ht="15" customHeight="1">
      <c r="A25" s="1178"/>
      <c r="B25" s="563" t="s">
        <v>470</v>
      </c>
      <c r="C25" s="709">
        <f ca="1">IF($M$3="모두베기",$N$17,0)*0</f>
        <v>0</v>
      </c>
      <c r="D25" s="555"/>
      <c r="E25" s="634">
        <v>7.0000000000000007E-2</v>
      </c>
      <c r="F25" s="555" t="s">
        <v>469</v>
      </c>
      <c r="G25" s="567">
        <f ca="1">ROUND(C25/100*E25,2)</f>
        <v>0</v>
      </c>
      <c r="H25" s="566">
        <f>H19</f>
        <v>172698</v>
      </c>
      <c r="I25" s="565" t="s">
        <v>468</v>
      </c>
      <c r="J25" s="552">
        <f ca="1">IF($M$3="모두베기",$H$45,0)</f>
        <v>0.1</v>
      </c>
      <c r="K25" s="551">
        <f ca="1">INT(H25*G25*(1+J25))</f>
        <v>0</v>
      </c>
      <c r="M25" s="569"/>
    </row>
    <row r="26" spans="1:15" s="53" customFormat="1" ht="15" customHeight="1">
      <c r="A26" s="1178"/>
      <c r="B26" s="563" t="s">
        <v>467</v>
      </c>
      <c r="C26" s="568"/>
      <c r="D26" s="555"/>
      <c r="E26" s="567"/>
      <c r="F26" s="555"/>
      <c r="G26" s="567">
        <f ca="1">G27+G28+G29</f>
        <v>5</v>
      </c>
      <c r="I26" s="565"/>
      <c r="J26" s="552"/>
      <c r="K26" s="562">
        <f ca="1">K27+K28+K29</f>
        <v>1257943</v>
      </c>
    </row>
    <row r="27" spans="1:15" s="53" customFormat="1" ht="15" customHeight="1">
      <c r="A27" s="1178"/>
      <c r="B27" s="635" t="s">
        <v>523</v>
      </c>
      <c r="C27" s="567">
        <f ca="1">E27</f>
        <v>0</v>
      </c>
      <c r="D27" s="555" t="s">
        <v>461</v>
      </c>
      <c r="E27" s="567">
        <f ca="1">IF($C$44=B27,3.5,0)</f>
        <v>0</v>
      </c>
      <c r="F27" s="555" t="s">
        <v>461</v>
      </c>
      <c r="G27" s="567">
        <f ca="1">ROUND(C27,2)</f>
        <v>0</v>
      </c>
      <c r="H27" s="566">
        <f>H20</f>
        <v>228717</v>
      </c>
      <c r="I27" s="565" t="s">
        <v>464</v>
      </c>
      <c r="J27" s="552">
        <f ca="1">IF($M$3="모두베기",$H$45,0)</f>
        <v>0.1</v>
      </c>
      <c r="K27" s="742">
        <f ca="1">ROUNDDOWN(ROUND((G27+(G27*(J27))),2)*H27,0)</f>
        <v>0</v>
      </c>
    </row>
    <row r="28" spans="1:15" s="53" customFormat="1" ht="15" customHeight="1">
      <c r="A28" s="1178"/>
      <c r="B28" s="635" t="s">
        <v>521</v>
      </c>
      <c r="C28" s="567">
        <f ca="1">E28</f>
        <v>0</v>
      </c>
      <c r="D28" s="555" t="s">
        <v>461</v>
      </c>
      <c r="E28" s="567">
        <f ca="1">IF($C$44=B28,4,0)</f>
        <v>0</v>
      </c>
      <c r="F28" s="555" t="s">
        <v>461</v>
      </c>
      <c r="G28" s="567">
        <f ca="1">ROUND(C28,2)</f>
        <v>0</v>
      </c>
      <c r="H28" s="566">
        <f>H20</f>
        <v>228717</v>
      </c>
      <c r="I28" s="565" t="s">
        <v>464</v>
      </c>
      <c r="J28" s="552">
        <f ca="1">IF($M$3="모두베기",$H$45,0)</f>
        <v>0.1</v>
      </c>
      <c r="K28" s="742">
        <f ca="1">ROUNDDOWN(ROUND((G28+(G28*(J28))),2)*H28,0)</f>
        <v>0</v>
      </c>
    </row>
    <row r="29" spans="1:15" s="53" customFormat="1" ht="15" customHeight="1">
      <c r="A29" s="1178"/>
      <c r="B29" s="635" t="s">
        <v>519</v>
      </c>
      <c r="C29" s="567">
        <f ca="1">E29</f>
        <v>5</v>
      </c>
      <c r="D29" s="555" t="s">
        <v>461</v>
      </c>
      <c r="E29" s="567">
        <f ca="1">IF($C$44=B29,5,0)</f>
        <v>5</v>
      </c>
      <c r="F29" s="555" t="s">
        <v>461</v>
      </c>
      <c r="G29" s="567">
        <f ca="1">ROUND(C29,2)</f>
        <v>5</v>
      </c>
      <c r="H29" s="566">
        <f>H20</f>
        <v>228717</v>
      </c>
      <c r="I29" s="565" t="s">
        <v>464</v>
      </c>
      <c r="J29" s="552">
        <f ca="1">IF($M$3="모두베기",$H$45,0)</f>
        <v>0.1</v>
      </c>
      <c r="K29" s="742">
        <f ca="1">ROUNDDOWN(ROUND((G29+(G29*(J29))),2)*H29,0)</f>
        <v>1257943</v>
      </c>
    </row>
    <row r="30" spans="1:15" s="53" customFormat="1" ht="15" customHeight="1">
      <c r="A30" s="1178"/>
      <c r="B30" s="563"/>
      <c r="C30" s="557"/>
      <c r="D30" s="555"/>
      <c r="E30" s="554"/>
      <c r="F30" s="555"/>
      <c r="G30" s="554"/>
      <c r="I30" s="565"/>
      <c r="J30" s="552"/>
      <c r="K30" s="564"/>
    </row>
    <row r="31" spans="1:15" s="53" customFormat="1" ht="15" customHeight="1">
      <c r="A31" s="1178"/>
      <c r="B31" s="563" t="s">
        <v>463</v>
      </c>
      <c r="C31" s="534"/>
      <c r="D31" s="555"/>
      <c r="E31" s="534"/>
      <c r="F31" s="555"/>
      <c r="G31" s="534"/>
      <c r="I31" s="534"/>
      <c r="J31" s="552"/>
      <c r="K31" s="562">
        <f ca="1">K32+K33</f>
        <v>47245</v>
      </c>
    </row>
    <row r="32" spans="1:15" s="53" customFormat="1" ht="19.5" customHeight="1">
      <c r="A32" s="1178"/>
      <c r="B32" s="534" t="s">
        <v>462</v>
      </c>
      <c r="C32" s="554">
        <f ca="1">G14</f>
        <v>5</v>
      </c>
      <c r="D32" s="555" t="s">
        <v>461</v>
      </c>
      <c r="E32" s="561">
        <v>5</v>
      </c>
      <c r="F32" s="560" t="s">
        <v>460</v>
      </c>
      <c r="G32" s="559">
        <f ca="1">ROUND(E32*C32,2)</f>
        <v>25</v>
      </c>
      <c r="H32" s="553">
        <f>'3-1.기초자료'!$B$15</f>
        <v>1718</v>
      </c>
      <c r="I32" s="558" t="s">
        <v>459</v>
      </c>
      <c r="J32" s="552"/>
      <c r="K32" s="551">
        <f ca="1">INT(H32*G32)</f>
        <v>42950</v>
      </c>
    </row>
    <row r="33" spans="1:17" s="53" customFormat="1" ht="19.5" customHeight="1">
      <c r="A33" s="1178"/>
      <c r="B33" s="534" t="s">
        <v>458</v>
      </c>
      <c r="C33" s="557">
        <f ca="1">INT(G32*H32)</f>
        <v>42950</v>
      </c>
      <c r="D33" s="555" t="s">
        <v>86</v>
      </c>
      <c r="E33" s="556">
        <v>0.1</v>
      </c>
      <c r="F33" s="555"/>
      <c r="G33" s="554"/>
      <c r="H33" s="553"/>
      <c r="I33" s="534"/>
      <c r="J33" s="552"/>
      <c r="K33" s="551">
        <f ca="1">INT(C33*E33)</f>
        <v>4295</v>
      </c>
    </row>
    <row r="34" spans="1:17" s="53" customFormat="1" ht="19.5" customHeight="1" thickBot="1">
      <c r="A34" s="1178"/>
      <c r="B34" s="550" t="s">
        <v>456</v>
      </c>
      <c r="C34" s="547">
        <f ca="1">C32</f>
        <v>5</v>
      </c>
      <c r="D34" s="548" t="s">
        <v>455</v>
      </c>
      <c r="E34" s="549">
        <v>8.3999999999999995E-3</v>
      </c>
      <c r="F34" s="548" t="s">
        <v>454</v>
      </c>
      <c r="G34" s="547"/>
      <c r="H34" s="546">
        <f>'3-1.기초자료'!$B$21</f>
        <v>400000</v>
      </c>
      <c r="I34" s="93" t="s">
        <v>270</v>
      </c>
      <c r="J34" s="545"/>
      <c r="K34" s="544">
        <f ca="1">INT(C34*E34*H34)</f>
        <v>16800</v>
      </c>
    </row>
    <row r="35" spans="1:17" s="53" customFormat="1" ht="21" customHeight="1">
      <c r="A35" s="1173" t="s">
        <v>155</v>
      </c>
      <c r="B35" s="543" t="s">
        <v>451</v>
      </c>
      <c r="C35" s="542"/>
      <c r="D35" s="506"/>
      <c r="E35" s="542"/>
      <c r="F35" s="506"/>
      <c r="G35" s="542"/>
      <c r="H35" s="506"/>
      <c r="I35" s="542"/>
      <c r="J35" s="507"/>
      <c r="K35" s="541">
        <f ca="1">K36+K37+K38</f>
        <v>1321988</v>
      </c>
    </row>
    <row r="36" spans="1:17" s="53" customFormat="1" ht="21" customHeight="1">
      <c r="A36" s="1174"/>
      <c r="B36" s="540" t="s">
        <v>450</v>
      </c>
      <c r="C36" s="538"/>
      <c r="D36" s="539"/>
      <c r="E36" s="538"/>
      <c r="F36" s="539"/>
      <c r="G36" s="538"/>
      <c r="H36" s="539"/>
      <c r="I36" s="538"/>
      <c r="J36" s="537"/>
      <c r="K36" s="536">
        <f ca="1">K12</f>
        <v>1257943</v>
      </c>
    </row>
    <row r="37" spans="1:17" s="53" customFormat="1" ht="21" customHeight="1">
      <c r="A37" s="1174"/>
      <c r="B37" s="535" t="s">
        <v>449</v>
      </c>
      <c r="C37" s="534"/>
      <c r="E37" s="534"/>
      <c r="G37" s="534"/>
      <c r="I37" s="534"/>
      <c r="J37" s="505"/>
      <c r="K37" s="533">
        <f ca="1">K31</f>
        <v>47245</v>
      </c>
      <c r="Q37" s="170"/>
    </row>
    <row r="38" spans="1:17" s="53" customFormat="1" ht="21" customHeight="1" thickBot="1">
      <c r="A38" s="1175"/>
      <c r="B38" s="532" t="s">
        <v>448</v>
      </c>
      <c r="C38" s="530"/>
      <c r="D38" s="531"/>
      <c r="E38" s="530"/>
      <c r="F38" s="531"/>
      <c r="G38" s="530"/>
      <c r="H38" s="531"/>
      <c r="I38" s="530"/>
      <c r="J38" s="529"/>
      <c r="K38" s="528">
        <f ca="1">K34</f>
        <v>16800</v>
      </c>
    </row>
    <row r="39" spans="1:17" s="53" customFormat="1" ht="21" customHeight="1" thickBot="1">
      <c r="A39" s="510"/>
      <c r="B39" s="527" t="s">
        <v>447</v>
      </c>
      <c r="C39" s="510"/>
      <c r="D39" s="510"/>
      <c r="E39" s="510"/>
      <c r="F39" s="510"/>
      <c r="G39" s="510"/>
      <c r="H39" s="510"/>
      <c r="I39" s="510"/>
      <c r="J39" s="509"/>
      <c r="K39" s="510"/>
    </row>
    <row r="40" spans="1:17" s="53" customFormat="1" ht="21" customHeight="1">
      <c r="A40" s="526"/>
      <c r="B40" s="1126" t="s">
        <v>81</v>
      </c>
      <c r="C40" s="1124" t="s">
        <v>445</v>
      </c>
      <c r="D40" s="1120"/>
      <c r="E40" s="1176" t="s">
        <v>444</v>
      </c>
      <c r="F40" s="1176"/>
      <c r="G40" s="1176"/>
      <c r="H40" s="1176"/>
      <c r="I40" s="1176"/>
      <c r="J40" s="1124" t="s">
        <v>84</v>
      </c>
      <c r="K40" s="1128"/>
    </row>
    <row r="41" spans="1:17" s="53" customFormat="1" ht="21" customHeight="1" thickBot="1">
      <c r="A41" s="520"/>
      <c r="B41" s="1127"/>
      <c r="C41" s="1125"/>
      <c r="D41" s="1123"/>
      <c r="E41" s="525" t="s">
        <v>272</v>
      </c>
      <c r="F41" s="525" t="s">
        <v>271</v>
      </c>
      <c r="G41" s="525" t="s">
        <v>273</v>
      </c>
      <c r="H41" s="525" t="s">
        <v>211</v>
      </c>
      <c r="I41" s="524"/>
      <c r="J41" s="1125"/>
      <c r="K41" s="1129"/>
    </row>
    <row r="42" spans="1:17" s="53" customFormat="1" ht="21" customHeight="1" thickTop="1">
      <c r="A42" s="520"/>
      <c r="B42" s="523" t="s">
        <v>438</v>
      </c>
      <c r="C42" s="1165" t="str">
        <f ca="1">OFFSET(입력!$B$3,0+$S$1*20,16)</f>
        <v>중(15º~30º)</v>
      </c>
      <c r="D42" s="1166"/>
      <c r="E42" s="518">
        <f ca="1">IF($C$42=$O$42,0,IF($C$42=$O$43,0.05,0.1))</f>
        <v>0.05</v>
      </c>
      <c r="F42" s="518">
        <f ca="1">IF($C$42=$O$42,0,IF($C$42=$O$43,0.05,0.1))</f>
        <v>0.05</v>
      </c>
      <c r="G42" s="518">
        <f ca="1">IF($C$42=$O$42,0,IF($C$42=$O$43,0.05,0.1))</f>
        <v>0.05</v>
      </c>
      <c r="H42" s="518">
        <f ca="1">IF($C$42=$O$42,0,IF($C$42=$O$43,0.05,0.1))</f>
        <v>0.05</v>
      </c>
      <c r="I42" s="522"/>
      <c r="J42" s="517"/>
      <c r="K42" s="516"/>
      <c r="O42" s="538" t="s">
        <v>437</v>
      </c>
      <c r="P42" s="538">
        <v>0</v>
      </c>
    </row>
    <row r="43" spans="1:17" s="53" customFormat="1" ht="21" customHeight="1">
      <c r="A43" s="520"/>
      <c r="B43" s="519" t="s">
        <v>436</v>
      </c>
      <c r="C43" s="1167" t="str">
        <f ca="1">OFFSET(입력!$B$3,0+$S$1*20,17)</f>
        <v>개소당 평균면적이 1-3ha 미만</v>
      </c>
      <c r="D43" s="1168"/>
      <c r="E43" s="518">
        <f ca="1">IF($C$43=$O$48,0,IF($C$43=$O$49,0.05,0.1))</f>
        <v>0.05</v>
      </c>
      <c r="F43" s="518">
        <f ca="1">IF($C$43=$O$48,0,IF($C$43=$O$49,0.05,0.1))</f>
        <v>0.05</v>
      </c>
      <c r="G43" s="518">
        <f ca="1">IF($C$43=$O$48,0,IF($C$43=$O$49,0.05,0.1))</f>
        <v>0.05</v>
      </c>
      <c r="H43" s="518">
        <f ca="1">IF($C$43=$O$48,0,IF($C$43=$O$49,0.05,0.1))</f>
        <v>0.05</v>
      </c>
      <c r="I43" s="521"/>
      <c r="J43" s="512"/>
      <c r="K43" s="169"/>
      <c r="O43" s="538" t="s">
        <v>435</v>
      </c>
      <c r="P43" s="538">
        <v>0.05</v>
      </c>
    </row>
    <row r="44" spans="1:17" s="53" customFormat="1" ht="21" customHeight="1">
      <c r="A44" s="520"/>
      <c r="B44" s="519" t="s">
        <v>434</v>
      </c>
      <c r="C44" s="1167" t="str">
        <f ca="1">OFFSET(입력!$B$3,0+$S$1*20,15)</f>
        <v>조림 3년 차 이상</v>
      </c>
      <c r="D44" s="1168"/>
      <c r="E44" s="166"/>
      <c r="F44" s="518">
        <f ca="1">IF($C$44=$O$45,0,IF($C$44=$O$46,0.05,0.1))</f>
        <v>0.1</v>
      </c>
      <c r="G44" s="166"/>
      <c r="H44" s="166"/>
      <c r="I44" s="166"/>
      <c r="J44" s="517"/>
      <c r="K44" s="516"/>
      <c r="O44" s="538" t="s">
        <v>433</v>
      </c>
      <c r="P44" s="538">
        <v>0.1</v>
      </c>
    </row>
    <row r="45" spans="1:17" s="53" customFormat="1" ht="21" customHeight="1">
      <c r="A45" s="515"/>
      <c r="B45" s="514" t="s">
        <v>432</v>
      </c>
      <c r="C45" s="1169"/>
      <c r="D45" s="1170"/>
      <c r="E45" s="513">
        <f ca="1">E42+E43+E44</f>
        <v>0.1</v>
      </c>
      <c r="F45" s="513">
        <f ca="1">F42+F43+F44</f>
        <v>0.2</v>
      </c>
      <c r="G45" s="513">
        <f ca="1">G42+G43+G44</f>
        <v>0.1</v>
      </c>
      <c r="H45" s="513">
        <f ca="1">H42+H43+H44</f>
        <v>0.1</v>
      </c>
      <c r="I45" s="513"/>
      <c r="J45" s="512"/>
      <c r="K45" s="169"/>
      <c r="O45" s="633" t="s">
        <v>523</v>
      </c>
      <c r="P45" s="538">
        <v>0</v>
      </c>
      <c r="Q45" s="53">
        <v>3.5</v>
      </c>
    </row>
    <row r="46" spans="1:17" s="53" customFormat="1" ht="21" customHeight="1" thickBot="1">
      <c r="A46" s="511"/>
      <c r="B46" s="510"/>
      <c r="C46" s="510"/>
      <c r="D46" s="510"/>
      <c r="E46" s="510"/>
      <c r="F46" s="510"/>
      <c r="G46" s="510"/>
      <c r="H46" s="510"/>
      <c r="I46" s="510"/>
      <c r="J46" s="509"/>
      <c r="K46" s="508"/>
      <c r="O46" s="633" t="s">
        <v>521</v>
      </c>
      <c r="P46" s="538">
        <v>0.05</v>
      </c>
      <c r="Q46" s="53">
        <v>4</v>
      </c>
    </row>
    <row r="47" spans="1:17" s="53" customFormat="1" ht="21" customHeight="1">
      <c r="A47" s="506"/>
      <c r="B47" s="506"/>
      <c r="C47" s="506"/>
      <c r="D47" s="506"/>
      <c r="E47" s="506"/>
      <c r="F47" s="506"/>
      <c r="G47" s="506"/>
      <c r="H47" s="506"/>
      <c r="I47" s="506"/>
      <c r="J47" s="507"/>
      <c r="K47" s="506"/>
      <c r="O47" s="633" t="s">
        <v>519</v>
      </c>
      <c r="P47" s="538">
        <v>0.1</v>
      </c>
      <c r="Q47" s="53">
        <v>5</v>
      </c>
    </row>
    <row r="48" spans="1:17" s="53" customFormat="1" ht="21" customHeight="1">
      <c r="J48" s="505"/>
      <c r="O48" s="538" t="s">
        <v>1082</v>
      </c>
      <c r="P48" s="538">
        <v>0</v>
      </c>
    </row>
    <row r="49" spans="10:16" s="53" customFormat="1" ht="21" customHeight="1">
      <c r="J49" s="505"/>
      <c r="O49" s="538" t="s">
        <v>1084</v>
      </c>
      <c r="P49" s="538">
        <v>0.05</v>
      </c>
    </row>
    <row r="50" spans="10:16" s="53" customFormat="1" ht="21" customHeight="1">
      <c r="J50" s="505"/>
      <c r="O50" s="538" t="s">
        <v>1083</v>
      </c>
      <c r="P50" s="538">
        <v>0.1</v>
      </c>
    </row>
    <row r="51" spans="10:16" s="53" customFormat="1" ht="21" customHeight="1">
      <c r="J51" s="505"/>
    </row>
    <row r="52" spans="10:16" s="53" customFormat="1" ht="21" customHeight="1">
      <c r="J52" s="505"/>
    </row>
    <row r="53" spans="10:16" s="53" customFormat="1" ht="23.25" customHeight="1">
      <c r="J53" s="505"/>
    </row>
    <row r="54" spans="10:16" s="53" customFormat="1" ht="21" customHeight="1">
      <c r="J54" s="505"/>
    </row>
    <row r="55" spans="10:16" s="53" customFormat="1" ht="21" customHeight="1">
      <c r="J55" s="505"/>
    </row>
    <row r="56" spans="10:16" s="53" customFormat="1" ht="21" customHeight="1">
      <c r="J56" s="505"/>
    </row>
    <row r="57" spans="10:16" s="53" customFormat="1" ht="21" customHeight="1">
      <c r="J57" s="505"/>
    </row>
    <row r="58" spans="10:16" s="53" customFormat="1" ht="21" customHeight="1">
      <c r="J58" s="505"/>
    </row>
    <row r="59" spans="10:16" s="53" customFormat="1" ht="21" customHeight="1">
      <c r="J59" s="505"/>
    </row>
    <row r="60" spans="10:16" s="53" customFormat="1" ht="21" customHeight="1">
      <c r="J60" s="505"/>
    </row>
    <row r="61" spans="10:16" s="53" customFormat="1" ht="21" customHeight="1">
      <c r="J61" s="505"/>
    </row>
    <row r="62" spans="10:16" s="53" customFormat="1" ht="21" customHeight="1">
      <c r="J62" s="505"/>
    </row>
    <row r="63" spans="10:16" s="53" customFormat="1" ht="21" customHeight="1">
      <c r="J63" s="505"/>
    </row>
    <row r="64" spans="10:16" s="53" customFormat="1" ht="21" customHeight="1">
      <c r="J64" s="505"/>
    </row>
    <row r="65" spans="10:10" s="53" customFormat="1" ht="21" customHeight="1">
      <c r="J65" s="505"/>
    </row>
    <row r="66" spans="10:10" s="53" customFormat="1" ht="21" customHeight="1">
      <c r="J66" s="505"/>
    </row>
    <row r="67" spans="10:10" s="53" customFormat="1" ht="21" customHeight="1">
      <c r="J67" s="505"/>
    </row>
    <row r="68" spans="10:10" s="53" customFormat="1" ht="21" customHeight="1">
      <c r="J68" s="505"/>
    </row>
    <row r="69" spans="10:10" s="53" customFormat="1" ht="21" customHeight="1">
      <c r="J69" s="505"/>
    </row>
    <row r="70" spans="10:10" s="53" customFormat="1" ht="21" customHeight="1">
      <c r="J70" s="505"/>
    </row>
    <row r="71" spans="10:10" s="53" customFormat="1" ht="21" customHeight="1">
      <c r="J71" s="505"/>
    </row>
    <row r="72" spans="10:10" s="53" customFormat="1" ht="21" customHeight="1">
      <c r="J72" s="505"/>
    </row>
    <row r="73" spans="10:10" s="53" customFormat="1" ht="21" customHeight="1">
      <c r="J73" s="505"/>
    </row>
    <row r="74" spans="10:10" s="53" customFormat="1" ht="21" customHeight="1">
      <c r="J74" s="505"/>
    </row>
    <row r="75" spans="10:10" s="53" customFormat="1" ht="21" customHeight="1">
      <c r="J75" s="505"/>
    </row>
    <row r="76" spans="10:10" s="53" customFormat="1" ht="21" customHeight="1">
      <c r="J76" s="505"/>
    </row>
    <row r="77" spans="10:10" s="53" customFormat="1" ht="21" customHeight="1">
      <c r="J77" s="505"/>
    </row>
    <row r="78" spans="10:10" s="53" customFormat="1" ht="21" customHeight="1">
      <c r="J78" s="505"/>
    </row>
    <row r="79" spans="10:10" s="53" customFormat="1" ht="21" customHeight="1">
      <c r="J79" s="505"/>
    </row>
    <row r="80" spans="10:10" s="53" customFormat="1" ht="21" customHeight="1">
      <c r="J80" s="505"/>
    </row>
    <row r="81" spans="1:11" s="53" customFormat="1" ht="21" customHeight="1">
      <c r="J81" s="505"/>
    </row>
    <row r="82" spans="1:11" s="53" customFormat="1" ht="21" customHeight="1">
      <c r="J82" s="505"/>
    </row>
    <row r="83" spans="1:11" s="53" customFormat="1" ht="21" customHeight="1">
      <c r="J83" s="505"/>
    </row>
    <row r="84" spans="1:11" s="53" customFormat="1" ht="21" customHeight="1">
      <c r="J84" s="505"/>
    </row>
    <row r="85" spans="1:11" s="53" customFormat="1" ht="21" customHeight="1">
      <c r="J85" s="505"/>
    </row>
    <row r="86" spans="1:11" s="53" customFormat="1" ht="21" customHeight="1">
      <c r="J86" s="505"/>
    </row>
    <row r="87" spans="1:11" s="53" customFormat="1" ht="21" customHeight="1">
      <c r="J87" s="505"/>
    </row>
    <row r="88" spans="1:11">
      <c r="A88" s="53"/>
      <c r="B88" s="53"/>
      <c r="C88" s="53"/>
      <c r="D88" s="53"/>
      <c r="E88" s="53"/>
      <c r="F88" s="53"/>
      <c r="G88" s="53"/>
      <c r="H88" s="53"/>
      <c r="I88" s="53"/>
      <c r="J88" s="505"/>
      <c r="K88" s="53"/>
    </row>
    <row r="89" spans="1:11">
      <c r="A89" s="53"/>
      <c r="B89" s="53"/>
      <c r="C89" s="53"/>
      <c r="D89" s="53"/>
      <c r="E89" s="53"/>
      <c r="F89" s="53"/>
      <c r="G89" s="53"/>
      <c r="H89" s="53"/>
      <c r="I89" s="53"/>
      <c r="J89" s="505"/>
      <c r="K89" s="53"/>
    </row>
    <row r="90" spans="1:11">
      <c r="A90" s="53"/>
      <c r="B90" s="53"/>
      <c r="C90" s="53"/>
      <c r="D90" s="53"/>
      <c r="E90" s="53"/>
      <c r="F90" s="53"/>
      <c r="G90" s="53"/>
      <c r="H90" s="53"/>
      <c r="I90" s="53"/>
      <c r="J90" s="505"/>
      <c r="K90" s="53"/>
    </row>
    <row r="91" spans="1:11">
      <c r="A91" s="53"/>
      <c r="B91" s="53"/>
      <c r="C91" s="53"/>
      <c r="D91" s="53"/>
      <c r="E91" s="53"/>
      <c r="F91" s="53"/>
      <c r="G91" s="53"/>
      <c r="H91" s="53"/>
      <c r="I91" s="53"/>
      <c r="J91" s="505"/>
      <c r="K91" s="53"/>
    </row>
    <row r="92" spans="1:11">
      <c r="A92" s="53"/>
      <c r="B92" s="53"/>
      <c r="C92" s="53"/>
      <c r="D92" s="53"/>
      <c r="E92" s="53"/>
      <c r="F92" s="53"/>
      <c r="G92" s="53"/>
      <c r="H92" s="53"/>
      <c r="I92" s="53"/>
      <c r="J92" s="505"/>
      <c r="K92" s="53"/>
    </row>
  </sheetData>
  <mergeCells count="17">
    <mergeCell ref="J40:K41"/>
    <mergeCell ref="C42:D42"/>
    <mergeCell ref="C43:D43"/>
    <mergeCell ref="C44:D44"/>
    <mergeCell ref="C45:D45"/>
    <mergeCell ref="E5:F5"/>
    <mergeCell ref="A7:A34"/>
    <mergeCell ref="A35:A38"/>
    <mergeCell ref="B40:B41"/>
    <mergeCell ref="C40:D41"/>
    <mergeCell ref="E40:I40"/>
    <mergeCell ref="D1:D2"/>
    <mergeCell ref="E1:H2"/>
    <mergeCell ref="A4:B4"/>
    <mergeCell ref="C4:D4"/>
    <mergeCell ref="E4:F4"/>
    <mergeCell ref="H4:I4"/>
  </mergeCells>
  <phoneticPr fontId="4" type="noConversion"/>
  <dataValidations disablePrompts="1" count="1">
    <dataValidation type="list" allowBlank="1" showInputMessage="1" showErrorMessage="1" sqref="M3" xr:uid="{00000000-0002-0000-1B00-000000000000}">
      <formula1>$N$2:$N$5</formula1>
    </dataValidation>
  </dataValidations>
  <pageMargins left="0.78740157480314965" right="0.31496062992125984" top="0.6692913385826772" bottom="0.43307086614173229" header="0.51181102362204722" footer="0"/>
  <pageSetup paperSize="9" scale="80" orientation="landscape" blackAndWhite="1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indexed="11"/>
  </sheetPr>
  <dimension ref="A1:S92"/>
  <sheetViews>
    <sheetView view="pageBreakPreview" topLeftCell="A4" zoomScaleNormal="100" workbookViewId="0">
      <selection activeCell="AC54" sqref="AC54"/>
    </sheetView>
  </sheetViews>
  <sheetFormatPr defaultColWidth="8.88671875" defaultRowHeight="14.25"/>
  <cols>
    <col min="1" max="1" width="6.77734375" style="3" customWidth="1"/>
    <col min="2" max="2" width="22.77734375" style="3" customWidth="1"/>
    <col min="3" max="3" width="11.77734375" style="3" customWidth="1"/>
    <col min="4" max="4" width="17.77734375" style="3" bestFit="1" customWidth="1"/>
    <col min="5" max="9" width="11.77734375" style="3" customWidth="1"/>
    <col min="10" max="10" width="7.77734375" style="57" customWidth="1"/>
    <col min="11" max="11" width="14.77734375" style="3" customWidth="1"/>
    <col min="12" max="12" width="1.77734375" style="3" customWidth="1"/>
    <col min="13" max="14" width="8.88671875" style="3"/>
    <col min="15" max="15" width="22.33203125" style="3" bestFit="1" customWidth="1"/>
    <col min="16" max="16" width="8.88671875" style="3"/>
    <col min="17" max="17" width="10" style="3" bestFit="1" customWidth="1"/>
    <col min="18" max="16384" width="8.88671875" style="3"/>
  </cols>
  <sheetData>
    <row r="1" spans="1:19" ht="23.25" customHeight="1">
      <c r="A1" s="612"/>
      <c r="B1" s="611"/>
      <c r="C1" s="611"/>
      <c r="D1" s="1161" t="str">
        <f ca="1">OFFSET('5-1.소반별'!$Q$1,S1,0)</f>
        <v>1-0-4-0</v>
      </c>
      <c r="E1" s="1163" t="s">
        <v>517</v>
      </c>
      <c r="F1" s="1163"/>
      <c r="G1" s="1163"/>
      <c r="H1" s="1163"/>
      <c r="I1" s="610"/>
      <c r="J1" s="610"/>
      <c r="K1" s="609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3</v>
      </c>
    </row>
    <row r="2" spans="1:19" ht="23.25" customHeight="1" thickBot="1">
      <c r="A2" s="608"/>
      <c r="B2" s="607"/>
      <c r="C2" s="607"/>
      <c r="D2" s="1162"/>
      <c r="E2" s="1164"/>
      <c r="F2" s="1164"/>
      <c r="G2" s="1164"/>
      <c r="H2" s="1164"/>
      <c r="I2" s="606"/>
      <c r="J2" s="606"/>
      <c r="K2" s="605"/>
      <c r="M2" s="3" t="s">
        <v>516</v>
      </c>
      <c r="N2" s="604" t="s">
        <v>272</v>
      </c>
    </row>
    <row r="3" spans="1:19" s="53" customFormat="1" ht="21.95" customHeight="1" thickBot="1">
      <c r="A3" s="603" t="s">
        <v>515</v>
      </c>
      <c r="B3" s="602" t="str">
        <f ca="1">VLOOKUP($D$1,'5-1.소반별'!$Q$1:$U$9,2,0)</f>
        <v>양구군 국토정중앙면 청리 산347번지</v>
      </c>
      <c r="C3" s="602"/>
      <c r="D3" s="602"/>
      <c r="E3" s="602"/>
      <c r="F3" s="601" t="s">
        <v>514</v>
      </c>
      <c r="G3" s="600">
        <f ca="1">VLOOKUP($D$1,'5-1.소반별'!$Q$1:$U$9,5,0)</f>
        <v>0.8</v>
      </c>
      <c r="H3" s="599" t="s">
        <v>4</v>
      </c>
      <c r="I3" s="598"/>
      <c r="J3" s="597"/>
      <c r="K3" s="596"/>
      <c r="M3" s="244" t="s">
        <v>513</v>
      </c>
      <c r="N3" s="589" t="s">
        <v>271</v>
      </c>
    </row>
    <row r="4" spans="1:19" s="53" customFormat="1" ht="16.5" customHeight="1">
      <c r="A4" s="1179" t="s">
        <v>512</v>
      </c>
      <c r="B4" s="1172"/>
      <c r="C4" s="1180" t="s">
        <v>511</v>
      </c>
      <c r="D4" s="1180"/>
      <c r="E4" s="1171" t="s">
        <v>510</v>
      </c>
      <c r="F4" s="1172"/>
      <c r="G4" s="591" t="s">
        <v>509</v>
      </c>
      <c r="H4" s="1171" t="s">
        <v>508</v>
      </c>
      <c r="I4" s="1172"/>
      <c r="J4" s="591" t="s">
        <v>507</v>
      </c>
      <c r="K4" s="590"/>
      <c r="N4" s="589" t="s">
        <v>273</v>
      </c>
    </row>
    <row r="5" spans="1:19" s="53" customFormat="1" ht="16.5" customHeight="1">
      <c r="A5" s="595"/>
      <c r="B5" s="592"/>
      <c r="C5" s="594"/>
      <c r="D5" s="594"/>
      <c r="E5" s="1171" t="s">
        <v>506</v>
      </c>
      <c r="F5" s="1172"/>
      <c r="G5" s="594"/>
      <c r="H5" s="593"/>
      <c r="I5" s="592"/>
      <c r="J5" s="591" t="s">
        <v>505</v>
      </c>
      <c r="K5" s="590" t="s">
        <v>6</v>
      </c>
      <c r="N5" s="589" t="s">
        <v>211</v>
      </c>
    </row>
    <row r="6" spans="1:19" s="53" customFormat="1" ht="16.5" customHeight="1" thickBot="1">
      <c r="A6" s="588"/>
      <c r="B6" s="524" t="s">
        <v>503</v>
      </c>
      <c r="C6" s="587"/>
      <c r="D6" s="524" t="s">
        <v>99</v>
      </c>
      <c r="E6" s="586"/>
      <c r="F6" s="524" t="s">
        <v>99</v>
      </c>
      <c r="G6" s="587"/>
      <c r="H6" s="586"/>
      <c r="I6" s="524" t="s">
        <v>501</v>
      </c>
      <c r="J6" s="457" t="s">
        <v>500</v>
      </c>
      <c r="K6" s="585"/>
    </row>
    <row r="7" spans="1:19" s="53" customFormat="1" ht="15" hidden="1" customHeight="1" thickTop="1">
      <c r="A7" s="1177" t="s">
        <v>499</v>
      </c>
      <c r="B7" s="563" t="s">
        <v>498</v>
      </c>
      <c r="C7" s="534"/>
      <c r="D7" s="505"/>
      <c r="E7" s="534"/>
      <c r="G7" s="534"/>
      <c r="I7" s="534"/>
      <c r="J7" s="552"/>
      <c r="K7" s="564"/>
    </row>
    <row r="8" spans="1:19" s="53" customFormat="1" ht="15" hidden="1" customHeight="1">
      <c r="A8" s="1178"/>
      <c r="B8" s="563" t="s">
        <v>491</v>
      </c>
      <c r="C8" s="554"/>
      <c r="D8" s="555" t="s">
        <v>4</v>
      </c>
      <c r="E8" s="554">
        <v>0.2</v>
      </c>
      <c r="F8" s="555" t="s">
        <v>461</v>
      </c>
      <c r="G8" s="554">
        <f>ROUND(E8*C8,2)</f>
        <v>0</v>
      </c>
      <c r="H8" s="553">
        <f>H18</f>
        <v>0</v>
      </c>
      <c r="I8" s="565" t="s">
        <v>299</v>
      </c>
      <c r="J8" s="552">
        <f>I45</f>
        <v>0</v>
      </c>
      <c r="K8" s="551">
        <f>INT(H8*G8*(1+J8))</f>
        <v>0</v>
      </c>
    </row>
    <row r="9" spans="1:19" s="53" customFormat="1" ht="15" hidden="1" customHeight="1">
      <c r="A9" s="1178"/>
      <c r="B9" s="563" t="s">
        <v>497</v>
      </c>
      <c r="C9" s="554">
        <f>C8</f>
        <v>0</v>
      </c>
      <c r="D9" s="555" t="s">
        <v>4</v>
      </c>
      <c r="E9" s="554">
        <v>0.2</v>
      </c>
      <c r="F9" s="555" t="s">
        <v>495</v>
      </c>
      <c r="G9" s="554">
        <f>ROUND(E9*C9,2)</f>
        <v>0</v>
      </c>
      <c r="H9" s="553">
        <f>'3-1.기초자료'!$B$22</f>
        <v>6571</v>
      </c>
      <c r="I9" s="565"/>
      <c r="J9" s="552"/>
      <c r="K9" s="551">
        <f>INT(H9*G9)</f>
        <v>0</v>
      </c>
    </row>
    <row r="10" spans="1:19" s="53" customFormat="1" ht="15" hidden="1" customHeight="1">
      <c r="A10" s="1178"/>
      <c r="B10" s="584" t="s">
        <v>458</v>
      </c>
      <c r="C10" s="583">
        <f>K9</f>
        <v>0</v>
      </c>
      <c r="D10" s="548" t="s">
        <v>86</v>
      </c>
      <c r="E10" s="583">
        <v>5</v>
      </c>
      <c r="F10" s="548" t="s">
        <v>102</v>
      </c>
      <c r="G10" s="547"/>
      <c r="H10" s="546"/>
      <c r="I10" s="93"/>
      <c r="J10" s="545"/>
      <c r="K10" s="544">
        <f>INT(C10*0.05)</f>
        <v>0</v>
      </c>
    </row>
    <row r="11" spans="1:19" s="53" customFormat="1" ht="15" customHeight="1" thickTop="1">
      <c r="A11" s="1178"/>
      <c r="B11" s="582" t="s">
        <v>492</v>
      </c>
      <c r="C11" s="579"/>
      <c r="D11" s="580"/>
      <c r="E11" s="581"/>
      <c r="F11" s="580"/>
      <c r="G11" s="579"/>
      <c r="H11" s="578"/>
      <c r="I11" s="91"/>
      <c r="J11" s="577"/>
      <c r="K11" s="576"/>
    </row>
    <row r="12" spans="1:19" s="53" customFormat="1" ht="15" customHeight="1">
      <c r="A12" s="1178"/>
      <c r="B12" s="563" t="s">
        <v>491</v>
      </c>
      <c r="C12" s="575">
        <f ca="1">G13+G14</f>
        <v>5</v>
      </c>
      <c r="D12" s="555" t="s">
        <v>461</v>
      </c>
      <c r="E12" s="554"/>
      <c r="F12" s="555"/>
      <c r="G12" s="554"/>
      <c r="H12" s="573"/>
      <c r="I12" s="574"/>
      <c r="J12" s="552"/>
      <c r="K12" s="551">
        <f ca="1">K13+K14</f>
        <v>1315122</v>
      </c>
    </row>
    <row r="13" spans="1:19" s="53" customFormat="1" ht="15" customHeight="1">
      <c r="A13" s="1178"/>
      <c r="B13" s="563"/>
      <c r="C13" s="570"/>
      <c r="D13" s="555"/>
      <c r="E13" s="554"/>
      <c r="F13" s="555"/>
      <c r="G13" s="554">
        <f ca="1">G16+G19+G22+G25</f>
        <v>0</v>
      </c>
      <c r="H13" s="573"/>
      <c r="I13" s="565" t="s">
        <v>299</v>
      </c>
      <c r="J13" s="552"/>
      <c r="K13" s="551">
        <f ca="1">K16+K19+K22+K25</f>
        <v>0</v>
      </c>
    </row>
    <row r="14" spans="1:19" s="53" customFormat="1" ht="15" customHeight="1">
      <c r="A14" s="1178"/>
      <c r="B14" s="563"/>
      <c r="C14" s="570"/>
      <c r="D14" s="555"/>
      <c r="E14" s="554"/>
      <c r="F14" s="555"/>
      <c r="G14" s="554">
        <f ca="1">G20+G26</f>
        <v>5</v>
      </c>
      <c r="H14" s="573"/>
      <c r="I14" s="565" t="s">
        <v>300</v>
      </c>
      <c r="J14" s="552"/>
      <c r="K14" s="551">
        <f ca="1">K20+K26</f>
        <v>1315122</v>
      </c>
    </row>
    <row r="15" spans="1:19" s="53" customFormat="1" ht="15" hidden="1" customHeight="1">
      <c r="A15" s="1178"/>
      <c r="B15" s="563"/>
      <c r="C15" s="570"/>
      <c r="D15" s="555"/>
      <c r="E15" s="554"/>
      <c r="F15" s="555"/>
      <c r="G15" s="554"/>
      <c r="H15" s="573"/>
      <c r="I15" s="565"/>
      <c r="J15" s="552"/>
      <c r="K15" s="551"/>
      <c r="N15" s="53" t="s">
        <v>310</v>
      </c>
      <c r="O15" s="53" t="s">
        <v>311</v>
      </c>
      <c r="P15" s="53" t="s">
        <v>405</v>
      </c>
      <c r="Q15" s="53" t="s">
        <v>485</v>
      </c>
      <c r="R15" s="53" t="s">
        <v>484</v>
      </c>
      <c r="S15" s="53" t="s">
        <v>483</v>
      </c>
    </row>
    <row r="16" spans="1:19" s="53" customFormat="1" ht="15" hidden="1" customHeight="1">
      <c r="A16" s="1178"/>
      <c r="B16" s="563" t="s">
        <v>482</v>
      </c>
      <c r="C16" s="570">
        <f>IF($M$3="둘레베기",$N$17,0)</f>
        <v>0</v>
      </c>
      <c r="D16" s="555" t="s">
        <v>388</v>
      </c>
      <c r="E16" s="567">
        <v>0.18</v>
      </c>
      <c r="F16" s="555" t="s">
        <v>469</v>
      </c>
      <c r="G16" s="567">
        <f>ROUND(C16/100*E16,2)</f>
        <v>0</v>
      </c>
      <c r="H16" s="572">
        <f>H19</f>
        <v>172698</v>
      </c>
      <c r="I16" s="565" t="s">
        <v>468</v>
      </c>
      <c r="J16" s="552">
        <f>IF($M$3="둘레베기",$E$45,0)</f>
        <v>0</v>
      </c>
      <c r="K16" s="742">
        <f>ROUNDDOWN(ROUND((G16+(G16*(J16))),2)*H16,0)</f>
        <v>0</v>
      </c>
      <c r="M16" s="53" t="s">
        <v>481</v>
      </c>
      <c r="N16" s="53">
        <f ca="1">SUMIFS(입력!$N$3:$N$182,입력!$A$3:$A$182,$D$1)</f>
        <v>7</v>
      </c>
      <c r="O16" s="53">
        <f ca="1">SUMIFS(입력!$O$3:$O$182,입력!$A$3:$A$182,$D$1)</f>
        <v>1</v>
      </c>
      <c r="P16" s="53">
        <f>COUNT(입력!N63:N82)</f>
        <v>1</v>
      </c>
      <c r="Q16" s="53">
        <v>0.02</v>
      </c>
      <c r="R16" s="53">
        <f>P16*Q16</f>
        <v>0.02</v>
      </c>
      <c r="S16" s="53">
        <f>입력!H63</f>
        <v>0.8</v>
      </c>
    </row>
    <row r="17" spans="1:15" s="53" customFormat="1" ht="15" hidden="1" customHeight="1">
      <c r="A17" s="1178"/>
      <c r="B17" s="563"/>
      <c r="C17" s="568"/>
      <c r="D17" s="555"/>
      <c r="E17" s="567"/>
      <c r="F17" s="555"/>
      <c r="G17" s="567"/>
      <c r="H17" s="571"/>
      <c r="I17" s="565"/>
      <c r="J17" s="552"/>
      <c r="K17" s="564"/>
      <c r="M17" s="53" t="s">
        <v>480</v>
      </c>
      <c r="N17" s="53">
        <f ca="1">ROUND(N16/P16/Q16,0)</f>
        <v>350</v>
      </c>
      <c r="O17" s="53">
        <f ca="1">ROUND(O16/$P$16/$Q$16,0)</f>
        <v>50</v>
      </c>
    </row>
    <row r="18" spans="1:15" s="53" customFormat="1" ht="15" hidden="1" customHeight="1">
      <c r="A18" s="1178"/>
      <c r="B18" s="563" t="s">
        <v>479</v>
      </c>
      <c r="C18" s="568">
        <f>C19</f>
        <v>0</v>
      </c>
      <c r="D18" s="555" t="s">
        <v>388</v>
      </c>
      <c r="E18" s="567"/>
      <c r="F18" s="555"/>
      <c r="G18" s="567"/>
      <c r="H18" s="571"/>
      <c r="I18" s="565"/>
      <c r="J18" s="552"/>
      <c r="K18" s="551">
        <f>K19+K20</f>
        <v>0</v>
      </c>
      <c r="M18" s="53" t="s">
        <v>477</v>
      </c>
      <c r="N18" s="53">
        <f ca="1">ROUND(N17/100,0)</f>
        <v>4</v>
      </c>
      <c r="O18" s="53">
        <f ca="1">ROUND(O17/100,0)</f>
        <v>1</v>
      </c>
    </row>
    <row r="19" spans="1:15" s="53" customFormat="1" ht="15" hidden="1" customHeight="1">
      <c r="A19" s="1178"/>
      <c r="B19" s="563" t="s">
        <v>476</v>
      </c>
      <c r="C19" s="570">
        <f>IF($M$3="줄베기",$N$17,0)</f>
        <v>0</v>
      </c>
      <c r="D19" s="555" t="s">
        <v>388</v>
      </c>
      <c r="E19" s="567">
        <v>7.0000000000000007E-2</v>
      </c>
      <c r="F19" s="555" t="s">
        <v>469</v>
      </c>
      <c r="G19" s="567">
        <f>ROUND(C19/100*E19,2)</f>
        <v>0</v>
      </c>
      <c r="H19" s="566">
        <f>'3-1.기초자료'!$B$11</f>
        <v>172698</v>
      </c>
      <c r="I19" s="565" t="s">
        <v>468</v>
      </c>
      <c r="J19" s="552">
        <f>IF($M$3="줄베기",$F$45,0)</f>
        <v>0</v>
      </c>
      <c r="K19" s="742">
        <f>ROUNDDOWN(ROUND((G19+(G19*(J19))),2)*H19,0)</f>
        <v>0</v>
      </c>
    </row>
    <row r="20" spans="1:15" s="53" customFormat="1" ht="15" hidden="1" customHeight="1">
      <c r="A20" s="1178"/>
      <c r="B20" s="563" t="s">
        <v>475</v>
      </c>
      <c r="C20" s="570">
        <f>IF($M$3="줄베기",$N$17,0)</f>
        <v>0</v>
      </c>
      <c r="D20" s="555" t="s">
        <v>388</v>
      </c>
      <c r="E20" s="567">
        <v>1.3</v>
      </c>
      <c r="F20" s="555" t="s">
        <v>469</v>
      </c>
      <c r="G20" s="567">
        <f>ROUND(C20/100*E20,2)</f>
        <v>0</v>
      </c>
      <c r="H20" s="566">
        <f>'3-1.기초자료'!$B$12</f>
        <v>228717</v>
      </c>
      <c r="I20" s="565" t="s">
        <v>464</v>
      </c>
      <c r="J20" s="552">
        <f>IF($M$3="줄베기",$F$45,0)</f>
        <v>0</v>
      </c>
      <c r="K20" s="742">
        <f>ROUNDDOWN(ROUND((G20+(G20*(J20))),2)*H20,0)</f>
        <v>0</v>
      </c>
    </row>
    <row r="21" spans="1:15" s="53" customFormat="1" ht="15" hidden="1" customHeight="1">
      <c r="A21" s="1178"/>
      <c r="B21" s="563"/>
      <c r="C21" s="568"/>
      <c r="D21" s="555"/>
      <c r="E21" s="567"/>
      <c r="F21" s="555"/>
      <c r="G21" s="567"/>
      <c r="I21" s="565"/>
      <c r="J21" s="552"/>
      <c r="K21" s="564"/>
    </row>
    <row r="22" spans="1:15" s="53" customFormat="1" ht="15" hidden="1" customHeight="1">
      <c r="A22" s="1178"/>
      <c r="B22" s="563" t="s">
        <v>474</v>
      </c>
      <c r="C22" s="570">
        <f>IF($M$3="맹아제거",$N$17,0)</f>
        <v>0</v>
      </c>
      <c r="D22" s="555" t="s">
        <v>388</v>
      </c>
      <c r="E22" s="567">
        <v>0.2</v>
      </c>
      <c r="F22" s="555" t="s">
        <v>469</v>
      </c>
      <c r="G22" s="567">
        <f>ROUND(C22/100*E22,2)</f>
        <v>0</v>
      </c>
      <c r="H22" s="566">
        <f>H19</f>
        <v>172698</v>
      </c>
      <c r="I22" s="565" t="s">
        <v>468</v>
      </c>
      <c r="J22" s="552">
        <f>IF($M$3="맹아제거",$G$45,0)</f>
        <v>0</v>
      </c>
      <c r="K22" s="742">
        <f>ROUNDDOWN(ROUND((G22+(G22*(J22))),2)*H22,0)</f>
        <v>0</v>
      </c>
    </row>
    <row r="23" spans="1:15" s="53" customFormat="1" ht="15" hidden="1" customHeight="1">
      <c r="A23" s="1178"/>
      <c r="B23" s="563"/>
      <c r="C23" s="568"/>
      <c r="D23" s="555"/>
      <c r="E23" s="567"/>
      <c r="F23" s="555"/>
      <c r="G23" s="567"/>
      <c r="I23" s="565"/>
      <c r="J23" s="552"/>
      <c r="K23" s="564"/>
    </row>
    <row r="24" spans="1:15" s="53" customFormat="1" ht="15" customHeight="1">
      <c r="A24" s="1178"/>
      <c r="B24" s="563" t="s">
        <v>472</v>
      </c>
      <c r="C24" s="568">
        <f ca="1">N17</f>
        <v>350</v>
      </c>
      <c r="D24" s="555" t="s">
        <v>388</v>
      </c>
      <c r="E24" s="567"/>
      <c r="F24" s="555"/>
      <c r="G24" s="567"/>
      <c r="I24" s="565"/>
      <c r="J24" s="552"/>
      <c r="K24" s="551">
        <f ca="1">K25+K26</f>
        <v>1315122</v>
      </c>
    </row>
    <row r="25" spans="1:15" s="53" customFormat="1" ht="15" customHeight="1">
      <c r="A25" s="1178"/>
      <c r="B25" s="563" t="s">
        <v>470</v>
      </c>
      <c r="C25" s="709">
        <f ca="1">IF($M$3="모두베기",$N$17,0)*0</f>
        <v>0</v>
      </c>
      <c r="D25" s="555"/>
      <c r="E25" s="634">
        <v>7.0000000000000007E-2</v>
      </c>
      <c r="F25" s="555" t="s">
        <v>469</v>
      </c>
      <c r="G25" s="567">
        <f ca="1">ROUND(C25/100*E25,2)</f>
        <v>0</v>
      </c>
      <c r="H25" s="566">
        <f>H19</f>
        <v>172698</v>
      </c>
      <c r="I25" s="565" t="s">
        <v>468</v>
      </c>
      <c r="J25" s="552">
        <f ca="1">IF($M$3="모두베기",$H$45,0)</f>
        <v>0.15000000000000002</v>
      </c>
      <c r="K25" s="551">
        <f ca="1">INT(H25*G25*(1+J25))</f>
        <v>0</v>
      </c>
      <c r="M25" s="569"/>
    </row>
    <row r="26" spans="1:15" s="53" customFormat="1" ht="15" customHeight="1">
      <c r="A26" s="1178"/>
      <c r="B26" s="563" t="s">
        <v>467</v>
      </c>
      <c r="C26" s="568"/>
      <c r="D26" s="555"/>
      <c r="E26" s="567"/>
      <c r="F26" s="555"/>
      <c r="G26" s="567">
        <f ca="1">G27+G28+G29</f>
        <v>5</v>
      </c>
      <c r="I26" s="565"/>
      <c r="J26" s="552"/>
      <c r="K26" s="562">
        <f ca="1">K27+K28+K29</f>
        <v>1315122</v>
      </c>
    </row>
    <row r="27" spans="1:15" s="53" customFormat="1" ht="15" customHeight="1">
      <c r="A27" s="1178"/>
      <c r="B27" s="635" t="s">
        <v>523</v>
      </c>
      <c r="C27" s="567">
        <f ca="1">E27</f>
        <v>0</v>
      </c>
      <c r="D27" s="555" t="s">
        <v>461</v>
      </c>
      <c r="E27" s="567">
        <f ca="1">IF($C$44=B27,3.5,0)</f>
        <v>0</v>
      </c>
      <c r="F27" s="555" t="s">
        <v>461</v>
      </c>
      <c r="G27" s="567">
        <f ca="1">ROUND(C27,2)</f>
        <v>0</v>
      </c>
      <c r="H27" s="566">
        <f>H20</f>
        <v>228717</v>
      </c>
      <c r="I27" s="565" t="s">
        <v>464</v>
      </c>
      <c r="J27" s="552">
        <f ca="1">IF($M$3="모두베기",$H$45,0)</f>
        <v>0.15000000000000002</v>
      </c>
      <c r="K27" s="742">
        <f ca="1">ROUNDDOWN(ROUND((G27+(G27*(J27))),2)*H27,0)</f>
        <v>0</v>
      </c>
    </row>
    <row r="28" spans="1:15" s="53" customFormat="1" ht="15" customHeight="1">
      <c r="A28" s="1178"/>
      <c r="B28" s="635" t="s">
        <v>521</v>
      </c>
      <c r="C28" s="567">
        <f ca="1">E28</f>
        <v>0</v>
      </c>
      <c r="D28" s="555" t="s">
        <v>461</v>
      </c>
      <c r="E28" s="567">
        <f ca="1">IF($C$44=B28,4,0)</f>
        <v>0</v>
      </c>
      <c r="F28" s="555" t="s">
        <v>461</v>
      </c>
      <c r="G28" s="567">
        <f ca="1">ROUND(C28,2)</f>
        <v>0</v>
      </c>
      <c r="H28" s="566">
        <f>H20</f>
        <v>228717</v>
      </c>
      <c r="I28" s="565" t="s">
        <v>464</v>
      </c>
      <c r="J28" s="552">
        <f ca="1">IF($M$3="모두베기",$H$45,0)</f>
        <v>0.15000000000000002</v>
      </c>
      <c r="K28" s="742">
        <f ca="1">ROUNDDOWN(ROUND((G28+(G28*(J28))),2)*H28,0)</f>
        <v>0</v>
      </c>
    </row>
    <row r="29" spans="1:15" s="53" customFormat="1" ht="15" customHeight="1">
      <c r="A29" s="1178"/>
      <c r="B29" s="635" t="s">
        <v>519</v>
      </c>
      <c r="C29" s="567">
        <f ca="1">E29</f>
        <v>5</v>
      </c>
      <c r="D29" s="555" t="s">
        <v>461</v>
      </c>
      <c r="E29" s="567">
        <f ca="1">IF($C$44=B29,5,0)</f>
        <v>5</v>
      </c>
      <c r="F29" s="555" t="s">
        <v>461</v>
      </c>
      <c r="G29" s="567">
        <f ca="1">ROUND(C29,2)</f>
        <v>5</v>
      </c>
      <c r="H29" s="566">
        <f>H20</f>
        <v>228717</v>
      </c>
      <c r="I29" s="565" t="s">
        <v>464</v>
      </c>
      <c r="J29" s="552">
        <f ca="1">IF($M$3="모두베기",$H$45,0)</f>
        <v>0.15000000000000002</v>
      </c>
      <c r="K29" s="742">
        <f ca="1">ROUNDDOWN(ROUND((G29+(G29*(J29))),2)*H29,0)</f>
        <v>1315122</v>
      </c>
    </row>
    <row r="30" spans="1:15" s="53" customFormat="1" ht="15" customHeight="1">
      <c r="A30" s="1178"/>
      <c r="B30" s="563"/>
      <c r="C30" s="557"/>
      <c r="D30" s="555"/>
      <c r="E30" s="554"/>
      <c r="F30" s="555"/>
      <c r="G30" s="554"/>
      <c r="I30" s="565"/>
      <c r="J30" s="552"/>
      <c r="K30" s="564"/>
    </row>
    <row r="31" spans="1:15" s="53" customFormat="1" ht="15" customHeight="1">
      <c r="A31" s="1178"/>
      <c r="B31" s="563" t="s">
        <v>463</v>
      </c>
      <c r="C31" s="534"/>
      <c r="D31" s="555"/>
      <c r="E31" s="534"/>
      <c r="F31" s="555"/>
      <c r="G31" s="534"/>
      <c r="I31" s="534"/>
      <c r="J31" s="552"/>
      <c r="K31" s="562">
        <f ca="1">K32+K33</f>
        <v>47245</v>
      </c>
    </row>
    <row r="32" spans="1:15" s="53" customFormat="1" ht="19.5" customHeight="1">
      <c r="A32" s="1178"/>
      <c r="B32" s="534" t="s">
        <v>462</v>
      </c>
      <c r="C32" s="554">
        <f ca="1">G14</f>
        <v>5</v>
      </c>
      <c r="D32" s="555" t="s">
        <v>461</v>
      </c>
      <c r="E32" s="561">
        <v>5</v>
      </c>
      <c r="F32" s="560" t="s">
        <v>460</v>
      </c>
      <c r="G32" s="559">
        <f ca="1">ROUND(E32*C32,2)</f>
        <v>25</v>
      </c>
      <c r="H32" s="553">
        <f>'3-1.기초자료'!$B$15</f>
        <v>1718</v>
      </c>
      <c r="I32" s="558" t="s">
        <v>459</v>
      </c>
      <c r="J32" s="552"/>
      <c r="K32" s="551">
        <f ca="1">INT(H32*G32)</f>
        <v>42950</v>
      </c>
    </row>
    <row r="33" spans="1:17" s="53" customFormat="1" ht="19.5" customHeight="1">
      <c r="A33" s="1178"/>
      <c r="B33" s="534" t="s">
        <v>458</v>
      </c>
      <c r="C33" s="557">
        <f ca="1">INT(G32*H32)</f>
        <v>42950</v>
      </c>
      <c r="D33" s="555" t="s">
        <v>86</v>
      </c>
      <c r="E33" s="556">
        <v>0.1</v>
      </c>
      <c r="F33" s="555"/>
      <c r="G33" s="554"/>
      <c r="H33" s="553"/>
      <c r="I33" s="534"/>
      <c r="J33" s="552"/>
      <c r="K33" s="551">
        <f ca="1">INT(C33*E33)</f>
        <v>4295</v>
      </c>
    </row>
    <row r="34" spans="1:17" s="53" customFormat="1" ht="19.5" customHeight="1" thickBot="1">
      <c r="A34" s="1178"/>
      <c r="B34" s="550" t="s">
        <v>456</v>
      </c>
      <c r="C34" s="547">
        <f ca="1">C32</f>
        <v>5</v>
      </c>
      <c r="D34" s="548" t="s">
        <v>455</v>
      </c>
      <c r="E34" s="549">
        <v>8.3999999999999995E-3</v>
      </c>
      <c r="F34" s="548" t="s">
        <v>454</v>
      </c>
      <c r="G34" s="547"/>
      <c r="H34" s="546">
        <f>'3-1.기초자료'!$B$21</f>
        <v>400000</v>
      </c>
      <c r="I34" s="93" t="s">
        <v>270</v>
      </c>
      <c r="J34" s="545"/>
      <c r="K34" s="544">
        <f ca="1">INT(C34*E34*H34)</f>
        <v>16800</v>
      </c>
    </row>
    <row r="35" spans="1:17" s="53" customFormat="1" ht="21" customHeight="1">
      <c r="A35" s="1173" t="s">
        <v>155</v>
      </c>
      <c r="B35" s="543" t="s">
        <v>451</v>
      </c>
      <c r="C35" s="542"/>
      <c r="D35" s="506"/>
      <c r="E35" s="542"/>
      <c r="F35" s="506"/>
      <c r="G35" s="542"/>
      <c r="H35" s="506"/>
      <c r="I35" s="542"/>
      <c r="J35" s="507"/>
      <c r="K35" s="541">
        <f ca="1">K36+K37+K38</f>
        <v>1379167</v>
      </c>
    </row>
    <row r="36" spans="1:17" s="53" customFormat="1" ht="21" customHeight="1">
      <c r="A36" s="1174"/>
      <c r="B36" s="540" t="s">
        <v>450</v>
      </c>
      <c r="C36" s="538"/>
      <c r="D36" s="539"/>
      <c r="E36" s="538"/>
      <c r="F36" s="539"/>
      <c r="G36" s="538"/>
      <c r="H36" s="539"/>
      <c r="I36" s="538"/>
      <c r="J36" s="537"/>
      <c r="K36" s="536">
        <f ca="1">K12</f>
        <v>1315122</v>
      </c>
    </row>
    <row r="37" spans="1:17" s="53" customFormat="1" ht="21" customHeight="1">
      <c r="A37" s="1174"/>
      <c r="B37" s="535" t="s">
        <v>449</v>
      </c>
      <c r="C37" s="534"/>
      <c r="E37" s="534"/>
      <c r="G37" s="534"/>
      <c r="I37" s="534"/>
      <c r="J37" s="505"/>
      <c r="K37" s="533">
        <f ca="1">K31</f>
        <v>47245</v>
      </c>
      <c r="Q37" s="170"/>
    </row>
    <row r="38" spans="1:17" s="53" customFormat="1" ht="21" customHeight="1" thickBot="1">
      <c r="A38" s="1175"/>
      <c r="B38" s="532" t="s">
        <v>448</v>
      </c>
      <c r="C38" s="530"/>
      <c r="D38" s="531"/>
      <c r="E38" s="530"/>
      <c r="F38" s="531"/>
      <c r="G38" s="530"/>
      <c r="H38" s="531"/>
      <c r="I38" s="530"/>
      <c r="J38" s="529"/>
      <c r="K38" s="528">
        <f ca="1">K34</f>
        <v>16800</v>
      </c>
    </row>
    <row r="39" spans="1:17" s="53" customFormat="1" ht="21" customHeight="1" thickBot="1">
      <c r="A39" s="510"/>
      <c r="B39" s="527" t="s">
        <v>447</v>
      </c>
      <c r="C39" s="510"/>
      <c r="D39" s="510"/>
      <c r="E39" s="510"/>
      <c r="F39" s="510"/>
      <c r="G39" s="510"/>
      <c r="H39" s="510"/>
      <c r="I39" s="510"/>
      <c r="J39" s="509"/>
      <c r="K39" s="510"/>
    </row>
    <row r="40" spans="1:17" s="53" customFormat="1" ht="21" customHeight="1">
      <c r="A40" s="526"/>
      <c r="B40" s="1126" t="s">
        <v>81</v>
      </c>
      <c r="C40" s="1124" t="s">
        <v>445</v>
      </c>
      <c r="D40" s="1120"/>
      <c r="E40" s="1176" t="s">
        <v>444</v>
      </c>
      <c r="F40" s="1176"/>
      <c r="G40" s="1176"/>
      <c r="H40" s="1176"/>
      <c r="I40" s="1176"/>
      <c r="J40" s="1124" t="s">
        <v>84</v>
      </c>
      <c r="K40" s="1128"/>
    </row>
    <row r="41" spans="1:17" s="53" customFormat="1" ht="21" customHeight="1" thickBot="1">
      <c r="A41" s="520"/>
      <c r="B41" s="1127"/>
      <c r="C41" s="1125"/>
      <c r="D41" s="1123"/>
      <c r="E41" s="525" t="s">
        <v>272</v>
      </c>
      <c r="F41" s="525" t="s">
        <v>271</v>
      </c>
      <c r="G41" s="525" t="s">
        <v>273</v>
      </c>
      <c r="H41" s="525" t="s">
        <v>211</v>
      </c>
      <c r="I41" s="524"/>
      <c r="J41" s="1125"/>
      <c r="K41" s="1129"/>
    </row>
    <row r="42" spans="1:17" s="53" customFormat="1" ht="21" customHeight="1" thickTop="1">
      <c r="A42" s="520"/>
      <c r="B42" s="523" t="s">
        <v>438</v>
      </c>
      <c r="C42" s="1165" t="str">
        <f ca="1">OFFSET(입력!$B$3,0+$S$1*20,16)</f>
        <v>중(15º~30º)</v>
      </c>
      <c r="D42" s="1166"/>
      <c r="E42" s="518">
        <f ca="1">IF($C$42=$O$42,0,IF($C$42=$O$43,0.05,0.1))</f>
        <v>0.05</v>
      </c>
      <c r="F42" s="518">
        <f ca="1">IF($C$42=$O$42,0,IF($C$42=$O$43,0.05,0.1))</f>
        <v>0.05</v>
      </c>
      <c r="G42" s="518">
        <f ca="1">IF($C$42=$O$42,0,IF($C$42=$O$43,0.05,0.1))</f>
        <v>0.05</v>
      </c>
      <c r="H42" s="518">
        <f ca="1">IF($C$42=$O$42,0,IF($C$42=$O$43,0.05,0.1))</f>
        <v>0.05</v>
      </c>
      <c r="I42" s="522"/>
      <c r="J42" s="517"/>
      <c r="K42" s="516"/>
      <c r="O42" s="538" t="s">
        <v>437</v>
      </c>
      <c r="P42" s="538">
        <v>0</v>
      </c>
    </row>
    <row r="43" spans="1:17" s="53" customFormat="1" ht="21" customHeight="1">
      <c r="A43" s="520"/>
      <c r="B43" s="519" t="s">
        <v>436</v>
      </c>
      <c r="C43" s="1167" t="str">
        <f ca="1">OFFSET(입력!$B$3,0+$S$1*20,17)</f>
        <v>개소당 평균면적이 1ha 미만</v>
      </c>
      <c r="D43" s="1168"/>
      <c r="E43" s="518">
        <f ca="1">IF($C$43=$O$48,0,IF($C$43=$O$49,0.05,0.1))</f>
        <v>0.1</v>
      </c>
      <c r="F43" s="518">
        <f ca="1">IF($C$43=$O$48,0,IF($C$43=$O$49,0.05,0.1))</f>
        <v>0.1</v>
      </c>
      <c r="G43" s="518">
        <f ca="1">IF($C$43=$O$48,0,IF($C$43=$O$49,0.05,0.1))</f>
        <v>0.1</v>
      </c>
      <c r="H43" s="518">
        <f ca="1">IF($C$43=$O$48,0,IF($C$43=$O$49,0.05,0.1))</f>
        <v>0.1</v>
      </c>
      <c r="I43" s="521"/>
      <c r="J43" s="512"/>
      <c r="K43" s="169"/>
      <c r="O43" s="538" t="s">
        <v>435</v>
      </c>
      <c r="P43" s="538">
        <v>0.05</v>
      </c>
    </row>
    <row r="44" spans="1:17" s="53" customFormat="1" ht="21" customHeight="1">
      <c r="A44" s="520"/>
      <c r="B44" s="519" t="s">
        <v>434</v>
      </c>
      <c r="C44" s="1167" t="str">
        <f ca="1">OFFSET(입력!$B$3,0+$S$1*20,15)</f>
        <v>조림 3년 차 이상</v>
      </c>
      <c r="D44" s="1168"/>
      <c r="E44" s="166"/>
      <c r="F44" s="518">
        <f ca="1">IF($C$44=$O$45,0,IF($C$44=$O$46,0.05,0.1))</f>
        <v>0.1</v>
      </c>
      <c r="G44" s="166"/>
      <c r="H44" s="518"/>
      <c r="I44" s="166"/>
      <c r="J44" s="517"/>
      <c r="K44" s="516"/>
      <c r="O44" s="538" t="s">
        <v>433</v>
      </c>
      <c r="P44" s="538">
        <v>0.1</v>
      </c>
    </row>
    <row r="45" spans="1:17" s="53" customFormat="1" ht="21" customHeight="1">
      <c r="A45" s="515"/>
      <c r="B45" s="514" t="s">
        <v>432</v>
      </c>
      <c r="C45" s="1169"/>
      <c r="D45" s="1170"/>
      <c r="E45" s="513">
        <f ca="1">E42+E43+E44</f>
        <v>0.15000000000000002</v>
      </c>
      <c r="F45" s="513">
        <f ca="1">F42+F43+F44</f>
        <v>0.25</v>
      </c>
      <c r="G45" s="513">
        <f ca="1">G42+G43+G44</f>
        <v>0.15000000000000002</v>
      </c>
      <c r="H45" s="513">
        <f ca="1">H42+H43+H44</f>
        <v>0.15000000000000002</v>
      </c>
      <c r="I45" s="513"/>
      <c r="J45" s="512"/>
      <c r="K45" s="169"/>
      <c r="O45" s="633" t="s">
        <v>523</v>
      </c>
      <c r="P45" s="538">
        <v>0</v>
      </c>
      <c r="Q45" s="53">
        <v>3.5</v>
      </c>
    </row>
    <row r="46" spans="1:17" s="53" customFormat="1" ht="21" customHeight="1" thickBot="1">
      <c r="A46" s="511"/>
      <c r="B46" s="510"/>
      <c r="C46" s="510"/>
      <c r="D46" s="510"/>
      <c r="E46" s="510"/>
      <c r="F46" s="510"/>
      <c r="G46" s="510"/>
      <c r="H46" s="510"/>
      <c r="I46" s="510"/>
      <c r="J46" s="509"/>
      <c r="K46" s="508"/>
      <c r="O46" s="633" t="s">
        <v>521</v>
      </c>
      <c r="P46" s="538">
        <v>0.05</v>
      </c>
      <c r="Q46" s="53">
        <v>4</v>
      </c>
    </row>
    <row r="47" spans="1:17" s="53" customFormat="1" ht="21" customHeight="1">
      <c r="A47" s="506"/>
      <c r="B47" s="506"/>
      <c r="C47" s="506"/>
      <c r="D47" s="506"/>
      <c r="E47" s="506"/>
      <c r="F47" s="506"/>
      <c r="G47" s="506"/>
      <c r="H47" s="506"/>
      <c r="I47" s="506"/>
      <c r="J47" s="507"/>
      <c r="K47" s="506"/>
      <c r="O47" s="633" t="s">
        <v>519</v>
      </c>
      <c r="P47" s="538">
        <v>0.1</v>
      </c>
      <c r="Q47" s="53">
        <v>5</v>
      </c>
    </row>
    <row r="48" spans="1:17" s="53" customFormat="1" ht="21" customHeight="1">
      <c r="J48" s="505"/>
      <c r="O48" s="538" t="s">
        <v>1082</v>
      </c>
      <c r="P48" s="538">
        <v>0</v>
      </c>
    </row>
    <row r="49" spans="10:16" s="53" customFormat="1" ht="21" customHeight="1">
      <c r="J49" s="505"/>
      <c r="O49" s="538" t="s">
        <v>1084</v>
      </c>
      <c r="P49" s="538">
        <v>0.05</v>
      </c>
    </row>
    <row r="50" spans="10:16" s="53" customFormat="1" ht="21" customHeight="1">
      <c r="J50" s="505"/>
      <c r="O50" s="538" t="s">
        <v>1083</v>
      </c>
      <c r="P50" s="538">
        <v>0.1</v>
      </c>
    </row>
    <row r="51" spans="10:16" s="53" customFormat="1" ht="21" customHeight="1">
      <c r="J51" s="505"/>
    </row>
    <row r="52" spans="10:16" s="53" customFormat="1" ht="21" customHeight="1">
      <c r="J52" s="505"/>
    </row>
    <row r="53" spans="10:16" s="53" customFormat="1" ht="23.25" customHeight="1">
      <c r="J53" s="505"/>
    </row>
    <row r="54" spans="10:16" s="53" customFormat="1" ht="21" customHeight="1">
      <c r="J54" s="505"/>
    </row>
    <row r="55" spans="10:16" s="53" customFormat="1" ht="21" customHeight="1">
      <c r="J55" s="505"/>
    </row>
    <row r="56" spans="10:16" s="53" customFormat="1" ht="21" customHeight="1">
      <c r="J56" s="505"/>
    </row>
    <row r="57" spans="10:16" s="53" customFormat="1" ht="21" customHeight="1">
      <c r="J57" s="505"/>
    </row>
    <row r="58" spans="10:16" s="53" customFormat="1" ht="21" customHeight="1">
      <c r="J58" s="505"/>
    </row>
    <row r="59" spans="10:16" s="53" customFormat="1" ht="21" customHeight="1">
      <c r="J59" s="505"/>
    </row>
    <row r="60" spans="10:16" s="53" customFormat="1" ht="21" customHeight="1">
      <c r="J60" s="505"/>
    </row>
    <row r="61" spans="10:16" s="53" customFormat="1" ht="21" customHeight="1">
      <c r="J61" s="505"/>
    </row>
    <row r="62" spans="10:16" s="53" customFormat="1" ht="21" customHeight="1">
      <c r="J62" s="505"/>
    </row>
    <row r="63" spans="10:16" s="53" customFormat="1" ht="21" customHeight="1">
      <c r="J63" s="505"/>
    </row>
    <row r="64" spans="10:16" s="53" customFormat="1" ht="21" customHeight="1">
      <c r="J64" s="505"/>
    </row>
    <row r="65" spans="10:10" s="53" customFormat="1" ht="21" customHeight="1">
      <c r="J65" s="505"/>
    </row>
    <row r="66" spans="10:10" s="53" customFormat="1" ht="21" customHeight="1">
      <c r="J66" s="505"/>
    </row>
    <row r="67" spans="10:10" s="53" customFormat="1" ht="21" customHeight="1">
      <c r="J67" s="505"/>
    </row>
    <row r="68" spans="10:10" s="53" customFormat="1" ht="21" customHeight="1">
      <c r="J68" s="505"/>
    </row>
    <row r="69" spans="10:10" s="53" customFormat="1" ht="21" customHeight="1">
      <c r="J69" s="505"/>
    </row>
    <row r="70" spans="10:10" s="53" customFormat="1" ht="21" customHeight="1">
      <c r="J70" s="505"/>
    </row>
    <row r="71" spans="10:10" s="53" customFormat="1" ht="21" customHeight="1">
      <c r="J71" s="505"/>
    </row>
    <row r="72" spans="10:10" s="53" customFormat="1" ht="21" customHeight="1">
      <c r="J72" s="505"/>
    </row>
    <row r="73" spans="10:10" s="53" customFormat="1" ht="21" customHeight="1">
      <c r="J73" s="505"/>
    </row>
    <row r="74" spans="10:10" s="53" customFormat="1" ht="21" customHeight="1">
      <c r="J74" s="505"/>
    </row>
    <row r="75" spans="10:10" s="53" customFormat="1" ht="21" customHeight="1">
      <c r="J75" s="505"/>
    </row>
    <row r="76" spans="10:10" s="53" customFormat="1" ht="21" customHeight="1">
      <c r="J76" s="505"/>
    </row>
    <row r="77" spans="10:10" s="53" customFormat="1" ht="21" customHeight="1">
      <c r="J77" s="505"/>
    </row>
    <row r="78" spans="10:10" s="53" customFormat="1" ht="21" customHeight="1">
      <c r="J78" s="505"/>
    </row>
    <row r="79" spans="10:10" s="53" customFormat="1" ht="21" customHeight="1">
      <c r="J79" s="505"/>
    </row>
    <row r="80" spans="10:10" s="53" customFormat="1" ht="21" customHeight="1">
      <c r="J80" s="505"/>
    </row>
    <row r="81" spans="1:11" s="53" customFormat="1" ht="21" customHeight="1">
      <c r="J81" s="505"/>
    </row>
    <row r="82" spans="1:11" s="53" customFormat="1" ht="21" customHeight="1">
      <c r="J82" s="505"/>
    </row>
    <row r="83" spans="1:11" s="53" customFormat="1" ht="21" customHeight="1">
      <c r="J83" s="505"/>
    </row>
    <row r="84" spans="1:11" s="53" customFormat="1" ht="21" customHeight="1">
      <c r="J84" s="505"/>
    </row>
    <row r="85" spans="1:11" s="53" customFormat="1" ht="21" customHeight="1">
      <c r="J85" s="505"/>
    </row>
    <row r="86" spans="1:11" s="53" customFormat="1" ht="21" customHeight="1">
      <c r="J86" s="505"/>
    </row>
    <row r="87" spans="1:11" s="53" customFormat="1" ht="21" customHeight="1">
      <c r="J87" s="505"/>
    </row>
    <row r="88" spans="1:11">
      <c r="A88" s="53"/>
      <c r="B88" s="53"/>
      <c r="C88" s="53"/>
      <c r="D88" s="53"/>
      <c r="E88" s="53"/>
      <c r="F88" s="53"/>
      <c r="G88" s="53"/>
      <c r="H88" s="53"/>
      <c r="I88" s="53"/>
      <c r="J88" s="505"/>
      <c r="K88" s="53"/>
    </row>
    <row r="89" spans="1:11">
      <c r="A89" s="53"/>
      <c r="B89" s="53"/>
      <c r="C89" s="53"/>
      <c r="D89" s="53"/>
      <c r="E89" s="53"/>
      <c r="F89" s="53"/>
      <c r="G89" s="53"/>
      <c r="H89" s="53"/>
      <c r="I89" s="53"/>
      <c r="J89" s="505"/>
      <c r="K89" s="53"/>
    </row>
    <row r="90" spans="1:11">
      <c r="A90" s="53"/>
      <c r="B90" s="53"/>
      <c r="C90" s="53"/>
      <c r="D90" s="53"/>
      <c r="E90" s="53"/>
      <c r="F90" s="53"/>
      <c r="G90" s="53"/>
      <c r="H90" s="53"/>
      <c r="I90" s="53"/>
      <c r="J90" s="505"/>
      <c r="K90" s="53"/>
    </row>
    <row r="91" spans="1:11">
      <c r="A91" s="53"/>
      <c r="B91" s="53"/>
      <c r="C91" s="53"/>
      <c r="D91" s="53"/>
      <c r="E91" s="53"/>
      <c r="F91" s="53"/>
      <c r="G91" s="53"/>
      <c r="H91" s="53"/>
      <c r="I91" s="53"/>
      <c r="J91" s="505"/>
      <c r="K91" s="53"/>
    </row>
    <row r="92" spans="1:11">
      <c r="A92" s="53"/>
      <c r="B92" s="53"/>
      <c r="C92" s="53"/>
      <c r="D92" s="53"/>
      <c r="E92" s="53"/>
      <c r="F92" s="53"/>
      <c r="G92" s="53"/>
      <c r="H92" s="53"/>
      <c r="I92" s="53"/>
      <c r="J92" s="505"/>
      <c r="K92" s="53"/>
    </row>
  </sheetData>
  <mergeCells count="17">
    <mergeCell ref="J40:K41"/>
    <mergeCell ref="C42:D42"/>
    <mergeCell ref="C43:D43"/>
    <mergeCell ref="C44:D44"/>
    <mergeCell ref="C45:D45"/>
    <mergeCell ref="E5:F5"/>
    <mergeCell ref="A7:A34"/>
    <mergeCell ref="A35:A38"/>
    <mergeCell ref="B40:B41"/>
    <mergeCell ref="C40:D41"/>
    <mergeCell ref="E40:I40"/>
    <mergeCell ref="D1:D2"/>
    <mergeCell ref="E1:H2"/>
    <mergeCell ref="A4:B4"/>
    <mergeCell ref="C4:D4"/>
    <mergeCell ref="E4:F4"/>
    <mergeCell ref="H4:I4"/>
  </mergeCells>
  <phoneticPr fontId="4" type="noConversion"/>
  <dataValidations count="1">
    <dataValidation type="list" allowBlank="1" showInputMessage="1" showErrorMessage="1" sqref="M3" xr:uid="{00000000-0002-0000-1C00-000000000000}">
      <formula1>$N$2:$N$5</formula1>
    </dataValidation>
  </dataValidations>
  <pageMargins left="0.78740157480314965" right="0.31496062992125984" top="0.6692913385826772" bottom="0.43307086614173229" header="0.51181102362204722" footer="0"/>
  <pageSetup paperSize="9" scale="80" orientation="landscape" blackAndWhite="1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indexed="11"/>
  </sheetPr>
  <dimension ref="A1:S92"/>
  <sheetViews>
    <sheetView view="pageBreakPreview" zoomScaleNormal="100" workbookViewId="0">
      <selection activeCell="D32" sqref="D32"/>
    </sheetView>
  </sheetViews>
  <sheetFormatPr defaultColWidth="8.88671875" defaultRowHeight="14.25"/>
  <cols>
    <col min="1" max="1" width="6.77734375" style="3" customWidth="1"/>
    <col min="2" max="2" width="22.77734375" style="3" customWidth="1"/>
    <col min="3" max="3" width="11.77734375" style="3" customWidth="1"/>
    <col min="4" max="4" width="17.77734375" style="3" bestFit="1" customWidth="1"/>
    <col min="5" max="9" width="11.77734375" style="3" customWidth="1"/>
    <col min="10" max="10" width="7.77734375" style="57" customWidth="1"/>
    <col min="11" max="11" width="14.77734375" style="3" customWidth="1"/>
    <col min="12" max="12" width="1.77734375" style="3" customWidth="1"/>
    <col min="13" max="14" width="8.88671875" style="3"/>
    <col min="15" max="15" width="22.33203125" style="3" bestFit="1" customWidth="1"/>
    <col min="16" max="16" width="8.88671875" style="3"/>
    <col min="17" max="17" width="10" style="3" bestFit="1" customWidth="1"/>
    <col min="18" max="16384" width="8.88671875" style="3"/>
  </cols>
  <sheetData>
    <row r="1" spans="1:19" ht="23.25" customHeight="1">
      <c r="A1" s="612"/>
      <c r="B1" s="611"/>
      <c r="C1" s="611"/>
      <c r="D1" s="1161" t="str">
        <f ca="1">OFFSET('5-1.소반별'!$Q$1,S1,0)</f>
        <v>1-0-5-0</v>
      </c>
      <c r="E1" s="1163" t="s">
        <v>517</v>
      </c>
      <c r="F1" s="1163"/>
      <c r="G1" s="1163"/>
      <c r="H1" s="1163"/>
      <c r="I1" s="610"/>
      <c r="J1" s="610"/>
      <c r="K1" s="609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4</v>
      </c>
    </row>
    <row r="2" spans="1:19" ht="23.25" customHeight="1" thickBot="1">
      <c r="A2" s="608"/>
      <c r="B2" s="607"/>
      <c r="C2" s="607"/>
      <c r="D2" s="1162"/>
      <c r="E2" s="1164"/>
      <c r="F2" s="1164"/>
      <c r="G2" s="1164"/>
      <c r="H2" s="1164"/>
      <c r="I2" s="606"/>
      <c r="J2" s="606"/>
      <c r="K2" s="605"/>
      <c r="M2" s="3" t="s">
        <v>516</v>
      </c>
      <c r="N2" s="604" t="s">
        <v>272</v>
      </c>
    </row>
    <row r="3" spans="1:19" s="53" customFormat="1" ht="21.95" customHeight="1" thickBot="1">
      <c r="A3" s="603" t="s">
        <v>515</v>
      </c>
      <c r="B3" s="602" t="str">
        <f ca="1">VLOOKUP($D$1,'5-1.소반별'!$Q$1:$U$9,2,0)</f>
        <v>양구군 국토정중앙면 창리 산21번지외 5필지</v>
      </c>
      <c r="C3" s="602"/>
      <c r="D3" s="602"/>
      <c r="E3" s="602"/>
      <c r="F3" s="601" t="s">
        <v>514</v>
      </c>
      <c r="G3" s="600">
        <f ca="1">VLOOKUP($D$1,'5-1.소반별'!$Q$1:$U$9,5,0)</f>
        <v>3.0999999999999996</v>
      </c>
      <c r="H3" s="599" t="s">
        <v>4</v>
      </c>
      <c r="I3" s="598"/>
      <c r="J3" s="597"/>
      <c r="K3" s="596"/>
      <c r="M3" s="244" t="s">
        <v>513</v>
      </c>
      <c r="N3" s="589" t="s">
        <v>271</v>
      </c>
    </row>
    <row r="4" spans="1:19" s="53" customFormat="1" ht="16.5" customHeight="1">
      <c r="A4" s="1179" t="s">
        <v>512</v>
      </c>
      <c r="B4" s="1172"/>
      <c r="C4" s="1180" t="s">
        <v>511</v>
      </c>
      <c r="D4" s="1180"/>
      <c r="E4" s="1171" t="s">
        <v>510</v>
      </c>
      <c r="F4" s="1172"/>
      <c r="G4" s="591" t="s">
        <v>509</v>
      </c>
      <c r="H4" s="1171" t="s">
        <v>508</v>
      </c>
      <c r="I4" s="1172"/>
      <c r="J4" s="591" t="s">
        <v>507</v>
      </c>
      <c r="K4" s="590"/>
      <c r="N4" s="589" t="s">
        <v>273</v>
      </c>
    </row>
    <row r="5" spans="1:19" s="53" customFormat="1" ht="16.5" customHeight="1">
      <c r="A5" s="595"/>
      <c r="B5" s="592"/>
      <c r="C5" s="594"/>
      <c r="D5" s="594"/>
      <c r="E5" s="1171" t="s">
        <v>506</v>
      </c>
      <c r="F5" s="1172"/>
      <c r="G5" s="594"/>
      <c r="H5" s="593"/>
      <c r="I5" s="592"/>
      <c r="J5" s="591" t="s">
        <v>505</v>
      </c>
      <c r="K5" s="590" t="s">
        <v>6</v>
      </c>
      <c r="N5" s="589" t="s">
        <v>211</v>
      </c>
    </row>
    <row r="6" spans="1:19" s="53" customFormat="1" ht="16.5" customHeight="1" thickBot="1">
      <c r="A6" s="588"/>
      <c r="B6" s="524" t="s">
        <v>503</v>
      </c>
      <c r="C6" s="587"/>
      <c r="D6" s="524" t="s">
        <v>99</v>
      </c>
      <c r="E6" s="586"/>
      <c r="F6" s="524" t="s">
        <v>99</v>
      </c>
      <c r="G6" s="587"/>
      <c r="H6" s="586"/>
      <c r="I6" s="524" t="s">
        <v>501</v>
      </c>
      <c r="J6" s="457" t="s">
        <v>500</v>
      </c>
      <c r="K6" s="585"/>
    </row>
    <row r="7" spans="1:19" s="53" customFormat="1" ht="15" hidden="1" customHeight="1" thickTop="1">
      <c r="A7" s="1177" t="s">
        <v>499</v>
      </c>
      <c r="B7" s="563" t="s">
        <v>498</v>
      </c>
      <c r="C7" s="534"/>
      <c r="D7" s="505"/>
      <c r="E7" s="534"/>
      <c r="G7" s="534"/>
      <c r="I7" s="534"/>
      <c r="J7" s="552"/>
      <c r="K7" s="564"/>
    </row>
    <row r="8" spans="1:19" s="53" customFormat="1" ht="15" hidden="1" customHeight="1">
      <c r="A8" s="1178"/>
      <c r="B8" s="563" t="s">
        <v>491</v>
      </c>
      <c r="C8" s="554"/>
      <c r="D8" s="555" t="s">
        <v>4</v>
      </c>
      <c r="E8" s="554">
        <v>0.2</v>
      </c>
      <c r="F8" s="555" t="s">
        <v>461</v>
      </c>
      <c r="G8" s="554">
        <f>ROUND(E8*C8,2)</f>
        <v>0</v>
      </c>
      <c r="H8" s="553">
        <f>H18</f>
        <v>0</v>
      </c>
      <c r="I8" s="565" t="s">
        <v>299</v>
      </c>
      <c r="J8" s="552">
        <f>I45</f>
        <v>0</v>
      </c>
      <c r="K8" s="551">
        <f>INT(H8*G8*(1+J8))</f>
        <v>0</v>
      </c>
    </row>
    <row r="9" spans="1:19" s="53" customFormat="1" ht="15" hidden="1" customHeight="1">
      <c r="A9" s="1178"/>
      <c r="B9" s="563" t="s">
        <v>497</v>
      </c>
      <c r="C9" s="554">
        <f>C8</f>
        <v>0</v>
      </c>
      <c r="D9" s="555" t="s">
        <v>4</v>
      </c>
      <c r="E9" s="554">
        <v>0.2</v>
      </c>
      <c r="F9" s="555" t="s">
        <v>495</v>
      </c>
      <c r="G9" s="554">
        <f>ROUND(E9*C9,2)</f>
        <v>0</v>
      </c>
      <c r="H9" s="553">
        <f>'3-1.기초자료'!$B$22</f>
        <v>6571</v>
      </c>
      <c r="I9" s="565"/>
      <c r="J9" s="552"/>
      <c r="K9" s="551">
        <f>INT(H9*G9)</f>
        <v>0</v>
      </c>
    </row>
    <row r="10" spans="1:19" s="53" customFormat="1" ht="15" hidden="1" customHeight="1">
      <c r="A10" s="1178"/>
      <c r="B10" s="584" t="s">
        <v>458</v>
      </c>
      <c r="C10" s="583">
        <f>K9</f>
        <v>0</v>
      </c>
      <c r="D10" s="548" t="s">
        <v>86</v>
      </c>
      <c r="E10" s="583">
        <v>5</v>
      </c>
      <c r="F10" s="548" t="s">
        <v>102</v>
      </c>
      <c r="G10" s="547"/>
      <c r="H10" s="546"/>
      <c r="I10" s="93"/>
      <c r="J10" s="545"/>
      <c r="K10" s="544">
        <f>INT(C10*0.05)</f>
        <v>0</v>
      </c>
    </row>
    <row r="11" spans="1:19" s="53" customFormat="1" ht="15" customHeight="1" thickTop="1">
      <c r="A11" s="1178"/>
      <c r="B11" s="582" t="s">
        <v>492</v>
      </c>
      <c r="C11" s="579"/>
      <c r="D11" s="580"/>
      <c r="E11" s="581"/>
      <c r="F11" s="580"/>
      <c r="G11" s="579"/>
      <c r="H11" s="578"/>
      <c r="I11" s="91"/>
      <c r="J11" s="577"/>
      <c r="K11" s="576"/>
    </row>
    <row r="12" spans="1:19" s="53" customFormat="1" ht="15" customHeight="1">
      <c r="A12" s="1178"/>
      <c r="B12" s="563" t="s">
        <v>491</v>
      </c>
      <c r="C12" s="575">
        <f ca="1">G13+G14</f>
        <v>5</v>
      </c>
      <c r="D12" s="555" t="s">
        <v>461</v>
      </c>
      <c r="E12" s="554"/>
      <c r="F12" s="555"/>
      <c r="G12" s="554"/>
      <c r="H12" s="573"/>
      <c r="I12" s="574"/>
      <c r="J12" s="552"/>
      <c r="K12" s="551">
        <f ca="1">K13+K14</f>
        <v>1200764</v>
      </c>
    </row>
    <row r="13" spans="1:19" s="53" customFormat="1" ht="15" customHeight="1">
      <c r="A13" s="1178"/>
      <c r="B13" s="563"/>
      <c r="C13" s="570"/>
      <c r="D13" s="555"/>
      <c r="E13" s="554"/>
      <c r="F13" s="555"/>
      <c r="G13" s="554">
        <f ca="1">G16+G19+G22+G25</f>
        <v>0</v>
      </c>
      <c r="H13" s="573"/>
      <c r="I13" s="565" t="s">
        <v>299</v>
      </c>
      <c r="J13" s="552"/>
      <c r="K13" s="551">
        <f ca="1">K16+K19+K22+K25</f>
        <v>0</v>
      </c>
    </row>
    <row r="14" spans="1:19" s="53" customFormat="1" ht="15" customHeight="1">
      <c r="A14" s="1178"/>
      <c r="B14" s="563"/>
      <c r="C14" s="570"/>
      <c r="D14" s="555"/>
      <c r="E14" s="554"/>
      <c r="F14" s="555"/>
      <c r="G14" s="554">
        <f ca="1">G20+G26</f>
        <v>5</v>
      </c>
      <c r="H14" s="573"/>
      <c r="I14" s="565" t="s">
        <v>300</v>
      </c>
      <c r="J14" s="552"/>
      <c r="K14" s="551">
        <f ca="1">K20+K26</f>
        <v>1200764</v>
      </c>
    </row>
    <row r="15" spans="1:19" s="53" customFormat="1" ht="15" hidden="1" customHeight="1">
      <c r="A15" s="1178"/>
      <c r="B15" s="563"/>
      <c r="C15" s="570"/>
      <c r="D15" s="555"/>
      <c r="E15" s="554"/>
      <c r="F15" s="555"/>
      <c r="G15" s="554"/>
      <c r="H15" s="573"/>
      <c r="I15" s="565"/>
      <c r="J15" s="552"/>
      <c r="K15" s="551"/>
      <c r="N15" s="53" t="s">
        <v>310</v>
      </c>
      <c r="O15" s="53" t="s">
        <v>311</v>
      </c>
      <c r="P15" s="53" t="s">
        <v>405</v>
      </c>
      <c r="Q15" s="53" t="s">
        <v>485</v>
      </c>
      <c r="R15" s="53" t="s">
        <v>484</v>
      </c>
      <c r="S15" s="53" t="s">
        <v>483</v>
      </c>
    </row>
    <row r="16" spans="1:19" s="53" customFormat="1" ht="15" hidden="1" customHeight="1">
      <c r="A16" s="1178"/>
      <c r="B16" s="563" t="s">
        <v>482</v>
      </c>
      <c r="C16" s="570">
        <f>IF($M$3="둘레베기",$N$17,0)</f>
        <v>0</v>
      </c>
      <c r="D16" s="555" t="s">
        <v>388</v>
      </c>
      <c r="E16" s="567">
        <v>0.18</v>
      </c>
      <c r="F16" s="555" t="s">
        <v>469</v>
      </c>
      <c r="G16" s="567">
        <f>ROUND(C16/100*E16,2)</f>
        <v>0</v>
      </c>
      <c r="H16" s="572">
        <f>H19</f>
        <v>172698</v>
      </c>
      <c r="I16" s="565" t="s">
        <v>468</v>
      </c>
      <c r="J16" s="552">
        <f>IF($M$3="둘레베기",$E$45,0)</f>
        <v>0</v>
      </c>
      <c r="K16" s="742">
        <f>ROUNDDOWN(ROUND((G16+(G16*(J16))),2)*H16,0)</f>
        <v>0</v>
      </c>
      <c r="M16" s="53" t="s">
        <v>481</v>
      </c>
      <c r="N16" s="53">
        <f ca="1">SUMIFS(입력!$N$3:$N$182,입력!$A$3:$A$182,$D$1)</f>
        <v>50</v>
      </c>
      <c r="O16" s="53">
        <f ca="1">SUMIFS(입력!$O$3:$O$182,입력!$A$3:$A$182,$D$1)</f>
        <v>70</v>
      </c>
      <c r="P16" s="53">
        <f>COUNT(입력!N83:N102)</f>
        <v>2</v>
      </c>
      <c r="Q16" s="53">
        <v>0.02</v>
      </c>
      <c r="R16" s="53">
        <f>P16*Q16</f>
        <v>0.04</v>
      </c>
      <c r="S16" s="53">
        <f>입력!H83</f>
        <v>3.0999999999999996</v>
      </c>
    </row>
    <row r="17" spans="1:15" s="53" customFormat="1" ht="15" hidden="1" customHeight="1">
      <c r="A17" s="1178"/>
      <c r="B17" s="563"/>
      <c r="C17" s="568"/>
      <c r="D17" s="555"/>
      <c r="E17" s="567"/>
      <c r="F17" s="555"/>
      <c r="G17" s="567"/>
      <c r="H17" s="571"/>
      <c r="I17" s="565"/>
      <c r="J17" s="552"/>
      <c r="K17" s="564"/>
      <c r="M17" s="53" t="s">
        <v>480</v>
      </c>
      <c r="N17" s="53">
        <f ca="1">ROUND(N16/P16/Q16,0)</f>
        <v>1250</v>
      </c>
      <c r="O17" s="53">
        <f ca="1">ROUND(O16/$P$16/$Q$16,0)</f>
        <v>1750</v>
      </c>
    </row>
    <row r="18" spans="1:15" s="53" customFormat="1" ht="15" hidden="1" customHeight="1">
      <c r="A18" s="1178"/>
      <c r="B18" s="563" t="s">
        <v>479</v>
      </c>
      <c r="C18" s="568">
        <f>C19</f>
        <v>0</v>
      </c>
      <c r="D18" s="555" t="s">
        <v>388</v>
      </c>
      <c r="E18" s="567"/>
      <c r="F18" s="555"/>
      <c r="G18" s="567"/>
      <c r="H18" s="571"/>
      <c r="I18" s="565"/>
      <c r="J18" s="552"/>
      <c r="K18" s="551">
        <f>K19+K20</f>
        <v>0</v>
      </c>
      <c r="M18" s="53" t="s">
        <v>477</v>
      </c>
      <c r="N18" s="53">
        <f ca="1">ROUND(N17/100,0)</f>
        <v>13</v>
      </c>
      <c r="O18" s="53">
        <f ca="1">ROUND(O17/100,0)</f>
        <v>18</v>
      </c>
    </row>
    <row r="19" spans="1:15" s="53" customFormat="1" ht="15" hidden="1" customHeight="1">
      <c r="A19" s="1178"/>
      <c r="B19" s="563" t="s">
        <v>476</v>
      </c>
      <c r="C19" s="570">
        <f>IF($M$3="줄베기",$N$17,0)</f>
        <v>0</v>
      </c>
      <c r="D19" s="555" t="s">
        <v>388</v>
      </c>
      <c r="E19" s="567">
        <v>7.0000000000000007E-2</v>
      </c>
      <c r="F19" s="555" t="s">
        <v>469</v>
      </c>
      <c r="G19" s="567">
        <f>ROUND(C19/100*E19,2)</f>
        <v>0</v>
      </c>
      <c r="H19" s="566">
        <f>'3-1.기초자료'!$B$11</f>
        <v>172698</v>
      </c>
      <c r="I19" s="565" t="s">
        <v>468</v>
      </c>
      <c r="J19" s="552">
        <f>IF($M$3="줄베기",$F$45,0)</f>
        <v>0</v>
      </c>
      <c r="K19" s="742">
        <f>ROUNDDOWN(ROUND((G19+(G19*(J19))),2)*H19,0)</f>
        <v>0</v>
      </c>
    </row>
    <row r="20" spans="1:15" s="53" customFormat="1" ht="15" hidden="1" customHeight="1">
      <c r="A20" s="1178"/>
      <c r="B20" s="563" t="s">
        <v>475</v>
      </c>
      <c r="C20" s="570">
        <f>IF($M$3="줄베기",$N$17,0)</f>
        <v>0</v>
      </c>
      <c r="D20" s="555" t="s">
        <v>388</v>
      </c>
      <c r="E20" s="567">
        <v>1.3</v>
      </c>
      <c r="F20" s="555" t="s">
        <v>469</v>
      </c>
      <c r="G20" s="567">
        <f>ROUND(C20/100*E20,2)</f>
        <v>0</v>
      </c>
      <c r="H20" s="566">
        <f>'3-1.기초자료'!$B$12</f>
        <v>228717</v>
      </c>
      <c r="I20" s="565" t="s">
        <v>464</v>
      </c>
      <c r="J20" s="552">
        <f>IF($M$3="줄베기",$F$45,0)</f>
        <v>0</v>
      </c>
      <c r="K20" s="742">
        <f>ROUNDDOWN(ROUND((G20+(G20*(J20))),2)*H20,0)</f>
        <v>0</v>
      </c>
    </row>
    <row r="21" spans="1:15" s="53" customFormat="1" ht="15" hidden="1" customHeight="1">
      <c r="A21" s="1178"/>
      <c r="B21" s="563"/>
      <c r="C21" s="568"/>
      <c r="D21" s="555"/>
      <c r="E21" s="567"/>
      <c r="F21" s="555"/>
      <c r="G21" s="567"/>
      <c r="I21" s="565"/>
      <c r="J21" s="552"/>
      <c r="K21" s="564"/>
    </row>
    <row r="22" spans="1:15" s="53" customFormat="1" ht="15" hidden="1" customHeight="1">
      <c r="A22" s="1178"/>
      <c r="B22" s="563" t="s">
        <v>474</v>
      </c>
      <c r="C22" s="570">
        <f>IF($M$3="맹아제거",$N$17,0)</f>
        <v>0</v>
      </c>
      <c r="D22" s="555" t="s">
        <v>388</v>
      </c>
      <c r="E22" s="567">
        <v>0.2</v>
      </c>
      <c r="F22" s="555" t="s">
        <v>469</v>
      </c>
      <c r="G22" s="567">
        <f>ROUND(C22/100*E22,2)</f>
        <v>0</v>
      </c>
      <c r="H22" s="566">
        <f>H19</f>
        <v>172698</v>
      </c>
      <c r="I22" s="565" t="s">
        <v>468</v>
      </c>
      <c r="J22" s="552">
        <f>IF($M$3="맹아제거",$G$45,0)</f>
        <v>0</v>
      </c>
      <c r="K22" s="742">
        <f>ROUNDDOWN(ROUND((G22+(G22*(J22))),2)*H22,0)</f>
        <v>0</v>
      </c>
    </row>
    <row r="23" spans="1:15" s="53" customFormat="1" ht="15" hidden="1" customHeight="1">
      <c r="A23" s="1178"/>
      <c r="B23" s="563"/>
      <c r="C23" s="568"/>
      <c r="D23" s="555"/>
      <c r="E23" s="567"/>
      <c r="F23" s="555"/>
      <c r="G23" s="567"/>
      <c r="I23" s="565"/>
      <c r="J23" s="552"/>
      <c r="K23" s="564"/>
    </row>
    <row r="24" spans="1:15" s="53" customFormat="1" ht="15" customHeight="1">
      <c r="A24" s="1178"/>
      <c r="B24" s="563" t="s">
        <v>472</v>
      </c>
      <c r="C24" s="568">
        <f ca="1">N17</f>
        <v>1250</v>
      </c>
      <c r="D24" s="555" t="s">
        <v>388</v>
      </c>
      <c r="E24" s="567"/>
      <c r="F24" s="555"/>
      <c r="G24" s="567"/>
      <c r="I24" s="565"/>
      <c r="J24" s="552"/>
      <c r="K24" s="551">
        <f ca="1">K25+K26</f>
        <v>1200764</v>
      </c>
    </row>
    <row r="25" spans="1:15" s="53" customFormat="1" ht="15" customHeight="1">
      <c r="A25" s="1178"/>
      <c r="B25" s="563" t="s">
        <v>470</v>
      </c>
      <c r="C25" s="721">
        <f ca="1">IF($M$3="모두베기",$N$17,0)*0</f>
        <v>0</v>
      </c>
      <c r="D25" s="555"/>
      <c r="E25" s="634">
        <v>7.0000000000000007E-2</v>
      </c>
      <c r="F25" s="555" t="s">
        <v>469</v>
      </c>
      <c r="G25" s="567">
        <f ca="1">ROUND(C25/100*E25,2)</f>
        <v>0</v>
      </c>
      <c r="H25" s="566">
        <f>H19</f>
        <v>172698</v>
      </c>
      <c r="I25" s="565" t="s">
        <v>468</v>
      </c>
      <c r="J25" s="552">
        <f ca="1">IF($M$3="모두베기",$H$45,0)</f>
        <v>0.05</v>
      </c>
      <c r="K25" s="551">
        <f ca="1">INT(H25*G25*(1+J25))</f>
        <v>0</v>
      </c>
      <c r="M25" s="569"/>
    </row>
    <row r="26" spans="1:15" s="53" customFormat="1" ht="15" customHeight="1">
      <c r="A26" s="1178"/>
      <c r="B26" s="563" t="s">
        <v>467</v>
      </c>
      <c r="C26" s="568"/>
      <c r="D26" s="555"/>
      <c r="E26" s="567"/>
      <c r="F26" s="555"/>
      <c r="G26" s="567">
        <f ca="1">G27+G28+G29</f>
        <v>5</v>
      </c>
      <c r="I26" s="565"/>
      <c r="J26" s="552"/>
      <c r="K26" s="562">
        <f ca="1">K27+K28+K29</f>
        <v>1200764</v>
      </c>
    </row>
    <row r="27" spans="1:15" s="53" customFormat="1" ht="15" customHeight="1">
      <c r="A27" s="1178"/>
      <c r="B27" s="635" t="s">
        <v>523</v>
      </c>
      <c r="C27" s="567">
        <f ca="1">E27</f>
        <v>0</v>
      </c>
      <c r="D27" s="555" t="s">
        <v>461</v>
      </c>
      <c r="E27" s="567">
        <f ca="1">IF($C$44=B27,3.5,0)</f>
        <v>0</v>
      </c>
      <c r="F27" s="555" t="s">
        <v>461</v>
      </c>
      <c r="G27" s="567">
        <f ca="1">ROUND(C27,2)</f>
        <v>0</v>
      </c>
      <c r="H27" s="566">
        <f>H20</f>
        <v>228717</v>
      </c>
      <c r="I27" s="565" t="s">
        <v>464</v>
      </c>
      <c r="J27" s="552">
        <f ca="1">IF($M$3="모두베기",$H$45,0)</f>
        <v>0.05</v>
      </c>
      <c r="K27" s="742">
        <f ca="1">ROUNDDOWN(ROUND((G27+(G27*(J27))),2)*H27,0)</f>
        <v>0</v>
      </c>
    </row>
    <row r="28" spans="1:15" s="53" customFormat="1" ht="15" customHeight="1">
      <c r="A28" s="1178"/>
      <c r="B28" s="635" t="s">
        <v>521</v>
      </c>
      <c r="C28" s="567">
        <f ca="1">E28</f>
        <v>0</v>
      </c>
      <c r="D28" s="555" t="s">
        <v>461</v>
      </c>
      <c r="E28" s="567">
        <f ca="1">IF($C$44=B28,4,0)</f>
        <v>0</v>
      </c>
      <c r="F28" s="555" t="s">
        <v>461</v>
      </c>
      <c r="G28" s="567">
        <f ca="1">ROUND(C28,2)</f>
        <v>0</v>
      </c>
      <c r="H28" s="566">
        <f>H20</f>
        <v>228717</v>
      </c>
      <c r="I28" s="565" t="s">
        <v>464</v>
      </c>
      <c r="J28" s="552">
        <f ca="1">IF($M$3="모두베기",$H$45,0)</f>
        <v>0.05</v>
      </c>
      <c r="K28" s="742">
        <f ca="1">ROUNDDOWN(ROUND((G28+(G28*(J28))),2)*H28,0)</f>
        <v>0</v>
      </c>
    </row>
    <row r="29" spans="1:15" s="53" customFormat="1" ht="15" customHeight="1">
      <c r="A29" s="1178"/>
      <c r="B29" s="635" t="s">
        <v>519</v>
      </c>
      <c r="C29" s="567">
        <f ca="1">E29</f>
        <v>5</v>
      </c>
      <c r="D29" s="555" t="s">
        <v>461</v>
      </c>
      <c r="E29" s="567">
        <f ca="1">IF($C$44=B29,5,0)</f>
        <v>5</v>
      </c>
      <c r="F29" s="555" t="s">
        <v>461</v>
      </c>
      <c r="G29" s="567">
        <f ca="1">ROUND(C29,2)</f>
        <v>5</v>
      </c>
      <c r="H29" s="566">
        <f>H20</f>
        <v>228717</v>
      </c>
      <c r="I29" s="565" t="s">
        <v>464</v>
      </c>
      <c r="J29" s="552">
        <f ca="1">IF($M$3="모두베기",$H$45,0)</f>
        <v>0.05</v>
      </c>
      <c r="K29" s="742">
        <f ca="1">ROUNDDOWN(ROUND((G29+(G29*(J29))),2)*H29,0)</f>
        <v>1200764</v>
      </c>
    </row>
    <row r="30" spans="1:15" s="53" customFormat="1" ht="15" customHeight="1">
      <c r="A30" s="1178"/>
      <c r="B30" s="563"/>
      <c r="C30" s="557"/>
      <c r="D30" s="555"/>
      <c r="E30" s="554"/>
      <c r="F30" s="555"/>
      <c r="G30" s="554"/>
      <c r="I30" s="565"/>
      <c r="J30" s="552"/>
      <c r="K30" s="564"/>
    </row>
    <row r="31" spans="1:15" s="53" customFormat="1" ht="15" customHeight="1">
      <c r="A31" s="1178"/>
      <c r="B31" s="563" t="s">
        <v>463</v>
      </c>
      <c r="C31" s="534"/>
      <c r="D31" s="555"/>
      <c r="E31" s="534"/>
      <c r="F31" s="555"/>
      <c r="G31" s="534"/>
      <c r="I31" s="534"/>
      <c r="J31" s="552"/>
      <c r="K31" s="562">
        <f ca="1">K32+K33</f>
        <v>47245</v>
      </c>
    </row>
    <row r="32" spans="1:15" s="53" customFormat="1" ht="19.5" customHeight="1">
      <c r="A32" s="1178"/>
      <c r="B32" s="534" t="s">
        <v>462</v>
      </c>
      <c r="C32" s="554">
        <f ca="1">G14</f>
        <v>5</v>
      </c>
      <c r="D32" s="555" t="s">
        <v>461</v>
      </c>
      <c r="E32" s="561">
        <v>5</v>
      </c>
      <c r="F32" s="560" t="s">
        <v>460</v>
      </c>
      <c r="G32" s="559">
        <f ca="1">ROUND(E32*C32,2)</f>
        <v>25</v>
      </c>
      <c r="H32" s="553">
        <f>'3-1.기초자료'!$B$15</f>
        <v>1718</v>
      </c>
      <c r="I32" s="558" t="s">
        <v>459</v>
      </c>
      <c r="J32" s="552"/>
      <c r="K32" s="551">
        <f ca="1">INT(H32*G32)</f>
        <v>42950</v>
      </c>
    </row>
    <row r="33" spans="1:17" s="53" customFormat="1" ht="19.5" customHeight="1">
      <c r="A33" s="1178"/>
      <c r="B33" s="534" t="s">
        <v>458</v>
      </c>
      <c r="C33" s="557">
        <f ca="1">INT(G32*H32)</f>
        <v>42950</v>
      </c>
      <c r="D33" s="555" t="s">
        <v>86</v>
      </c>
      <c r="E33" s="556">
        <v>0.1</v>
      </c>
      <c r="F33" s="555"/>
      <c r="G33" s="554"/>
      <c r="H33" s="553"/>
      <c r="I33" s="534"/>
      <c r="J33" s="552"/>
      <c r="K33" s="551">
        <f ca="1">INT(C33*E33)</f>
        <v>4295</v>
      </c>
    </row>
    <row r="34" spans="1:17" s="53" customFormat="1" ht="19.5" customHeight="1" thickBot="1">
      <c r="A34" s="1178"/>
      <c r="B34" s="550" t="s">
        <v>456</v>
      </c>
      <c r="C34" s="547">
        <f ca="1">C32</f>
        <v>5</v>
      </c>
      <c r="D34" s="548" t="s">
        <v>455</v>
      </c>
      <c r="E34" s="549">
        <v>8.3999999999999995E-3</v>
      </c>
      <c r="F34" s="548" t="s">
        <v>454</v>
      </c>
      <c r="G34" s="547"/>
      <c r="H34" s="546">
        <f>'3-1.기초자료'!$B$21</f>
        <v>400000</v>
      </c>
      <c r="I34" s="93" t="s">
        <v>270</v>
      </c>
      <c r="J34" s="545"/>
      <c r="K34" s="544">
        <f ca="1">INT(C34*E34*H34)</f>
        <v>16800</v>
      </c>
    </row>
    <row r="35" spans="1:17" s="53" customFormat="1" ht="21" customHeight="1">
      <c r="A35" s="1173" t="s">
        <v>155</v>
      </c>
      <c r="B35" s="543" t="s">
        <v>451</v>
      </c>
      <c r="C35" s="542"/>
      <c r="D35" s="506"/>
      <c r="E35" s="542"/>
      <c r="F35" s="506"/>
      <c r="G35" s="542"/>
      <c r="H35" s="506"/>
      <c r="I35" s="542"/>
      <c r="J35" s="507"/>
      <c r="K35" s="541">
        <f ca="1">K36+K37+K38</f>
        <v>1264809</v>
      </c>
    </row>
    <row r="36" spans="1:17" s="53" customFormat="1" ht="21" customHeight="1">
      <c r="A36" s="1174"/>
      <c r="B36" s="540" t="s">
        <v>450</v>
      </c>
      <c r="C36" s="538"/>
      <c r="D36" s="539"/>
      <c r="E36" s="538"/>
      <c r="F36" s="539"/>
      <c r="G36" s="538"/>
      <c r="H36" s="539"/>
      <c r="I36" s="538"/>
      <c r="J36" s="537"/>
      <c r="K36" s="536">
        <f ca="1">K12</f>
        <v>1200764</v>
      </c>
    </row>
    <row r="37" spans="1:17" s="53" customFormat="1" ht="21" customHeight="1">
      <c r="A37" s="1174"/>
      <c r="B37" s="535" t="s">
        <v>449</v>
      </c>
      <c r="C37" s="534"/>
      <c r="E37" s="534"/>
      <c r="G37" s="534"/>
      <c r="I37" s="534"/>
      <c r="J37" s="505"/>
      <c r="K37" s="533">
        <f ca="1">K31</f>
        <v>47245</v>
      </c>
      <c r="Q37" s="170"/>
    </row>
    <row r="38" spans="1:17" s="53" customFormat="1" ht="21" customHeight="1" thickBot="1">
      <c r="A38" s="1175"/>
      <c r="B38" s="532" t="s">
        <v>448</v>
      </c>
      <c r="C38" s="530"/>
      <c r="D38" s="531"/>
      <c r="E38" s="530"/>
      <c r="F38" s="531"/>
      <c r="G38" s="530"/>
      <c r="H38" s="531"/>
      <c r="I38" s="530"/>
      <c r="J38" s="529"/>
      <c r="K38" s="528">
        <f ca="1">K34</f>
        <v>16800</v>
      </c>
    </row>
    <row r="39" spans="1:17" s="53" customFormat="1" ht="21" customHeight="1" thickBot="1">
      <c r="A39" s="510"/>
      <c r="B39" s="527" t="s">
        <v>447</v>
      </c>
      <c r="C39" s="510"/>
      <c r="D39" s="510"/>
      <c r="E39" s="510"/>
      <c r="F39" s="510"/>
      <c r="G39" s="510"/>
      <c r="H39" s="510"/>
      <c r="I39" s="510"/>
      <c r="J39" s="509"/>
      <c r="K39" s="510"/>
    </row>
    <row r="40" spans="1:17" s="53" customFormat="1" ht="21" customHeight="1">
      <c r="A40" s="526"/>
      <c r="B40" s="1126" t="s">
        <v>81</v>
      </c>
      <c r="C40" s="1124" t="s">
        <v>445</v>
      </c>
      <c r="D40" s="1120"/>
      <c r="E40" s="1176" t="s">
        <v>444</v>
      </c>
      <c r="F40" s="1176"/>
      <c r="G40" s="1176"/>
      <c r="H40" s="1176"/>
      <c r="I40" s="1176"/>
      <c r="J40" s="1124" t="s">
        <v>84</v>
      </c>
      <c r="K40" s="1128"/>
    </row>
    <row r="41" spans="1:17" s="53" customFormat="1" ht="21" customHeight="1" thickBot="1">
      <c r="A41" s="520"/>
      <c r="B41" s="1127"/>
      <c r="C41" s="1125"/>
      <c r="D41" s="1123"/>
      <c r="E41" s="525" t="s">
        <v>272</v>
      </c>
      <c r="F41" s="525" t="s">
        <v>271</v>
      </c>
      <c r="G41" s="525" t="s">
        <v>273</v>
      </c>
      <c r="H41" s="525" t="s">
        <v>211</v>
      </c>
      <c r="I41" s="524"/>
      <c r="J41" s="1125"/>
      <c r="K41" s="1129"/>
    </row>
    <row r="42" spans="1:17" s="53" customFormat="1" ht="21" customHeight="1" thickTop="1">
      <c r="A42" s="520"/>
      <c r="B42" s="523" t="s">
        <v>438</v>
      </c>
      <c r="C42" s="1165" t="str">
        <f ca="1">OFFSET(입력!$B$3,0+$S$1*20,16)</f>
        <v>중(15º~30º)</v>
      </c>
      <c r="D42" s="1166"/>
      <c r="E42" s="518">
        <f ca="1">IF($C$42=$O$42,0,IF($C$42=$O$43,0.05,0.1))</f>
        <v>0.05</v>
      </c>
      <c r="F42" s="518">
        <f ca="1">IF($C$42=$O$42,0,IF($C$42=$O$43,0.05,0.1))</f>
        <v>0.05</v>
      </c>
      <c r="G42" s="518">
        <f ca="1">IF($C$42=$O$42,0,IF($C$42=$O$43,0.05,0.1))</f>
        <v>0.05</v>
      </c>
      <c r="H42" s="518">
        <f ca="1">IF($C$42=$O$42,0,IF($C$42=$O$43,0.05,0.1))</f>
        <v>0.05</v>
      </c>
      <c r="I42" s="522"/>
      <c r="J42" s="517"/>
      <c r="K42" s="516"/>
      <c r="O42" s="538" t="s">
        <v>437</v>
      </c>
      <c r="P42" s="538">
        <v>0</v>
      </c>
    </row>
    <row r="43" spans="1:17" s="53" customFormat="1" ht="21" customHeight="1">
      <c r="A43" s="520"/>
      <c r="B43" s="519" t="s">
        <v>436</v>
      </c>
      <c r="C43" s="1167" t="str">
        <f ca="1">OFFSET(입력!$B$3,0+$S$1*20,17)</f>
        <v>개소당 평균면적이 3ha 이상</v>
      </c>
      <c r="D43" s="1168"/>
      <c r="E43" s="518">
        <f ca="1">IF($C$43=$O$48,0,IF($C$43=$O$49,0.05,0.1))</f>
        <v>0</v>
      </c>
      <c r="F43" s="518">
        <f ca="1">IF($C$43=$O$48,0,IF($C$43=$O$49,0.05,0.1))</f>
        <v>0</v>
      </c>
      <c r="G43" s="518">
        <f ca="1">IF($C$43=$O$48,0,IF($C$43=$O$49,0.05,0.1))</f>
        <v>0</v>
      </c>
      <c r="H43" s="518">
        <f ca="1">IF($C$43=$O$48,0,IF($C$43=$O$49,0.05,0.1))</f>
        <v>0</v>
      </c>
      <c r="I43" s="521"/>
      <c r="J43" s="512"/>
      <c r="K43" s="169"/>
      <c r="O43" s="538" t="s">
        <v>435</v>
      </c>
      <c r="P43" s="538">
        <v>0.05</v>
      </c>
    </row>
    <row r="44" spans="1:17" s="53" customFormat="1" ht="21" customHeight="1">
      <c r="A44" s="520"/>
      <c r="B44" s="519" t="s">
        <v>434</v>
      </c>
      <c r="C44" s="1167" t="str">
        <f ca="1">OFFSET(입력!$B$3,0+$S$1*20,15)</f>
        <v>조림 3년 차 이상</v>
      </c>
      <c r="D44" s="1168"/>
      <c r="E44" s="166"/>
      <c r="F44" s="518">
        <f ca="1">IF($C$44=$O$45,0,IF($C$44=$O$46,0.05,0.1))</f>
        <v>0.1</v>
      </c>
      <c r="G44" s="166"/>
      <c r="H44" s="166"/>
      <c r="I44" s="166"/>
      <c r="J44" s="517"/>
      <c r="K44" s="516"/>
      <c r="O44" s="538" t="s">
        <v>433</v>
      </c>
      <c r="P44" s="538">
        <v>0.1</v>
      </c>
    </row>
    <row r="45" spans="1:17" s="53" customFormat="1" ht="21" customHeight="1">
      <c r="A45" s="515"/>
      <c r="B45" s="514" t="s">
        <v>432</v>
      </c>
      <c r="C45" s="1169"/>
      <c r="D45" s="1170"/>
      <c r="E45" s="513">
        <f ca="1">E42+E43+E44</f>
        <v>0.05</v>
      </c>
      <c r="F45" s="513">
        <f ca="1">F42+F43+F44</f>
        <v>0.15000000000000002</v>
      </c>
      <c r="G45" s="513">
        <f ca="1">G42+G43+G44</f>
        <v>0.05</v>
      </c>
      <c r="H45" s="513">
        <f ca="1">H42+H43+H44</f>
        <v>0.05</v>
      </c>
      <c r="I45" s="513"/>
      <c r="J45" s="512"/>
      <c r="K45" s="169"/>
      <c r="O45" s="633" t="s">
        <v>523</v>
      </c>
      <c r="P45" s="538">
        <v>0</v>
      </c>
      <c r="Q45" s="53">
        <v>3.5</v>
      </c>
    </row>
    <row r="46" spans="1:17" s="53" customFormat="1" ht="21" customHeight="1" thickBot="1">
      <c r="A46" s="511"/>
      <c r="B46" s="510"/>
      <c r="C46" s="510"/>
      <c r="D46" s="510"/>
      <c r="E46" s="510"/>
      <c r="F46" s="510"/>
      <c r="G46" s="510"/>
      <c r="H46" s="510"/>
      <c r="I46" s="510"/>
      <c r="J46" s="509"/>
      <c r="K46" s="508"/>
      <c r="O46" s="633" t="s">
        <v>521</v>
      </c>
      <c r="P46" s="538">
        <v>0.05</v>
      </c>
      <c r="Q46" s="53">
        <v>4</v>
      </c>
    </row>
    <row r="47" spans="1:17" s="53" customFormat="1" ht="21" customHeight="1">
      <c r="A47" s="506"/>
      <c r="B47" s="506"/>
      <c r="C47" s="506"/>
      <c r="D47" s="506"/>
      <c r="E47" s="506"/>
      <c r="F47" s="506"/>
      <c r="G47" s="506"/>
      <c r="H47" s="506"/>
      <c r="I47" s="506"/>
      <c r="J47" s="507"/>
      <c r="K47" s="506"/>
      <c r="O47" s="633" t="s">
        <v>519</v>
      </c>
      <c r="P47" s="538">
        <v>0.1</v>
      </c>
      <c r="Q47" s="53">
        <v>5</v>
      </c>
    </row>
    <row r="48" spans="1:17" s="53" customFormat="1" ht="21" customHeight="1">
      <c r="J48" s="505"/>
      <c r="O48" s="538" t="s">
        <v>1082</v>
      </c>
      <c r="P48" s="538">
        <v>0</v>
      </c>
    </row>
    <row r="49" spans="10:16" s="53" customFormat="1" ht="21" customHeight="1">
      <c r="J49" s="505"/>
      <c r="O49" s="538" t="s">
        <v>1084</v>
      </c>
      <c r="P49" s="538">
        <v>0.05</v>
      </c>
    </row>
    <row r="50" spans="10:16" s="53" customFormat="1" ht="21" customHeight="1">
      <c r="J50" s="505"/>
      <c r="O50" s="538" t="s">
        <v>1083</v>
      </c>
      <c r="P50" s="538">
        <v>0.1</v>
      </c>
    </row>
    <row r="51" spans="10:16" s="53" customFormat="1" ht="21" customHeight="1">
      <c r="J51" s="505"/>
    </row>
    <row r="52" spans="10:16" s="53" customFormat="1" ht="21" customHeight="1">
      <c r="J52" s="505"/>
    </row>
    <row r="53" spans="10:16" s="53" customFormat="1" ht="23.25" customHeight="1">
      <c r="J53" s="505"/>
    </row>
    <row r="54" spans="10:16" s="53" customFormat="1" ht="21" customHeight="1">
      <c r="J54" s="505"/>
    </row>
    <row r="55" spans="10:16" s="53" customFormat="1" ht="21" customHeight="1">
      <c r="J55" s="505"/>
    </row>
    <row r="56" spans="10:16" s="53" customFormat="1" ht="21" customHeight="1">
      <c r="J56" s="505"/>
    </row>
    <row r="57" spans="10:16" s="53" customFormat="1" ht="21" customHeight="1">
      <c r="J57" s="505"/>
    </row>
    <row r="58" spans="10:16" s="53" customFormat="1" ht="21" customHeight="1">
      <c r="J58" s="505"/>
    </row>
    <row r="59" spans="10:16" s="53" customFormat="1" ht="21" customHeight="1">
      <c r="J59" s="505"/>
    </row>
    <row r="60" spans="10:16" s="53" customFormat="1" ht="21" customHeight="1">
      <c r="J60" s="505"/>
    </row>
    <row r="61" spans="10:16" s="53" customFormat="1" ht="21" customHeight="1">
      <c r="J61" s="505"/>
    </row>
    <row r="62" spans="10:16" s="53" customFormat="1" ht="21" customHeight="1">
      <c r="J62" s="505"/>
    </row>
    <row r="63" spans="10:16" s="53" customFormat="1" ht="21" customHeight="1">
      <c r="J63" s="505"/>
    </row>
    <row r="64" spans="10:16" s="53" customFormat="1" ht="21" customHeight="1">
      <c r="J64" s="505"/>
    </row>
    <row r="65" spans="10:10" s="53" customFormat="1" ht="21" customHeight="1">
      <c r="J65" s="505"/>
    </row>
    <row r="66" spans="10:10" s="53" customFormat="1" ht="21" customHeight="1">
      <c r="J66" s="505"/>
    </row>
    <row r="67" spans="10:10" s="53" customFormat="1" ht="21" customHeight="1">
      <c r="J67" s="505"/>
    </row>
    <row r="68" spans="10:10" s="53" customFormat="1" ht="21" customHeight="1">
      <c r="J68" s="505"/>
    </row>
    <row r="69" spans="10:10" s="53" customFormat="1" ht="21" customHeight="1">
      <c r="J69" s="505"/>
    </row>
    <row r="70" spans="10:10" s="53" customFormat="1" ht="21" customHeight="1">
      <c r="J70" s="505"/>
    </row>
    <row r="71" spans="10:10" s="53" customFormat="1" ht="21" customHeight="1">
      <c r="J71" s="505"/>
    </row>
    <row r="72" spans="10:10" s="53" customFormat="1" ht="21" customHeight="1">
      <c r="J72" s="505"/>
    </row>
    <row r="73" spans="10:10" s="53" customFormat="1" ht="21" customHeight="1">
      <c r="J73" s="505"/>
    </row>
    <row r="74" spans="10:10" s="53" customFormat="1" ht="21" customHeight="1">
      <c r="J74" s="505"/>
    </row>
    <row r="75" spans="10:10" s="53" customFormat="1" ht="21" customHeight="1">
      <c r="J75" s="505"/>
    </row>
    <row r="76" spans="10:10" s="53" customFormat="1" ht="21" customHeight="1">
      <c r="J76" s="505"/>
    </row>
    <row r="77" spans="10:10" s="53" customFormat="1" ht="21" customHeight="1">
      <c r="J77" s="505"/>
    </row>
    <row r="78" spans="10:10" s="53" customFormat="1" ht="21" customHeight="1">
      <c r="J78" s="505"/>
    </row>
    <row r="79" spans="10:10" s="53" customFormat="1" ht="21" customHeight="1">
      <c r="J79" s="505"/>
    </row>
    <row r="80" spans="10:10" s="53" customFormat="1" ht="21" customHeight="1">
      <c r="J80" s="505"/>
    </row>
    <row r="81" spans="1:11" s="53" customFormat="1" ht="21" customHeight="1">
      <c r="J81" s="505"/>
    </row>
    <row r="82" spans="1:11" s="53" customFormat="1" ht="21" customHeight="1">
      <c r="J82" s="505"/>
    </row>
    <row r="83" spans="1:11" s="53" customFormat="1" ht="21" customHeight="1">
      <c r="J83" s="505"/>
    </row>
    <row r="84" spans="1:11" s="53" customFormat="1" ht="21" customHeight="1">
      <c r="J84" s="505"/>
    </row>
    <row r="85" spans="1:11" s="53" customFormat="1" ht="21" customHeight="1">
      <c r="J85" s="505"/>
    </row>
    <row r="86" spans="1:11" s="53" customFormat="1" ht="21" customHeight="1">
      <c r="J86" s="505"/>
    </row>
    <row r="87" spans="1:11" s="53" customFormat="1" ht="21" customHeight="1">
      <c r="J87" s="505"/>
    </row>
    <row r="88" spans="1:11">
      <c r="A88" s="53"/>
      <c r="B88" s="53"/>
      <c r="C88" s="53"/>
      <c r="D88" s="53"/>
      <c r="E88" s="53"/>
      <c r="F88" s="53"/>
      <c r="G88" s="53"/>
      <c r="H88" s="53"/>
      <c r="I88" s="53"/>
      <c r="J88" s="505"/>
      <c r="K88" s="53"/>
    </row>
    <row r="89" spans="1:11">
      <c r="A89" s="53"/>
      <c r="B89" s="53"/>
      <c r="C89" s="53"/>
      <c r="D89" s="53"/>
      <c r="E89" s="53"/>
      <c r="F89" s="53"/>
      <c r="G89" s="53"/>
      <c r="H89" s="53"/>
      <c r="I89" s="53"/>
      <c r="J89" s="505"/>
      <c r="K89" s="53"/>
    </row>
    <row r="90" spans="1:11">
      <c r="A90" s="53"/>
      <c r="B90" s="53"/>
      <c r="C90" s="53"/>
      <c r="D90" s="53"/>
      <c r="E90" s="53"/>
      <c r="F90" s="53"/>
      <c r="G90" s="53"/>
      <c r="H90" s="53"/>
      <c r="I90" s="53"/>
      <c r="J90" s="505"/>
      <c r="K90" s="53"/>
    </row>
    <row r="91" spans="1:11">
      <c r="A91" s="53"/>
      <c r="B91" s="53"/>
      <c r="C91" s="53"/>
      <c r="D91" s="53"/>
      <c r="E91" s="53"/>
      <c r="F91" s="53"/>
      <c r="G91" s="53"/>
      <c r="H91" s="53"/>
      <c r="I91" s="53"/>
      <c r="J91" s="505"/>
      <c r="K91" s="53"/>
    </row>
    <row r="92" spans="1:11">
      <c r="A92" s="53"/>
      <c r="B92" s="53"/>
      <c r="C92" s="53"/>
      <c r="D92" s="53"/>
      <c r="E92" s="53"/>
      <c r="F92" s="53"/>
      <c r="G92" s="53"/>
      <c r="H92" s="53"/>
      <c r="I92" s="53"/>
      <c r="J92" s="505"/>
      <c r="K92" s="53"/>
    </row>
  </sheetData>
  <mergeCells count="17">
    <mergeCell ref="J40:K41"/>
    <mergeCell ref="C42:D42"/>
    <mergeCell ref="C43:D43"/>
    <mergeCell ref="C44:D44"/>
    <mergeCell ref="C45:D45"/>
    <mergeCell ref="E5:F5"/>
    <mergeCell ref="A7:A34"/>
    <mergeCell ref="A35:A38"/>
    <mergeCell ref="B40:B41"/>
    <mergeCell ref="C40:D41"/>
    <mergeCell ref="E40:I40"/>
    <mergeCell ref="D1:D2"/>
    <mergeCell ref="E1:H2"/>
    <mergeCell ref="A4:B4"/>
    <mergeCell ref="C4:D4"/>
    <mergeCell ref="E4:F4"/>
    <mergeCell ref="H4:I4"/>
  </mergeCells>
  <phoneticPr fontId="4" type="noConversion"/>
  <dataValidations count="1">
    <dataValidation type="list" allowBlank="1" showInputMessage="1" showErrorMessage="1" sqref="M3" xr:uid="{00000000-0002-0000-1D00-000000000000}">
      <formula1>$N$2:$N$5</formula1>
    </dataValidation>
  </dataValidations>
  <pageMargins left="0.78740157480314965" right="0.31496062992125984" top="0.6692913385826772" bottom="0.43307086614173229" header="0.51181102362204722" footer="0"/>
  <pageSetup paperSize="9" scale="80" orientation="landscape" blackAndWhite="1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indexed="11"/>
  </sheetPr>
  <dimension ref="A1:S92"/>
  <sheetViews>
    <sheetView view="pageBreakPreview" topLeftCell="A14" zoomScaleNormal="100" workbookViewId="0">
      <selection activeCell="B15" sqref="A15:XFD23"/>
    </sheetView>
  </sheetViews>
  <sheetFormatPr defaultColWidth="8.88671875" defaultRowHeight="14.25"/>
  <cols>
    <col min="1" max="1" width="6.77734375" style="3" customWidth="1"/>
    <col min="2" max="2" width="22.77734375" style="3" customWidth="1"/>
    <col min="3" max="3" width="11.77734375" style="3" customWidth="1"/>
    <col min="4" max="4" width="17.77734375" style="3" bestFit="1" customWidth="1"/>
    <col min="5" max="9" width="11.77734375" style="3" customWidth="1"/>
    <col min="10" max="10" width="7.77734375" style="57" customWidth="1"/>
    <col min="11" max="11" width="14.77734375" style="3" customWidth="1"/>
    <col min="12" max="12" width="1.77734375" style="3" customWidth="1"/>
    <col min="13" max="14" width="8.88671875" style="3"/>
    <col min="15" max="15" width="22.33203125" style="3" bestFit="1" customWidth="1"/>
    <col min="16" max="16" width="8.88671875" style="3"/>
    <col min="17" max="17" width="10" style="3" bestFit="1" customWidth="1"/>
    <col min="18" max="16384" width="8.88671875" style="3"/>
  </cols>
  <sheetData>
    <row r="1" spans="1:19" ht="23.25" customHeight="1">
      <c r="A1" s="612"/>
      <c r="B1" s="611"/>
      <c r="C1" s="611"/>
      <c r="D1" s="1161" t="str">
        <f ca="1">OFFSET('5-1.소반별'!$Q$1,S1,0)</f>
        <v>1-0-6-0</v>
      </c>
      <c r="E1" s="1163" t="s">
        <v>517</v>
      </c>
      <c r="F1" s="1163"/>
      <c r="G1" s="1163"/>
      <c r="H1" s="1163"/>
      <c r="I1" s="610"/>
      <c r="J1" s="610"/>
      <c r="K1" s="609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5</v>
      </c>
    </row>
    <row r="2" spans="1:19" ht="23.25" customHeight="1" thickBot="1">
      <c r="A2" s="608"/>
      <c r="B2" s="607"/>
      <c r="C2" s="607"/>
      <c r="D2" s="1162"/>
      <c r="E2" s="1164"/>
      <c r="F2" s="1164"/>
      <c r="G2" s="1164"/>
      <c r="H2" s="1164"/>
      <c r="I2" s="606"/>
      <c r="J2" s="606"/>
      <c r="K2" s="605"/>
      <c r="M2" s="3" t="s">
        <v>516</v>
      </c>
      <c r="N2" s="604" t="s">
        <v>272</v>
      </c>
    </row>
    <row r="3" spans="1:19" s="53" customFormat="1" ht="21.95" customHeight="1" thickBot="1">
      <c r="A3" s="603" t="s">
        <v>515</v>
      </c>
      <c r="B3" s="602" t="str">
        <f ca="1">VLOOKUP($D$1,'5-1.소반별'!$Q$1:$U$9,2,0)</f>
        <v>양구군 양구읍 송청리 산11번지외 14필지</v>
      </c>
      <c r="C3" s="602"/>
      <c r="D3" s="602"/>
      <c r="E3" s="602"/>
      <c r="F3" s="601" t="s">
        <v>514</v>
      </c>
      <c r="G3" s="600">
        <f ca="1">VLOOKUP($D$1,'5-1.소반별'!$Q$1:$U$9,5,0)</f>
        <v>20.069999999999997</v>
      </c>
      <c r="H3" s="599" t="s">
        <v>4</v>
      </c>
      <c r="I3" s="598"/>
      <c r="J3" s="597"/>
      <c r="K3" s="596"/>
      <c r="M3" s="244" t="s">
        <v>513</v>
      </c>
      <c r="N3" s="589" t="s">
        <v>271</v>
      </c>
    </row>
    <row r="4" spans="1:19" s="53" customFormat="1" ht="16.5" customHeight="1">
      <c r="A4" s="1179" t="s">
        <v>512</v>
      </c>
      <c r="B4" s="1172"/>
      <c r="C4" s="1180" t="s">
        <v>511</v>
      </c>
      <c r="D4" s="1180"/>
      <c r="E4" s="1171" t="s">
        <v>510</v>
      </c>
      <c r="F4" s="1172"/>
      <c r="G4" s="591" t="s">
        <v>509</v>
      </c>
      <c r="H4" s="1171" t="s">
        <v>508</v>
      </c>
      <c r="I4" s="1172"/>
      <c r="J4" s="591" t="s">
        <v>507</v>
      </c>
      <c r="K4" s="590"/>
      <c r="N4" s="589" t="s">
        <v>273</v>
      </c>
    </row>
    <row r="5" spans="1:19" s="53" customFormat="1" ht="16.5" customHeight="1">
      <c r="A5" s="595"/>
      <c r="B5" s="592"/>
      <c r="C5" s="594"/>
      <c r="D5" s="594"/>
      <c r="E5" s="1171" t="s">
        <v>506</v>
      </c>
      <c r="F5" s="1172"/>
      <c r="G5" s="594"/>
      <c r="H5" s="593"/>
      <c r="I5" s="592"/>
      <c r="J5" s="591" t="s">
        <v>505</v>
      </c>
      <c r="K5" s="590" t="s">
        <v>6</v>
      </c>
      <c r="N5" s="589" t="s">
        <v>211</v>
      </c>
    </row>
    <row r="6" spans="1:19" s="53" customFormat="1" ht="16.5" customHeight="1" thickBot="1">
      <c r="A6" s="588"/>
      <c r="B6" s="524" t="s">
        <v>503</v>
      </c>
      <c r="C6" s="587"/>
      <c r="D6" s="524" t="s">
        <v>99</v>
      </c>
      <c r="E6" s="586"/>
      <c r="F6" s="524" t="s">
        <v>99</v>
      </c>
      <c r="G6" s="587"/>
      <c r="H6" s="586"/>
      <c r="I6" s="524" t="s">
        <v>501</v>
      </c>
      <c r="J6" s="457" t="s">
        <v>500</v>
      </c>
      <c r="K6" s="585"/>
    </row>
    <row r="7" spans="1:19" s="53" customFormat="1" ht="15" hidden="1" customHeight="1" thickTop="1">
      <c r="A7" s="1177" t="s">
        <v>499</v>
      </c>
      <c r="B7" s="563" t="s">
        <v>498</v>
      </c>
      <c r="C7" s="534"/>
      <c r="D7" s="505"/>
      <c r="E7" s="534"/>
      <c r="G7" s="534"/>
      <c r="I7" s="534"/>
      <c r="J7" s="552"/>
      <c r="K7" s="564"/>
    </row>
    <row r="8" spans="1:19" s="53" customFormat="1" ht="15" hidden="1" customHeight="1">
      <c r="A8" s="1178"/>
      <c r="B8" s="563" t="s">
        <v>491</v>
      </c>
      <c r="C8" s="554"/>
      <c r="D8" s="555" t="s">
        <v>4</v>
      </c>
      <c r="E8" s="554">
        <v>0.2</v>
      </c>
      <c r="F8" s="555" t="s">
        <v>461</v>
      </c>
      <c r="G8" s="554">
        <f>ROUND(E8*C8,2)</f>
        <v>0</v>
      </c>
      <c r="H8" s="553">
        <f>H18</f>
        <v>0</v>
      </c>
      <c r="I8" s="565" t="s">
        <v>299</v>
      </c>
      <c r="J8" s="552">
        <f>I45</f>
        <v>0</v>
      </c>
      <c r="K8" s="551">
        <f>INT(H8*G8*(1+J8))</f>
        <v>0</v>
      </c>
    </row>
    <row r="9" spans="1:19" s="53" customFormat="1" ht="15" hidden="1" customHeight="1">
      <c r="A9" s="1178"/>
      <c r="B9" s="563" t="s">
        <v>497</v>
      </c>
      <c r="C9" s="554">
        <f>C8</f>
        <v>0</v>
      </c>
      <c r="D9" s="555" t="s">
        <v>4</v>
      </c>
      <c r="E9" s="554">
        <v>0.2</v>
      </c>
      <c r="F9" s="555" t="s">
        <v>495</v>
      </c>
      <c r="G9" s="554">
        <f>ROUND(E9*C9,2)</f>
        <v>0</v>
      </c>
      <c r="H9" s="553">
        <f>'3-1.기초자료'!$B$22</f>
        <v>6571</v>
      </c>
      <c r="I9" s="565"/>
      <c r="J9" s="552"/>
      <c r="K9" s="551">
        <f>INT(H9*G9)</f>
        <v>0</v>
      </c>
    </row>
    <row r="10" spans="1:19" s="53" customFormat="1" ht="15" hidden="1" customHeight="1">
      <c r="A10" s="1178"/>
      <c r="B10" s="584" t="s">
        <v>458</v>
      </c>
      <c r="C10" s="583">
        <f>K9</f>
        <v>0</v>
      </c>
      <c r="D10" s="548" t="s">
        <v>86</v>
      </c>
      <c r="E10" s="583">
        <v>5</v>
      </c>
      <c r="F10" s="548" t="s">
        <v>102</v>
      </c>
      <c r="G10" s="547"/>
      <c r="H10" s="546"/>
      <c r="I10" s="93"/>
      <c r="J10" s="545"/>
      <c r="K10" s="544">
        <f>INT(C10*0.05)</f>
        <v>0</v>
      </c>
    </row>
    <row r="11" spans="1:19" s="53" customFormat="1" ht="15" customHeight="1" thickTop="1">
      <c r="A11" s="1178"/>
      <c r="B11" s="582" t="s">
        <v>492</v>
      </c>
      <c r="C11" s="579"/>
      <c r="D11" s="580"/>
      <c r="E11" s="581"/>
      <c r="F11" s="580"/>
      <c r="G11" s="579"/>
      <c r="H11" s="578"/>
      <c r="I11" s="91"/>
      <c r="J11" s="577"/>
      <c r="K11" s="576"/>
    </row>
    <row r="12" spans="1:19" s="53" customFormat="1" ht="15" customHeight="1">
      <c r="A12" s="1178"/>
      <c r="B12" s="563" t="s">
        <v>491</v>
      </c>
      <c r="C12" s="575">
        <f ca="1">G13+G14</f>
        <v>4</v>
      </c>
      <c r="D12" s="555" t="s">
        <v>461</v>
      </c>
      <c r="E12" s="554"/>
      <c r="F12" s="555"/>
      <c r="G12" s="554"/>
      <c r="H12" s="573"/>
      <c r="I12" s="574"/>
      <c r="J12" s="552"/>
      <c r="K12" s="551">
        <f ca="1">K13+K14</f>
        <v>960611</v>
      </c>
    </row>
    <row r="13" spans="1:19" s="53" customFormat="1" ht="15" customHeight="1">
      <c r="A13" s="1178"/>
      <c r="B13" s="563"/>
      <c r="C13" s="570"/>
      <c r="D13" s="555"/>
      <c r="E13" s="554"/>
      <c r="F13" s="555"/>
      <c r="G13" s="554">
        <f ca="1">G16+G19+G22+G25</f>
        <v>0</v>
      </c>
      <c r="H13" s="573"/>
      <c r="I13" s="565" t="s">
        <v>299</v>
      </c>
      <c r="J13" s="552"/>
      <c r="K13" s="551">
        <f ca="1">K16+K19+K22+K25</f>
        <v>0</v>
      </c>
    </row>
    <row r="14" spans="1:19" s="53" customFormat="1" ht="15" customHeight="1">
      <c r="A14" s="1178"/>
      <c r="B14" s="563"/>
      <c r="C14" s="570"/>
      <c r="D14" s="555"/>
      <c r="E14" s="554"/>
      <c r="F14" s="555"/>
      <c r="G14" s="554">
        <f ca="1">G20+G26</f>
        <v>4</v>
      </c>
      <c r="H14" s="573"/>
      <c r="I14" s="565" t="s">
        <v>300</v>
      </c>
      <c r="J14" s="552"/>
      <c r="K14" s="551">
        <f ca="1">K20+K26</f>
        <v>960611</v>
      </c>
    </row>
    <row r="15" spans="1:19" s="53" customFormat="1" ht="15" hidden="1" customHeight="1">
      <c r="A15" s="1178"/>
      <c r="B15" s="563"/>
      <c r="C15" s="570"/>
      <c r="D15" s="555"/>
      <c r="E15" s="554"/>
      <c r="F15" s="555"/>
      <c r="G15" s="554"/>
      <c r="H15" s="573"/>
      <c r="I15" s="565"/>
      <c r="J15" s="552"/>
      <c r="K15" s="551"/>
      <c r="N15" s="53" t="s">
        <v>310</v>
      </c>
      <c r="O15" s="53" t="s">
        <v>311</v>
      </c>
      <c r="P15" s="53" t="s">
        <v>405</v>
      </c>
      <c r="Q15" s="53" t="s">
        <v>485</v>
      </c>
      <c r="R15" s="53" t="s">
        <v>484</v>
      </c>
      <c r="S15" s="53" t="s">
        <v>483</v>
      </c>
    </row>
    <row r="16" spans="1:19" s="53" customFormat="1" ht="15" hidden="1" customHeight="1">
      <c r="A16" s="1178"/>
      <c r="B16" s="563" t="s">
        <v>482</v>
      </c>
      <c r="C16" s="570">
        <f>IF($M$3="둘레베기",$N$17,0)</f>
        <v>0</v>
      </c>
      <c r="D16" s="555" t="s">
        <v>388</v>
      </c>
      <c r="E16" s="567">
        <v>0.18</v>
      </c>
      <c r="F16" s="555" t="s">
        <v>469</v>
      </c>
      <c r="G16" s="567">
        <f>ROUND(C16/100*E16,2)</f>
        <v>0</v>
      </c>
      <c r="H16" s="572">
        <f>H19</f>
        <v>172698</v>
      </c>
      <c r="I16" s="565" t="s">
        <v>468</v>
      </c>
      <c r="J16" s="552">
        <f>IF($M$3="둘레베기",$E$45,0)</f>
        <v>0</v>
      </c>
      <c r="K16" s="742">
        <f>ROUNDDOWN(ROUND((G16+(G16*(J16))),2)*H16,0)</f>
        <v>0</v>
      </c>
      <c r="M16" s="53" t="s">
        <v>481</v>
      </c>
      <c r="N16" s="53">
        <f ca="1">SUMIFS(입력!$N$3:$N$182,입력!$A$3:$A$182,$D$1)</f>
        <v>368</v>
      </c>
      <c r="O16" s="53">
        <f ca="1">SUMIFS(입력!$O$3:$O$182,입력!$A$3:$A$182,$D$1)</f>
        <v>292</v>
      </c>
      <c r="P16" s="53">
        <f>COUNT(입력!N103:N122)</f>
        <v>11</v>
      </c>
      <c r="Q16" s="53">
        <v>0.02</v>
      </c>
      <c r="R16" s="53">
        <f>P16*Q16</f>
        <v>0.22</v>
      </c>
      <c r="S16" s="53">
        <f>입력!H103</f>
        <v>20.069999999999997</v>
      </c>
    </row>
    <row r="17" spans="1:15" s="53" customFormat="1" ht="15" hidden="1" customHeight="1">
      <c r="A17" s="1178"/>
      <c r="B17" s="563"/>
      <c r="C17" s="568"/>
      <c r="D17" s="555"/>
      <c r="E17" s="567"/>
      <c r="F17" s="555"/>
      <c r="G17" s="567"/>
      <c r="H17" s="571"/>
      <c r="I17" s="565"/>
      <c r="J17" s="552"/>
      <c r="K17" s="564"/>
      <c r="M17" s="53" t="s">
        <v>480</v>
      </c>
      <c r="N17" s="53">
        <f ca="1">ROUND(N16/P16/Q16,0)</f>
        <v>1673</v>
      </c>
      <c r="O17" s="53">
        <f ca="1">ROUND(O16/$P$16/$Q$16,0)</f>
        <v>1327</v>
      </c>
    </row>
    <row r="18" spans="1:15" s="53" customFormat="1" ht="15" hidden="1" customHeight="1">
      <c r="A18" s="1178"/>
      <c r="B18" s="563" t="s">
        <v>479</v>
      </c>
      <c r="C18" s="568">
        <f>C19</f>
        <v>0</v>
      </c>
      <c r="D18" s="555" t="s">
        <v>388</v>
      </c>
      <c r="E18" s="567"/>
      <c r="F18" s="555"/>
      <c r="G18" s="567"/>
      <c r="H18" s="571"/>
      <c r="I18" s="565"/>
      <c r="J18" s="552"/>
      <c r="K18" s="551">
        <f>K19+K20</f>
        <v>0</v>
      </c>
      <c r="M18" s="53" t="s">
        <v>477</v>
      </c>
      <c r="N18" s="53">
        <f ca="1">ROUND(N17/100,0)</f>
        <v>17</v>
      </c>
      <c r="O18" s="53">
        <f ca="1">ROUND(O17/100,0)</f>
        <v>13</v>
      </c>
    </row>
    <row r="19" spans="1:15" s="53" customFormat="1" ht="15" hidden="1" customHeight="1">
      <c r="A19" s="1178"/>
      <c r="B19" s="563" t="s">
        <v>476</v>
      </c>
      <c r="C19" s="570">
        <f>IF($M$3="줄베기",$N$17,0)</f>
        <v>0</v>
      </c>
      <c r="D19" s="555" t="s">
        <v>388</v>
      </c>
      <c r="E19" s="567">
        <v>7.0000000000000007E-2</v>
      </c>
      <c r="F19" s="555" t="s">
        <v>469</v>
      </c>
      <c r="G19" s="567">
        <f>ROUND(C19/100*E19,2)</f>
        <v>0</v>
      </c>
      <c r="H19" s="566">
        <f>'3-1.기초자료'!$B$11</f>
        <v>172698</v>
      </c>
      <c r="I19" s="565" t="s">
        <v>468</v>
      </c>
      <c r="J19" s="552">
        <f>IF($M$3="줄베기",$F$45,0)</f>
        <v>0</v>
      </c>
      <c r="K19" s="742">
        <f>ROUNDDOWN(ROUND((G19+(G19*(J19))),2)*H19,0)</f>
        <v>0</v>
      </c>
    </row>
    <row r="20" spans="1:15" s="53" customFormat="1" ht="15" hidden="1" customHeight="1">
      <c r="A20" s="1178"/>
      <c r="B20" s="563" t="s">
        <v>475</v>
      </c>
      <c r="C20" s="570">
        <f>IF($M$3="줄베기",$N$17,0)</f>
        <v>0</v>
      </c>
      <c r="D20" s="555" t="s">
        <v>388</v>
      </c>
      <c r="E20" s="567">
        <v>1.3</v>
      </c>
      <c r="F20" s="555" t="s">
        <v>469</v>
      </c>
      <c r="G20" s="567">
        <f>ROUND(C20/100*E20,2)</f>
        <v>0</v>
      </c>
      <c r="H20" s="566">
        <f>'3-1.기초자료'!$B$12</f>
        <v>228717</v>
      </c>
      <c r="I20" s="565" t="s">
        <v>464</v>
      </c>
      <c r="J20" s="552">
        <f>IF($M$3="줄베기",$F$45,0)</f>
        <v>0</v>
      </c>
      <c r="K20" s="742">
        <f>ROUNDDOWN(ROUND((G20+(G20*(J20))),2)*H20,0)</f>
        <v>0</v>
      </c>
    </row>
    <row r="21" spans="1:15" s="53" customFormat="1" ht="15" hidden="1" customHeight="1">
      <c r="A21" s="1178"/>
      <c r="B21" s="563"/>
      <c r="C21" s="568"/>
      <c r="D21" s="555"/>
      <c r="E21" s="567"/>
      <c r="F21" s="555"/>
      <c r="G21" s="567"/>
      <c r="I21" s="565"/>
      <c r="J21" s="552"/>
      <c r="K21" s="564"/>
    </row>
    <row r="22" spans="1:15" s="53" customFormat="1" ht="15" hidden="1" customHeight="1">
      <c r="A22" s="1178"/>
      <c r="B22" s="563" t="s">
        <v>474</v>
      </c>
      <c r="C22" s="570">
        <f>IF($M$3="맹아제거",$N$17,0)</f>
        <v>0</v>
      </c>
      <c r="D22" s="555" t="s">
        <v>388</v>
      </c>
      <c r="E22" s="567">
        <v>0.2</v>
      </c>
      <c r="F22" s="555" t="s">
        <v>469</v>
      </c>
      <c r="G22" s="567">
        <f>ROUND(C22/100*E22,2)</f>
        <v>0</v>
      </c>
      <c r="H22" s="566">
        <f>H19</f>
        <v>172698</v>
      </c>
      <c r="I22" s="565" t="s">
        <v>468</v>
      </c>
      <c r="J22" s="552">
        <f>IF($M$3="맹아제거",$G$45,0)</f>
        <v>0</v>
      </c>
      <c r="K22" s="742">
        <f>ROUNDDOWN(ROUND((G22+(G22*(J22))),2)*H22,0)</f>
        <v>0</v>
      </c>
    </row>
    <row r="23" spans="1:15" s="53" customFormat="1" ht="15" hidden="1" customHeight="1">
      <c r="A23" s="1178"/>
      <c r="B23" s="563"/>
      <c r="C23" s="568"/>
      <c r="D23" s="555"/>
      <c r="E23" s="567"/>
      <c r="F23" s="555"/>
      <c r="G23" s="567"/>
      <c r="I23" s="565"/>
      <c r="J23" s="552"/>
      <c r="K23" s="564"/>
    </row>
    <row r="24" spans="1:15" s="53" customFormat="1" ht="15" customHeight="1">
      <c r="A24" s="1178"/>
      <c r="B24" s="563" t="s">
        <v>472</v>
      </c>
      <c r="C24" s="568">
        <f ca="1">N17</f>
        <v>1673</v>
      </c>
      <c r="D24" s="555" t="s">
        <v>388</v>
      </c>
      <c r="E24" s="567"/>
      <c r="F24" s="555"/>
      <c r="G24" s="567"/>
      <c r="I24" s="565"/>
      <c r="J24" s="552"/>
      <c r="K24" s="551">
        <f ca="1">K25+K26</f>
        <v>960611</v>
      </c>
    </row>
    <row r="25" spans="1:15" s="53" customFormat="1" ht="15" customHeight="1">
      <c r="A25" s="1178"/>
      <c r="B25" s="563" t="s">
        <v>470</v>
      </c>
      <c r="C25" s="709">
        <f ca="1">IF($M$3="모두베기",$N$17,0)*0</f>
        <v>0</v>
      </c>
      <c r="D25" s="555"/>
      <c r="E25" s="634">
        <v>7.0000000000000007E-2</v>
      </c>
      <c r="F25" s="555" t="s">
        <v>469</v>
      </c>
      <c r="G25" s="567">
        <f ca="1">ROUND(C25/100*E25,2)</f>
        <v>0</v>
      </c>
      <c r="H25" s="566">
        <f>H19</f>
        <v>172698</v>
      </c>
      <c r="I25" s="565" t="s">
        <v>468</v>
      </c>
      <c r="J25" s="552">
        <f ca="1">IF($M$3="모두베기",$H$45,0)</f>
        <v>0.05</v>
      </c>
      <c r="K25" s="551">
        <f ca="1">INT(H25*G25*(1+J25))</f>
        <v>0</v>
      </c>
      <c r="M25" s="569"/>
    </row>
    <row r="26" spans="1:15" s="53" customFormat="1" ht="15" customHeight="1">
      <c r="A26" s="1178"/>
      <c r="B26" s="563" t="s">
        <v>467</v>
      </c>
      <c r="C26" s="568"/>
      <c r="D26" s="555"/>
      <c r="E26" s="567"/>
      <c r="F26" s="555"/>
      <c r="G26" s="567">
        <f ca="1">G27+G28+G29</f>
        <v>4</v>
      </c>
      <c r="I26" s="565"/>
      <c r="J26" s="552"/>
      <c r="K26" s="562">
        <f ca="1">K27+K28+K29</f>
        <v>960611</v>
      </c>
    </row>
    <row r="27" spans="1:15" s="53" customFormat="1" ht="15" customHeight="1">
      <c r="A27" s="1178"/>
      <c r="B27" s="635" t="s">
        <v>523</v>
      </c>
      <c r="C27" s="567">
        <f ca="1">E27</f>
        <v>0</v>
      </c>
      <c r="D27" s="555" t="s">
        <v>461</v>
      </c>
      <c r="E27" s="567">
        <f ca="1">IF($C$44=B27,3.5,0)</f>
        <v>0</v>
      </c>
      <c r="F27" s="555" t="s">
        <v>461</v>
      </c>
      <c r="G27" s="567">
        <f ca="1">ROUND(C27,2)</f>
        <v>0</v>
      </c>
      <c r="H27" s="566">
        <f>H20</f>
        <v>228717</v>
      </c>
      <c r="I27" s="565" t="s">
        <v>464</v>
      </c>
      <c r="J27" s="552">
        <f ca="1">IF($M$3="모두베기",$H$45,0)</f>
        <v>0.05</v>
      </c>
      <c r="K27" s="742">
        <f ca="1">ROUNDDOWN(ROUND((G27+(G27*(J27))),2)*H27,0)</f>
        <v>0</v>
      </c>
    </row>
    <row r="28" spans="1:15" s="53" customFormat="1" ht="15" customHeight="1">
      <c r="A28" s="1178"/>
      <c r="B28" s="635" t="s">
        <v>521</v>
      </c>
      <c r="C28" s="567">
        <f ca="1">E28</f>
        <v>4</v>
      </c>
      <c r="D28" s="555" t="s">
        <v>461</v>
      </c>
      <c r="E28" s="567">
        <f ca="1">IF($C$44=B28,4,0)</f>
        <v>4</v>
      </c>
      <c r="F28" s="555" t="s">
        <v>461</v>
      </c>
      <c r="G28" s="567">
        <f ca="1">ROUND(C28,2)</f>
        <v>4</v>
      </c>
      <c r="H28" s="566">
        <f>H20</f>
        <v>228717</v>
      </c>
      <c r="I28" s="565" t="s">
        <v>464</v>
      </c>
      <c r="J28" s="552">
        <f ca="1">IF($M$3="모두베기",$H$45,0)</f>
        <v>0.05</v>
      </c>
      <c r="K28" s="742">
        <f ca="1">ROUNDDOWN(ROUND((G28+(G28*(J28))),2)*H28,0)</f>
        <v>960611</v>
      </c>
    </row>
    <row r="29" spans="1:15" s="53" customFormat="1" ht="15" customHeight="1">
      <c r="A29" s="1178"/>
      <c r="B29" s="635" t="s">
        <v>519</v>
      </c>
      <c r="C29" s="567">
        <f ca="1">E29</f>
        <v>0</v>
      </c>
      <c r="D29" s="555" t="s">
        <v>461</v>
      </c>
      <c r="E29" s="567">
        <f ca="1">IF($C$44=B29,5,0)</f>
        <v>0</v>
      </c>
      <c r="F29" s="555" t="s">
        <v>461</v>
      </c>
      <c r="G29" s="567">
        <f ca="1">ROUND(C29,2)</f>
        <v>0</v>
      </c>
      <c r="H29" s="566">
        <f>H20</f>
        <v>228717</v>
      </c>
      <c r="I29" s="565" t="s">
        <v>464</v>
      </c>
      <c r="J29" s="552">
        <f ca="1">IF($M$3="모두베기",$H$45,0)</f>
        <v>0.05</v>
      </c>
      <c r="K29" s="742">
        <f ca="1">ROUNDDOWN(ROUND((G29+(G29*(J29))),2)*H29,0)</f>
        <v>0</v>
      </c>
    </row>
    <row r="30" spans="1:15" s="53" customFormat="1" ht="15" customHeight="1">
      <c r="A30" s="1178"/>
      <c r="B30" s="563"/>
      <c r="C30" s="557"/>
      <c r="D30" s="555"/>
      <c r="E30" s="554"/>
      <c r="F30" s="555"/>
      <c r="G30" s="554"/>
      <c r="I30" s="565"/>
      <c r="J30" s="552"/>
      <c r="K30" s="564"/>
    </row>
    <row r="31" spans="1:15" s="53" customFormat="1" ht="15" customHeight="1">
      <c r="A31" s="1178"/>
      <c r="B31" s="563" t="s">
        <v>463</v>
      </c>
      <c r="C31" s="534"/>
      <c r="D31" s="555"/>
      <c r="E31" s="534"/>
      <c r="F31" s="555"/>
      <c r="G31" s="534"/>
      <c r="I31" s="534"/>
      <c r="J31" s="552"/>
      <c r="K31" s="562">
        <f ca="1">K32+K33</f>
        <v>37796</v>
      </c>
    </row>
    <row r="32" spans="1:15" s="53" customFormat="1" ht="19.5" customHeight="1">
      <c r="A32" s="1178"/>
      <c r="B32" s="534" t="s">
        <v>462</v>
      </c>
      <c r="C32" s="554">
        <f ca="1">G14</f>
        <v>4</v>
      </c>
      <c r="D32" s="555" t="s">
        <v>461</v>
      </c>
      <c r="E32" s="561">
        <v>5</v>
      </c>
      <c r="F32" s="560" t="s">
        <v>460</v>
      </c>
      <c r="G32" s="559">
        <f ca="1">ROUND(E32*C32,2)</f>
        <v>20</v>
      </c>
      <c r="H32" s="553">
        <f>'3-1.기초자료'!$B$15</f>
        <v>1718</v>
      </c>
      <c r="I32" s="558" t="s">
        <v>459</v>
      </c>
      <c r="J32" s="552"/>
      <c r="K32" s="551">
        <f ca="1">INT(H32*G32)</f>
        <v>34360</v>
      </c>
    </row>
    <row r="33" spans="1:17" s="53" customFormat="1" ht="19.5" customHeight="1">
      <c r="A33" s="1178"/>
      <c r="B33" s="534" t="s">
        <v>458</v>
      </c>
      <c r="C33" s="557">
        <f ca="1">INT(G32*H32)</f>
        <v>34360</v>
      </c>
      <c r="D33" s="555" t="s">
        <v>86</v>
      </c>
      <c r="E33" s="556">
        <v>0.1</v>
      </c>
      <c r="F33" s="555"/>
      <c r="G33" s="554"/>
      <c r="H33" s="553"/>
      <c r="I33" s="534"/>
      <c r="J33" s="552"/>
      <c r="K33" s="551">
        <f ca="1">INT(C33*E33)</f>
        <v>3436</v>
      </c>
    </row>
    <row r="34" spans="1:17" s="53" customFormat="1" ht="19.5" customHeight="1" thickBot="1">
      <c r="A34" s="1178"/>
      <c r="B34" s="550" t="s">
        <v>456</v>
      </c>
      <c r="C34" s="547">
        <f ca="1">C32</f>
        <v>4</v>
      </c>
      <c r="D34" s="548" t="s">
        <v>455</v>
      </c>
      <c r="E34" s="549">
        <v>8.3999999999999995E-3</v>
      </c>
      <c r="F34" s="548" t="s">
        <v>454</v>
      </c>
      <c r="G34" s="547"/>
      <c r="H34" s="546">
        <f>'3-1.기초자료'!$B$21</f>
        <v>400000</v>
      </c>
      <c r="I34" s="93" t="s">
        <v>270</v>
      </c>
      <c r="J34" s="545"/>
      <c r="K34" s="544">
        <f ca="1">INT(C34*E34*H34)</f>
        <v>13440</v>
      </c>
    </row>
    <row r="35" spans="1:17" s="53" customFormat="1" ht="21" customHeight="1">
      <c r="A35" s="1173" t="s">
        <v>155</v>
      </c>
      <c r="B35" s="543" t="s">
        <v>451</v>
      </c>
      <c r="C35" s="542"/>
      <c r="D35" s="506"/>
      <c r="E35" s="542"/>
      <c r="F35" s="506"/>
      <c r="G35" s="542"/>
      <c r="H35" s="506"/>
      <c r="I35" s="542"/>
      <c r="J35" s="507"/>
      <c r="K35" s="541">
        <f ca="1">K36+K37+K38</f>
        <v>1011847</v>
      </c>
    </row>
    <row r="36" spans="1:17" s="53" customFormat="1" ht="21" customHeight="1">
      <c r="A36" s="1174"/>
      <c r="B36" s="540" t="s">
        <v>450</v>
      </c>
      <c r="C36" s="538"/>
      <c r="D36" s="539"/>
      <c r="E36" s="538"/>
      <c r="F36" s="539"/>
      <c r="G36" s="538"/>
      <c r="H36" s="539"/>
      <c r="I36" s="538"/>
      <c r="J36" s="537"/>
      <c r="K36" s="536">
        <f ca="1">K12</f>
        <v>960611</v>
      </c>
    </row>
    <row r="37" spans="1:17" s="53" customFormat="1" ht="21" customHeight="1">
      <c r="A37" s="1174"/>
      <c r="B37" s="535" t="s">
        <v>449</v>
      </c>
      <c r="C37" s="534"/>
      <c r="E37" s="534"/>
      <c r="G37" s="534"/>
      <c r="I37" s="534"/>
      <c r="J37" s="505"/>
      <c r="K37" s="533">
        <f ca="1">K31</f>
        <v>37796</v>
      </c>
      <c r="Q37" s="170"/>
    </row>
    <row r="38" spans="1:17" s="53" customFormat="1" ht="21" customHeight="1" thickBot="1">
      <c r="A38" s="1175"/>
      <c r="B38" s="532" t="s">
        <v>448</v>
      </c>
      <c r="C38" s="530"/>
      <c r="D38" s="531"/>
      <c r="E38" s="530"/>
      <c r="F38" s="531"/>
      <c r="G38" s="530"/>
      <c r="H38" s="531"/>
      <c r="I38" s="530"/>
      <c r="J38" s="529"/>
      <c r="K38" s="528">
        <f ca="1">K34</f>
        <v>13440</v>
      </c>
    </row>
    <row r="39" spans="1:17" s="53" customFormat="1" ht="21" customHeight="1" thickBot="1">
      <c r="A39" s="510"/>
      <c r="B39" s="527" t="s">
        <v>447</v>
      </c>
      <c r="C39" s="510"/>
      <c r="D39" s="510"/>
      <c r="E39" s="510"/>
      <c r="F39" s="510"/>
      <c r="G39" s="510"/>
      <c r="H39" s="510"/>
      <c r="I39" s="510"/>
      <c r="J39" s="509"/>
      <c r="K39" s="510"/>
    </row>
    <row r="40" spans="1:17" s="53" customFormat="1" ht="21" customHeight="1">
      <c r="A40" s="526"/>
      <c r="B40" s="1126" t="s">
        <v>81</v>
      </c>
      <c r="C40" s="1124" t="s">
        <v>445</v>
      </c>
      <c r="D40" s="1120"/>
      <c r="E40" s="1176" t="s">
        <v>444</v>
      </c>
      <c r="F40" s="1176"/>
      <c r="G40" s="1176"/>
      <c r="H40" s="1176"/>
      <c r="I40" s="1176"/>
      <c r="J40" s="1124" t="s">
        <v>84</v>
      </c>
      <c r="K40" s="1128"/>
    </row>
    <row r="41" spans="1:17" s="53" customFormat="1" ht="21" customHeight="1" thickBot="1">
      <c r="A41" s="520"/>
      <c r="B41" s="1127"/>
      <c r="C41" s="1125"/>
      <c r="D41" s="1123"/>
      <c r="E41" s="525" t="s">
        <v>272</v>
      </c>
      <c r="F41" s="525" t="s">
        <v>271</v>
      </c>
      <c r="G41" s="525" t="s">
        <v>273</v>
      </c>
      <c r="H41" s="525" t="s">
        <v>211</v>
      </c>
      <c r="I41" s="524"/>
      <c r="J41" s="1125"/>
      <c r="K41" s="1129"/>
    </row>
    <row r="42" spans="1:17" s="53" customFormat="1" ht="21" customHeight="1" thickTop="1">
      <c r="A42" s="520"/>
      <c r="B42" s="523" t="s">
        <v>438</v>
      </c>
      <c r="C42" s="1165" t="str">
        <f ca="1">OFFSET(입력!$B$3,0+$S$1*20,16)</f>
        <v>중(15º~30º)</v>
      </c>
      <c r="D42" s="1166"/>
      <c r="E42" s="518">
        <f ca="1">IF($C$42=$O$42,0,IF($C$42=$O$43,0.05,0.1))</f>
        <v>0.05</v>
      </c>
      <c r="F42" s="518">
        <f ca="1">IF($C$42=$O$42,0,IF($C$42=$O$43,0.05,0.1))</f>
        <v>0.05</v>
      </c>
      <c r="G42" s="518">
        <f ca="1">IF($C$42=$O$42,0,IF($C$42=$O$43,0.05,0.1))</f>
        <v>0.05</v>
      </c>
      <c r="H42" s="518">
        <f ca="1">IF($C$42=$O$42,0,IF($C$42=$O$43,0.05,0.1))</f>
        <v>0.05</v>
      </c>
      <c r="I42" s="522"/>
      <c r="J42" s="517"/>
      <c r="K42" s="516"/>
      <c r="O42" s="538" t="s">
        <v>437</v>
      </c>
      <c r="P42" s="538">
        <v>0</v>
      </c>
    </row>
    <row r="43" spans="1:17" s="53" customFormat="1" ht="21" customHeight="1">
      <c r="A43" s="520"/>
      <c r="B43" s="519" t="s">
        <v>436</v>
      </c>
      <c r="C43" s="1167" t="str">
        <f ca="1">OFFSET(입력!$B$3,0+$S$1*20,17)</f>
        <v>개소당 평균면적이 3ha 이상</v>
      </c>
      <c r="D43" s="1168"/>
      <c r="E43" s="518">
        <f ca="1">IF($C$43=$O$48,0,IF($C$43=$O$49,0.05,0.1))</f>
        <v>0</v>
      </c>
      <c r="F43" s="518">
        <f ca="1">IF($C$43=$O$48,0,IF($C$43=$O$49,0.05,0.1))</f>
        <v>0</v>
      </c>
      <c r="G43" s="518">
        <f ca="1">IF($C$43=$O$48,0,IF($C$43=$O$49,0.05,0.1))</f>
        <v>0</v>
      </c>
      <c r="H43" s="518">
        <f ca="1">IF($C$43=$O$48,0,IF($C$43=$O$49,0.05,0.1))</f>
        <v>0</v>
      </c>
      <c r="I43" s="521"/>
      <c r="J43" s="512"/>
      <c r="K43" s="169"/>
      <c r="O43" s="538" t="s">
        <v>435</v>
      </c>
      <c r="P43" s="538">
        <v>0.05</v>
      </c>
    </row>
    <row r="44" spans="1:17" s="53" customFormat="1" ht="21" customHeight="1">
      <c r="A44" s="520"/>
      <c r="B44" s="519" t="s">
        <v>434</v>
      </c>
      <c r="C44" s="1167" t="str">
        <f ca="1">OFFSET(입력!$B$3,0+$S$1*20,15)</f>
        <v>조림 2년 차</v>
      </c>
      <c r="D44" s="1168"/>
      <c r="E44" s="166"/>
      <c r="F44" s="518">
        <f ca="1">IF($C$44=$O$45,0,IF($C$44=$O$46,0.05,0.1))</f>
        <v>0.05</v>
      </c>
      <c r="G44" s="166"/>
      <c r="H44" s="166"/>
      <c r="I44" s="166"/>
      <c r="J44" s="517"/>
      <c r="K44" s="516"/>
      <c r="O44" s="538" t="s">
        <v>433</v>
      </c>
      <c r="P44" s="538">
        <v>0.1</v>
      </c>
    </row>
    <row r="45" spans="1:17" s="53" customFormat="1" ht="21" customHeight="1">
      <c r="A45" s="515"/>
      <c r="B45" s="514" t="s">
        <v>432</v>
      </c>
      <c r="C45" s="1169"/>
      <c r="D45" s="1170"/>
      <c r="E45" s="513">
        <f ca="1">E42+E43+E44</f>
        <v>0.05</v>
      </c>
      <c r="F45" s="513">
        <f ca="1">F42+F43+F44</f>
        <v>0.1</v>
      </c>
      <c r="G45" s="513">
        <f ca="1">G42+G43+G44</f>
        <v>0.05</v>
      </c>
      <c r="H45" s="513">
        <f ca="1">H42+H43+H44</f>
        <v>0.05</v>
      </c>
      <c r="I45" s="513"/>
      <c r="J45" s="512"/>
      <c r="K45" s="169"/>
      <c r="O45" s="633" t="s">
        <v>523</v>
      </c>
      <c r="P45" s="538">
        <v>0</v>
      </c>
      <c r="Q45" s="53">
        <v>3.5</v>
      </c>
    </row>
    <row r="46" spans="1:17" s="53" customFormat="1" ht="21" customHeight="1" thickBot="1">
      <c r="A46" s="511"/>
      <c r="B46" s="510"/>
      <c r="C46" s="510"/>
      <c r="D46" s="510"/>
      <c r="E46" s="510"/>
      <c r="F46" s="510"/>
      <c r="G46" s="510"/>
      <c r="H46" s="510"/>
      <c r="I46" s="510"/>
      <c r="J46" s="509"/>
      <c r="K46" s="508"/>
      <c r="O46" s="633" t="s">
        <v>521</v>
      </c>
      <c r="P46" s="538">
        <v>0.05</v>
      </c>
      <c r="Q46" s="53">
        <v>4</v>
      </c>
    </row>
    <row r="47" spans="1:17" s="53" customFormat="1" ht="21" customHeight="1">
      <c r="A47" s="506"/>
      <c r="B47" s="506"/>
      <c r="C47" s="506"/>
      <c r="D47" s="506"/>
      <c r="E47" s="506"/>
      <c r="F47" s="506"/>
      <c r="G47" s="506"/>
      <c r="H47" s="506"/>
      <c r="I47" s="506"/>
      <c r="J47" s="507"/>
      <c r="K47" s="506"/>
      <c r="O47" s="633" t="s">
        <v>519</v>
      </c>
      <c r="P47" s="538">
        <v>0.1</v>
      </c>
      <c r="Q47" s="53">
        <v>5</v>
      </c>
    </row>
    <row r="48" spans="1:17" s="53" customFormat="1" ht="21" customHeight="1">
      <c r="J48" s="505"/>
      <c r="O48" s="538" t="s">
        <v>1082</v>
      </c>
      <c r="P48" s="538">
        <v>0</v>
      </c>
    </row>
    <row r="49" spans="10:16" s="53" customFormat="1" ht="21" customHeight="1">
      <c r="J49" s="505"/>
      <c r="O49" s="538" t="s">
        <v>1084</v>
      </c>
      <c r="P49" s="538">
        <v>0.05</v>
      </c>
    </row>
    <row r="50" spans="10:16" s="53" customFormat="1" ht="21" customHeight="1">
      <c r="J50" s="505"/>
      <c r="O50" s="538" t="s">
        <v>1083</v>
      </c>
      <c r="P50" s="538">
        <v>0.1</v>
      </c>
    </row>
    <row r="51" spans="10:16" s="53" customFormat="1" ht="21" customHeight="1">
      <c r="J51" s="505"/>
    </row>
    <row r="52" spans="10:16" s="53" customFormat="1" ht="21" customHeight="1">
      <c r="J52" s="505"/>
    </row>
    <row r="53" spans="10:16" s="53" customFormat="1" ht="23.25" customHeight="1">
      <c r="J53" s="505"/>
    </row>
    <row r="54" spans="10:16" s="53" customFormat="1" ht="21" customHeight="1">
      <c r="J54" s="505"/>
    </row>
    <row r="55" spans="10:16" s="53" customFormat="1" ht="21" customHeight="1">
      <c r="J55" s="505"/>
    </row>
    <row r="56" spans="10:16" s="53" customFormat="1" ht="21" customHeight="1">
      <c r="J56" s="505"/>
    </row>
    <row r="57" spans="10:16" s="53" customFormat="1" ht="21" customHeight="1">
      <c r="J57" s="505"/>
    </row>
    <row r="58" spans="10:16" s="53" customFormat="1" ht="21" customHeight="1">
      <c r="J58" s="505"/>
    </row>
    <row r="59" spans="10:16" s="53" customFormat="1" ht="21" customHeight="1">
      <c r="J59" s="505"/>
    </row>
    <row r="60" spans="10:16" s="53" customFormat="1" ht="21" customHeight="1">
      <c r="J60" s="505"/>
    </row>
    <row r="61" spans="10:16" s="53" customFormat="1" ht="21" customHeight="1">
      <c r="J61" s="505"/>
    </row>
    <row r="62" spans="10:16" s="53" customFormat="1" ht="21" customHeight="1">
      <c r="J62" s="505"/>
    </row>
    <row r="63" spans="10:16" s="53" customFormat="1" ht="21" customHeight="1">
      <c r="J63" s="505"/>
    </row>
    <row r="64" spans="10:16" s="53" customFormat="1" ht="21" customHeight="1">
      <c r="J64" s="505"/>
    </row>
    <row r="65" spans="10:10" s="53" customFormat="1" ht="21" customHeight="1">
      <c r="J65" s="505"/>
    </row>
    <row r="66" spans="10:10" s="53" customFormat="1" ht="21" customHeight="1">
      <c r="J66" s="505"/>
    </row>
    <row r="67" spans="10:10" s="53" customFormat="1" ht="21" customHeight="1">
      <c r="J67" s="505"/>
    </row>
    <row r="68" spans="10:10" s="53" customFormat="1" ht="21" customHeight="1">
      <c r="J68" s="505"/>
    </row>
    <row r="69" spans="10:10" s="53" customFormat="1" ht="21" customHeight="1">
      <c r="J69" s="505"/>
    </row>
    <row r="70" spans="10:10" s="53" customFormat="1" ht="21" customHeight="1">
      <c r="J70" s="505"/>
    </row>
    <row r="71" spans="10:10" s="53" customFormat="1" ht="21" customHeight="1">
      <c r="J71" s="505"/>
    </row>
    <row r="72" spans="10:10" s="53" customFormat="1" ht="21" customHeight="1">
      <c r="J72" s="505"/>
    </row>
    <row r="73" spans="10:10" s="53" customFormat="1" ht="21" customHeight="1">
      <c r="J73" s="505"/>
    </row>
    <row r="74" spans="10:10" s="53" customFormat="1" ht="21" customHeight="1">
      <c r="J74" s="505"/>
    </row>
    <row r="75" spans="10:10" s="53" customFormat="1" ht="21" customHeight="1">
      <c r="J75" s="505"/>
    </row>
    <row r="76" spans="10:10" s="53" customFormat="1" ht="21" customHeight="1">
      <c r="J76" s="505"/>
    </row>
    <row r="77" spans="10:10" s="53" customFormat="1" ht="21" customHeight="1">
      <c r="J77" s="505"/>
    </row>
    <row r="78" spans="10:10" s="53" customFormat="1" ht="21" customHeight="1">
      <c r="J78" s="505"/>
    </row>
    <row r="79" spans="10:10" s="53" customFormat="1" ht="21" customHeight="1">
      <c r="J79" s="505"/>
    </row>
    <row r="80" spans="10:10" s="53" customFormat="1" ht="21" customHeight="1">
      <c r="J80" s="505"/>
    </row>
    <row r="81" spans="1:11" s="53" customFormat="1" ht="21" customHeight="1">
      <c r="J81" s="505"/>
    </row>
    <row r="82" spans="1:11" s="53" customFormat="1" ht="21" customHeight="1">
      <c r="J82" s="505"/>
    </row>
    <row r="83" spans="1:11" s="53" customFormat="1" ht="21" customHeight="1">
      <c r="J83" s="505"/>
    </row>
    <row r="84" spans="1:11" s="53" customFormat="1" ht="21" customHeight="1">
      <c r="J84" s="505"/>
    </row>
    <row r="85" spans="1:11" s="53" customFormat="1" ht="21" customHeight="1">
      <c r="J85" s="505"/>
    </row>
    <row r="86" spans="1:11" s="53" customFormat="1" ht="21" customHeight="1">
      <c r="J86" s="505"/>
    </row>
    <row r="87" spans="1:11" s="53" customFormat="1" ht="21" customHeight="1">
      <c r="J87" s="505"/>
    </row>
    <row r="88" spans="1:11">
      <c r="A88" s="53"/>
      <c r="B88" s="53"/>
      <c r="C88" s="53"/>
      <c r="D88" s="53"/>
      <c r="E88" s="53"/>
      <c r="F88" s="53"/>
      <c r="G88" s="53"/>
      <c r="H88" s="53"/>
      <c r="I88" s="53"/>
      <c r="J88" s="505"/>
      <c r="K88" s="53"/>
    </row>
    <row r="89" spans="1:11">
      <c r="A89" s="53"/>
      <c r="B89" s="53"/>
      <c r="C89" s="53"/>
      <c r="D89" s="53"/>
      <c r="E89" s="53"/>
      <c r="F89" s="53"/>
      <c r="G89" s="53"/>
      <c r="H89" s="53"/>
      <c r="I89" s="53"/>
      <c r="J89" s="505"/>
      <c r="K89" s="53"/>
    </row>
    <row r="90" spans="1:11">
      <c r="A90" s="53"/>
      <c r="B90" s="53"/>
      <c r="C90" s="53"/>
      <c r="D90" s="53"/>
      <c r="E90" s="53"/>
      <c r="F90" s="53"/>
      <c r="G90" s="53"/>
      <c r="H90" s="53"/>
      <c r="I90" s="53"/>
      <c r="J90" s="505"/>
      <c r="K90" s="53"/>
    </row>
    <row r="91" spans="1:11">
      <c r="A91" s="53"/>
      <c r="B91" s="53"/>
      <c r="C91" s="53"/>
      <c r="D91" s="53"/>
      <c r="E91" s="53"/>
      <c r="F91" s="53"/>
      <c r="G91" s="53"/>
      <c r="H91" s="53"/>
      <c r="I91" s="53"/>
      <c r="J91" s="505"/>
      <c r="K91" s="53"/>
    </row>
    <row r="92" spans="1:11">
      <c r="A92" s="53"/>
      <c r="B92" s="53"/>
      <c r="C92" s="53"/>
      <c r="D92" s="53"/>
      <c r="E92" s="53"/>
      <c r="F92" s="53"/>
      <c r="G92" s="53"/>
      <c r="H92" s="53"/>
      <c r="I92" s="53"/>
      <c r="J92" s="505"/>
      <c r="K92" s="53"/>
    </row>
  </sheetData>
  <mergeCells count="17">
    <mergeCell ref="J40:K41"/>
    <mergeCell ref="C42:D42"/>
    <mergeCell ref="C43:D43"/>
    <mergeCell ref="C44:D44"/>
    <mergeCell ref="C45:D45"/>
    <mergeCell ref="E5:F5"/>
    <mergeCell ref="A7:A34"/>
    <mergeCell ref="A35:A38"/>
    <mergeCell ref="B40:B41"/>
    <mergeCell ref="C40:D41"/>
    <mergeCell ref="E40:I40"/>
    <mergeCell ref="D1:D2"/>
    <mergeCell ref="E1:H2"/>
    <mergeCell ref="A4:B4"/>
    <mergeCell ref="C4:D4"/>
    <mergeCell ref="E4:F4"/>
    <mergeCell ref="H4:I4"/>
  </mergeCells>
  <phoneticPr fontId="4" type="noConversion"/>
  <dataValidations count="1">
    <dataValidation type="list" allowBlank="1" showInputMessage="1" showErrorMessage="1" sqref="M3" xr:uid="{00000000-0002-0000-1E00-000000000000}">
      <formula1>$N$2:$N$5</formula1>
    </dataValidation>
  </dataValidations>
  <pageMargins left="0.78740157480314965" right="0.31496062992125984" top="0.6692913385826772" bottom="0.43307086614173229" header="0.51181102362204722" footer="0"/>
  <pageSetup paperSize="9" scale="80" orientation="landscape" blackAndWhite="1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7F416-DC8A-42CF-A8FD-4C775AB43432}">
  <sheetPr>
    <tabColor indexed="11"/>
  </sheetPr>
  <dimension ref="A1:S92"/>
  <sheetViews>
    <sheetView view="pageBreakPreview" topLeftCell="A3" zoomScaleNormal="100" workbookViewId="0">
      <selection activeCell="B15" sqref="A15:XFD23"/>
    </sheetView>
  </sheetViews>
  <sheetFormatPr defaultColWidth="8.88671875" defaultRowHeight="14.25"/>
  <cols>
    <col min="1" max="1" width="6.77734375" style="3" customWidth="1"/>
    <col min="2" max="2" width="22.77734375" style="3" customWidth="1"/>
    <col min="3" max="3" width="11.77734375" style="3" customWidth="1"/>
    <col min="4" max="4" width="17.77734375" style="3" bestFit="1" customWidth="1"/>
    <col min="5" max="9" width="11.77734375" style="3" customWidth="1"/>
    <col min="10" max="10" width="7.77734375" style="57" customWidth="1"/>
    <col min="11" max="11" width="14.77734375" style="3" customWidth="1"/>
    <col min="12" max="12" width="1.77734375" style="3" customWidth="1"/>
    <col min="13" max="14" width="8.88671875" style="3"/>
    <col min="15" max="15" width="22.33203125" style="3" bestFit="1" customWidth="1"/>
    <col min="16" max="16" width="8.88671875" style="3"/>
    <col min="17" max="17" width="10" style="3" bestFit="1" customWidth="1"/>
    <col min="18" max="16384" width="8.88671875" style="3"/>
  </cols>
  <sheetData>
    <row r="1" spans="1:19" ht="23.25" customHeight="1">
      <c r="A1" s="612"/>
      <c r="B1" s="611"/>
      <c r="C1" s="611"/>
      <c r="D1" s="1161" t="str">
        <f ca="1">OFFSET('5-1.소반별'!$Q$1,S1,0)</f>
        <v>1-0-7-0</v>
      </c>
      <c r="E1" s="1163" t="s">
        <v>517</v>
      </c>
      <c r="F1" s="1163"/>
      <c r="G1" s="1163"/>
      <c r="H1" s="1163"/>
      <c r="I1" s="610"/>
      <c r="J1" s="610"/>
      <c r="K1" s="609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6</v>
      </c>
    </row>
    <row r="2" spans="1:19" ht="23.25" customHeight="1" thickBot="1">
      <c r="A2" s="608"/>
      <c r="B2" s="607"/>
      <c r="C2" s="607"/>
      <c r="D2" s="1162"/>
      <c r="E2" s="1164"/>
      <c r="F2" s="1164"/>
      <c r="G2" s="1164"/>
      <c r="H2" s="1164"/>
      <c r="I2" s="606"/>
      <c r="J2" s="606"/>
      <c r="K2" s="605"/>
      <c r="M2" s="3" t="s">
        <v>516</v>
      </c>
      <c r="N2" s="604" t="s">
        <v>272</v>
      </c>
    </row>
    <row r="3" spans="1:19" s="53" customFormat="1" ht="21.95" customHeight="1" thickBot="1">
      <c r="A3" s="603" t="s">
        <v>515</v>
      </c>
      <c r="B3" s="602">
        <f ca="1">VLOOKUP($D$1,'5-1.소반별'!$Q$1:$U$9,2,0)</f>
        <v>0</v>
      </c>
      <c r="C3" s="602"/>
      <c r="D3" s="602"/>
      <c r="E3" s="602"/>
      <c r="F3" s="601" t="s">
        <v>514</v>
      </c>
      <c r="G3" s="600">
        <f ca="1">VLOOKUP($D$1,'5-1.소반별'!$Q$1:$U$9,5,0)</f>
        <v>0</v>
      </c>
      <c r="H3" s="599" t="s">
        <v>4</v>
      </c>
      <c r="I3" s="598"/>
      <c r="J3" s="597"/>
      <c r="K3" s="596"/>
      <c r="M3" s="244" t="s">
        <v>513</v>
      </c>
      <c r="N3" s="589" t="s">
        <v>271</v>
      </c>
    </row>
    <row r="4" spans="1:19" s="53" customFormat="1" ht="16.5" customHeight="1">
      <c r="A4" s="1179" t="s">
        <v>512</v>
      </c>
      <c r="B4" s="1172"/>
      <c r="C4" s="1180" t="s">
        <v>511</v>
      </c>
      <c r="D4" s="1180"/>
      <c r="E4" s="1171" t="s">
        <v>510</v>
      </c>
      <c r="F4" s="1172"/>
      <c r="G4" s="591" t="s">
        <v>509</v>
      </c>
      <c r="H4" s="1171" t="s">
        <v>508</v>
      </c>
      <c r="I4" s="1172"/>
      <c r="J4" s="591" t="s">
        <v>507</v>
      </c>
      <c r="K4" s="590"/>
      <c r="N4" s="589" t="s">
        <v>273</v>
      </c>
    </row>
    <row r="5" spans="1:19" s="53" customFormat="1" ht="16.5" customHeight="1">
      <c r="A5" s="595"/>
      <c r="B5" s="592"/>
      <c r="C5" s="594"/>
      <c r="D5" s="594"/>
      <c r="E5" s="1171" t="s">
        <v>506</v>
      </c>
      <c r="F5" s="1172"/>
      <c r="G5" s="594"/>
      <c r="H5" s="593"/>
      <c r="I5" s="592"/>
      <c r="J5" s="591" t="s">
        <v>505</v>
      </c>
      <c r="K5" s="590" t="s">
        <v>6</v>
      </c>
      <c r="N5" s="589" t="s">
        <v>211</v>
      </c>
    </row>
    <row r="6" spans="1:19" s="53" customFormat="1" ht="16.5" customHeight="1" thickBot="1">
      <c r="A6" s="588"/>
      <c r="B6" s="524" t="s">
        <v>503</v>
      </c>
      <c r="C6" s="587"/>
      <c r="D6" s="524" t="s">
        <v>99</v>
      </c>
      <c r="E6" s="586"/>
      <c r="F6" s="524" t="s">
        <v>99</v>
      </c>
      <c r="G6" s="587"/>
      <c r="H6" s="586"/>
      <c r="I6" s="524" t="s">
        <v>501</v>
      </c>
      <c r="J6" s="457" t="s">
        <v>500</v>
      </c>
      <c r="K6" s="585"/>
    </row>
    <row r="7" spans="1:19" s="53" customFormat="1" ht="15" hidden="1" customHeight="1" thickTop="1">
      <c r="A7" s="1177" t="s">
        <v>499</v>
      </c>
      <c r="B7" s="563" t="s">
        <v>498</v>
      </c>
      <c r="C7" s="534"/>
      <c r="D7" s="505"/>
      <c r="E7" s="534"/>
      <c r="G7" s="534"/>
      <c r="I7" s="534"/>
      <c r="J7" s="552"/>
      <c r="K7" s="564"/>
    </row>
    <row r="8" spans="1:19" s="53" customFormat="1" ht="15" hidden="1" customHeight="1">
      <c r="A8" s="1178"/>
      <c r="B8" s="563" t="s">
        <v>491</v>
      </c>
      <c r="C8" s="554"/>
      <c r="D8" s="555" t="s">
        <v>4</v>
      </c>
      <c r="E8" s="554">
        <v>0.2</v>
      </c>
      <c r="F8" s="555" t="s">
        <v>461</v>
      </c>
      <c r="G8" s="554">
        <f>ROUND(E8*C8,2)</f>
        <v>0</v>
      </c>
      <c r="H8" s="553">
        <f>H18</f>
        <v>0</v>
      </c>
      <c r="I8" s="565" t="s">
        <v>299</v>
      </c>
      <c r="J8" s="552">
        <f>I45</f>
        <v>0</v>
      </c>
      <c r="K8" s="551">
        <f>INT(H8*G8*(1+J8))</f>
        <v>0</v>
      </c>
    </row>
    <row r="9" spans="1:19" s="53" customFormat="1" ht="15" hidden="1" customHeight="1">
      <c r="A9" s="1178"/>
      <c r="B9" s="563" t="s">
        <v>497</v>
      </c>
      <c r="C9" s="554">
        <f>C8</f>
        <v>0</v>
      </c>
      <c r="D9" s="555" t="s">
        <v>4</v>
      </c>
      <c r="E9" s="554">
        <v>0.2</v>
      </c>
      <c r="F9" s="555" t="s">
        <v>495</v>
      </c>
      <c r="G9" s="554">
        <f>ROUND(E9*C9,2)</f>
        <v>0</v>
      </c>
      <c r="H9" s="553">
        <f>'3-1.기초자료'!$B$22</f>
        <v>6571</v>
      </c>
      <c r="I9" s="565"/>
      <c r="J9" s="552"/>
      <c r="K9" s="551">
        <f>INT(H9*G9)</f>
        <v>0</v>
      </c>
    </row>
    <row r="10" spans="1:19" s="53" customFormat="1" ht="15" hidden="1" customHeight="1">
      <c r="A10" s="1178"/>
      <c r="B10" s="584" t="s">
        <v>458</v>
      </c>
      <c r="C10" s="583">
        <f>K9</f>
        <v>0</v>
      </c>
      <c r="D10" s="548" t="s">
        <v>86</v>
      </c>
      <c r="E10" s="583">
        <v>5</v>
      </c>
      <c r="F10" s="548" t="s">
        <v>102</v>
      </c>
      <c r="G10" s="547"/>
      <c r="H10" s="546"/>
      <c r="I10" s="93"/>
      <c r="J10" s="545"/>
      <c r="K10" s="544">
        <f>INT(C10*0.05)</f>
        <v>0</v>
      </c>
    </row>
    <row r="11" spans="1:19" s="53" customFormat="1" ht="15" customHeight="1" thickTop="1">
      <c r="A11" s="1178"/>
      <c r="B11" s="582" t="s">
        <v>492</v>
      </c>
      <c r="C11" s="579"/>
      <c r="D11" s="580"/>
      <c r="E11" s="581"/>
      <c r="F11" s="580"/>
      <c r="G11" s="579"/>
      <c r="H11" s="578"/>
      <c r="I11" s="91"/>
      <c r="J11" s="577"/>
      <c r="K11" s="576"/>
    </row>
    <row r="12" spans="1:19" s="53" customFormat="1" ht="15" customHeight="1">
      <c r="A12" s="1178"/>
      <c r="B12" s="563" t="s">
        <v>491</v>
      </c>
      <c r="C12" s="575" t="e">
        <f ca="1">G13+G14</f>
        <v>#DIV/0!</v>
      </c>
      <c r="D12" s="555" t="s">
        <v>461</v>
      </c>
      <c r="E12" s="554"/>
      <c r="F12" s="555"/>
      <c r="G12" s="554"/>
      <c r="H12" s="573"/>
      <c r="I12" s="574"/>
      <c r="J12" s="552"/>
      <c r="K12" s="551" t="e">
        <f ca="1">K13+K14</f>
        <v>#DIV/0!</v>
      </c>
    </row>
    <row r="13" spans="1:19" s="53" customFormat="1" ht="15" customHeight="1">
      <c r="A13" s="1178"/>
      <c r="B13" s="563"/>
      <c r="C13" s="570"/>
      <c r="D13" s="555"/>
      <c r="E13" s="554"/>
      <c r="F13" s="555"/>
      <c r="G13" s="554" t="e">
        <f ca="1">G16+G19+G22+G25</f>
        <v>#DIV/0!</v>
      </c>
      <c r="H13" s="573"/>
      <c r="I13" s="565" t="s">
        <v>299</v>
      </c>
      <c r="J13" s="552"/>
      <c r="K13" s="551" t="e">
        <f ca="1">K16+K19+K22+K25</f>
        <v>#DIV/0!</v>
      </c>
    </row>
    <row r="14" spans="1:19" s="53" customFormat="1" ht="15" customHeight="1">
      <c r="A14" s="1178"/>
      <c r="B14" s="563"/>
      <c r="C14" s="570"/>
      <c r="D14" s="555"/>
      <c r="E14" s="554"/>
      <c r="F14" s="555"/>
      <c r="G14" s="554">
        <f ca="1">G20+G26</f>
        <v>5</v>
      </c>
      <c r="H14" s="573"/>
      <c r="I14" s="565" t="s">
        <v>300</v>
      </c>
      <c r="J14" s="552"/>
      <c r="K14" s="551">
        <f ca="1">K20+K26</f>
        <v>1200764</v>
      </c>
    </row>
    <row r="15" spans="1:19" s="53" customFormat="1" ht="15" hidden="1" customHeight="1">
      <c r="A15" s="1178"/>
      <c r="B15" s="563"/>
      <c r="C15" s="570"/>
      <c r="D15" s="555"/>
      <c r="E15" s="554"/>
      <c r="F15" s="555"/>
      <c r="G15" s="554"/>
      <c r="H15" s="573"/>
      <c r="I15" s="565"/>
      <c r="J15" s="552"/>
      <c r="K15" s="551"/>
      <c r="N15" s="53" t="s">
        <v>310</v>
      </c>
      <c r="O15" s="53" t="s">
        <v>311</v>
      </c>
      <c r="P15" s="53" t="s">
        <v>405</v>
      </c>
      <c r="Q15" s="53" t="s">
        <v>485</v>
      </c>
      <c r="R15" s="53" t="s">
        <v>484</v>
      </c>
      <c r="S15" s="53" t="s">
        <v>483</v>
      </c>
    </row>
    <row r="16" spans="1:19" s="53" customFormat="1" ht="15" hidden="1" customHeight="1">
      <c r="A16" s="1178"/>
      <c r="B16" s="563" t="s">
        <v>482</v>
      </c>
      <c r="C16" s="570">
        <f>IF($M$3="둘레베기",$N$17,0)</f>
        <v>0</v>
      </c>
      <c r="D16" s="555" t="s">
        <v>388</v>
      </c>
      <c r="E16" s="567">
        <v>0.18</v>
      </c>
      <c r="F16" s="555" t="s">
        <v>469</v>
      </c>
      <c r="G16" s="567">
        <f>ROUND(C16/100*E16,2)</f>
        <v>0</v>
      </c>
      <c r="H16" s="572">
        <f>H19</f>
        <v>172698</v>
      </c>
      <c r="I16" s="565" t="s">
        <v>468</v>
      </c>
      <c r="J16" s="552">
        <f>IF($M$3="둘레베기",$E$45,0)</f>
        <v>0</v>
      </c>
      <c r="K16" s="742">
        <f>ROUNDDOWN(ROUND((G16+(G16*(J16))),2)*H16,0)</f>
        <v>0</v>
      </c>
      <c r="M16" s="53" t="s">
        <v>481</v>
      </c>
      <c r="N16" s="53">
        <f ca="1">SUMIFS(입력!$N$3:$N$182,입력!$A$3:$A$182,$D$1)</f>
        <v>0</v>
      </c>
      <c r="O16" s="53">
        <f ca="1">SUMIFS(입력!$O$3:$O$182,입력!$A$3:$A$182,$D$1)</f>
        <v>0</v>
      </c>
      <c r="P16" s="53">
        <f>COUNT(입력!N123:N142)</f>
        <v>0</v>
      </c>
      <c r="Q16" s="53">
        <v>0.02</v>
      </c>
      <c r="R16" s="53">
        <f>P16*Q16</f>
        <v>0</v>
      </c>
      <c r="S16" s="53">
        <f>입력!H123</f>
        <v>0</v>
      </c>
    </row>
    <row r="17" spans="1:15" s="53" customFormat="1" ht="15" hidden="1" customHeight="1">
      <c r="A17" s="1178"/>
      <c r="B17" s="563"/>
      <c r="C17" s="568"/>
      <c r="D17" s="555"/>
      <c r="E17" s="567"/>
      <c r="F17" s="555"/>
      <c r="G17" s="567"/>
      <c r="H17" s="571"/>
      <c r="I17" s="565"/>
      <c r="J17" s="552"/>
      <c r="K17" s="564"/>
      <c r="M17" s="53" t="s">
        <v>480</v>
      </c>
      <c r="N17" s="53" t="e">
        <f ca="1">ROUND(N16/P16/Q16,0)</f>
        <v>#DIV/0!</v>
      </c>
      <c r="O17" s="53" t="e">
        <f ca="1">ROUND(O16/$P$16/$Q$16,0)</f>
        <v>#DIV/0!</v>
      </c>
    </row>
    <row r="18" spans="1:15" s="53" customFormat="1" ht="15" hidden="1" customHeight="1">
      <c r="A18" s="1178"/>
      <c r="B18" s="563" t="s">
        <v>479</v>
      </c>
      <c r="C18" s="568">
        <f>C19</f>
        <v>0</v>
      </c>
      <c r="D18" s="555" t="s">
        <v>388</v>
      </c>
      <c r="E18" s="567"/>
      <c r="F18" s="555"/>
      <c r="G18" s="567"/>
      <c r="H18" s="571"/>
      <c r="I18" s="565"/>
      <c r="J18" s="552"/>
      <c r="K18" s="551">
        <f>K19+K20</f>
        <v>0</v>
      </c>
      <c r="M18" s="53" t="s">
        <v>477</v>
      </c>
      <c r="N18" s="53" t="e">
        <f ca="1">ROUND(N17/100,0)</f>
        <v>#DIV/0!</v>
      </c>
      <c r="O18" s="53" t="e">
        <f ca="1">ROUND(O17/100,0)</f>
        <v>#DIV/0!</v>
      </c>
    </row>
    <row r="19" spans="1:15" s="53" customFormat="1" ht="15" hidden="1" customHeight="1">
      <c r="A19" s="1178"/>
      <c r="B19" s="563" t="s">
        <v>476</v>
      </c>
      <c r="C19" s="570">
        <f>IF($M$3="줄베기",$N$17,0)</f>
        <v>0</v>
      </c>
      <c r="D19" s="555" t="s">
        <v>388</v>
      </c>
      <c r="E19" s="567">
        <v>7.0000000000000007E-2</v>
      </c>
      <c r="F19" s="555" t="s">
        <v>469</v>
      </c>
      <c r="G19" s="567">
        <f>ROUND(C19/100*E19,2)</f>
        <v>0</v>
      </c>
      <c r="H19" s="566">
        <f>'3-1.기초자료'!$B$11</f>
        <v>172698</v>
      </c>
      <c r="I19" s="565" t="s">
        <v>468</v>
      </c>
      <c r="J19" s="552">
        <f>IF($M$3="줄베기",$F$45,0)</f>
        <v>0</v>
      </c>
      <c r="K19" s="742">
        <f>ROUNDDOWN(ROUND((G19+(G19*(J19))),2)*H19,0)</f>
        <v>0</v>
      </c>
    </row>
    <row r="20" spans="1:15" s="53" customFormat="1" ht="15" hidden="1" customHeight="1">
      <c r="A20" s="1178"/>
      <c r="B20" s="563" t="s">
        <v>475</v>
      </c>
      <c r="C20" s="570">
        <f>IF($M$3="줄베기",$N$17,0)</f>
        <v>0</v>
      </c>
      <c r="D20" s="555" t="s">
        <v>388</v>
      </c>
      <c r="E20" s="567">
        <v>1.3</v>
      </c>
      <c r="F20" s="555" t="s">
        <v>469</v>
      </c>
      <c r="G20" s="567">
        <f>ROUND(C20/100*E20,2)</f>
        <v>0</v>
      </c>
      <c r="H20" s="566">
        <f>'3-1.기초자료'!$B$12</f>
        <v>228717</v>
      </c>
      <c r="I20" s="565" t="s">
        <v>464</v>
      </c>
      <c r="J20" s="552">
        <f>IF($M$3="줄베기",$F$45,0)</f>
        <v>0</v>
      </c>
      <c r="K20" s="742">
        <f>ROUNDDOWN(ROUND((G20+(G20*(J20))),2)*H20,0)</f>
        <v>0</v>
      </c>
    </row>
    <row r="21" spans="1:15" s="53" customFormat="1" ht="15" hidden="1" customHeight="1">
      <c r="A21" s="1178"/>
      <c r="B21" s="563"/>
      <c r="C21" s="568"/>
      <c r="D21" s="555"/>
      <c r="E21" s="567"/>
      <c r="F21" s="555"/>
      <c r="G21" s="567"/>
      <c r="I21" s="565"/>
      <c r="J21" s="552"/>
      <c r="K21" s="564"/>
    </row>
    <row r="22" spans="1:15" s="53" customFormat="1" ht="15" hidden="1" customHeight="1">
      <c r="A22" s="1178"/>
      <c r="B22" s="563" t="s">
        <v>474</v>
      </c>
      <c r="C22" s="570">
        <f>IF($M$3="맹아제거",$N$17,0)</f>
        <v>0</v>
      </c>
      <c r="D22" s="555" t="s">
        <v>388</v>
      </c>
      <c r="E22" s="567">
        <v>0.2</v>
      </c>
      <c r="F22" s="555" t="s">
        <v>469</v>
      </c>
      <c r="G22" s="567">
        <f>ROUND(C22/100*E22,2)</f>
        <v>0</v>
      </c>
      <c r="H22" s="566">
        <f>H19</f>
        <v>172698</v>
      </c>
      <c r="I22" s="565" t="s">
        <v>468</v>
      </c>
      <c r="J22" s="552">
        <f>IF($M$3="맹아제거",$G$45,0)</f>
        <v>0</v>
      </c>
      <c r="K22" s="742">
        <f>ROUNDDOWN(ROUND((G22+(G22*(J22))),2)*H22,0)</f>
        <v>0</v>
      </c>
    </row>
    <row r="23" spans="1:15" s="53" customFormat="1" ht="15" hidden="1" customHeight="1">
      <c r="A23" s="1178"/>
      <c r="B23" s="563"/>
      <c r="C23" s="568"/>
      <c r="D23" s="555"/>
      <c r="E23" s="567"/>
      <c r="F23" s="555"/>
      <c r="G23" s="567"/>
      <c r="I23" s="565"/>
      <c r="J23" s="552"/>
      <c r="K23" s="564"/>
    </row>
    <row r="24" spans="1:15" s="53" customFormat="1" ht="15" customHeight="1">
      <c r="A24" s="1178"/>
      <c r="B24" s="563" t="s">
        <v>472</v>
      </c>
      <c r="C24" s="568" t="e">
        <f ca="1">N17</f>
        <v>#DIV/0!</v>
      </c>
      <c r="D24" s="555" t="s">
        <v>388</v>
      </c>
      <c r="E24" s="567"/>
      <c r="F24" s="555"/>
      <c r="G24" s="567"/>
      <c r="I24" s="565"/>
      <c r="J24" s="552"/>
      <c r="K24" s="551" t="e">
        <f ca="1">K25+K26</f>
        <v>#DIV/0!</v>
      </c>
    </row>
    <row r="25" spans="1:15" s="53" customFormat="1" ht="15" customHeight="1">
      <c r="A25" s="1178"/>
      <c r="B25" s="563" t="s">
        <v>470</v>
      </c>
      <c r="C25" s="721" t="e">
        <f ca="1">IF($M$3="모두베기",$N$17,0)*0</f>
        <v>#DIV/0!</v>
      </c>
      <c r="D25" s="555"/>
      <c r="E25" s="634">
        <v>7.0000000000000007E-2</v>
      </c>
      <c r="F25" s="555" t="s">
        <v>469</v>
      </c>
      <c r="G25" s="567" t="e">
        <f ca="1">ROUND(C25/100*E25,2)</f>
        <v>#DIV/0!</v>
      </c>
      <c r="H25" s="566">
        <f>H19</f>
        <v>172698</v>
      </c>
      <c r="I25" s="565" t="s">
        <v>468</v>
      </c>
      <c r="J25" s="552">
        <f ca="1">IF($M$3="모두베기",$H$45,0)</f>
        <v>0.05</v>
      </c>
      <c r="K25" s="551" t="e">
        <f ca="1">INT(H25*G25*(1+J25))</f>
        <v>#DIV/0!</v>
      </c>
      <c r="M25" s="569"/>
    </row>
    <row r="26" spans="1:15" s="53" customFormat="1" ht="15" customHeight="1">
      <c r="A26" s="1178"/>
      <c r="B26" s="563" t="s">
        <v>467</v>
      </c>
      <c r="C26" s="568"/>
      <c r="D26" s="555"/>
      <c r="E26" s="567"/>
      <c r="F26" s="555"/>
      <c r="G26" s="567">
        <f ca="1">G27+G28+G29</f>
        <v>5</v>
      </c>
      <c r="I26" s="565"/>
      <c r="J26" s="552"/>
      <c r="K26" s="562">
        <f ca="1">K27+K28+K29</f>
        <v>1200764</v>
      </c>
    </row>
    <row r="27" spans="1:15" s="53" customFormat="1" ht="15" customHeight="1">
      <c r="A27" s="1178"/>
      <c r="B27" s="635" t="s">
        <v>523</v>
      </c>
      <c r="C27" s="567">
        <f ca="1">E27</f>
        <v>0</v>
      </c>
      <c r="D27" s="555" t="s">
        <v>461</v>
      </c>
      <c r="E27" s="567">
        <f ca="1">IF($C$44=B27,3.5,0)</f>
        <v>0</v>
      </c>
      <c r="F27" s="555" t="s">
        <v>461</v>
      </c>
      <c r="G27" s="567">
        <f ca="1">ROUND(C27,2)</f>
        <v>0</v>
      </c>
      <c r="H27" s="566">
        <f>H20</f>
        <v>228717</v>
      </c>
      <c r="I27" s="565" t="s">
        <v>464</v>
      </c>
      <c r="J27" s="552">
        <f ca="1">IF($M$3="모두베기",$H$45,0)</f>
        <v>0.05</v>
      </c>
      <c r="K27" s="742">
        <f ca="1">ROUNDDOWN(ROUND((G27+(G27*(J27))),2)*H27,0)</f>
        <v>0</v>
      </c>
    </row>
    <row r="28" spans="1:15" s="53" customFormat="1" ht="15" customHeight="1">
      <c r="A28" s="1178"/>
      <c r="B28" s="635" t="s">
        <v>521</v>
      </c>
      <c r="C28" s="567">
        <f ca="1">E28</f>
        <v>0</v>
      </c>
      <c r="D28" s="555" t="s">
        <v>461</v>
      </c>
      <c r="E28" s="567">
        <f ca="1">IF($C$44=B28,4,0)</f>
        <v>0</v>
      </c>
      <c r="F28" s="555" t="s">
        <v>461</v>
      </c>
      <c r="G28" s="567">
        <f ca="1">ROUND(C28,2)</f>
        <v>0</v>
      </c>
      <c r="H28" s="566">
        <f>H20</f>
        <v>228717</v>
      </c>
      <c r="I28" s="565" t="s">
        <v>464</v>
      </c>
      <c r="J28" s="552">
        <f ca="1">IF($M$3="모두베기",$H$45,0)</f>
        <v>0.05</v>
      </c>
      <c r="K28" s="742">
        <f ca="1">ROUNDDOWN(ROUND((G28+(G28*(J28))),2)*H28,0)</f>
        <v>0</v>
      </c>
    </row>
    <row r="29" spans="1:15" s="53" customFormat="1" ht="15" customHeight="1">
      <c r="A29" s="1178"/>
      <c r="B29" s="635" t="s">
        <v>519</v>
      </c>
      <c r="C29" s="567">
        <f ca="1">E29</f>
        <v>5</v>
      </c>
      <c r="D29" s="555" t="s">
        <v>461</v>
      </c>
      <c r="E29" s="567">
        <f ca="1">IF($C$44=B29,5,0)</f>
        <v>5</v>
      </c>
      <c r="F29" s="555" t="s">
        <v>461</v>
      </c>
      <c r="G29" s="567">
        <f ca="1">ROUND(C29,2)</f>
        <v>5</v>
      </c>
      <c r="H29" s="566">
        <f>H20</f>
        <v>228717</v>
      </c>
      <c r="I29" s="565" t="s">
        <v>464</v>
      </c>
      <c r="J29" s="552">
        <f ca="1">IF($M$3="모두베기",$H$45,0)</f>
        <v>0.05</v>
      </c>
      <c r="K29" s="742">
        <f ca="1">ROUNDDOWN(ROUND((G29+(G29*(J29))),2)*H29,0)</f>
        <v>1200764</v>
      </c>
    </row>
    <row r="30" spans="1:15" s="53" customFormat="1" ht="15" customHeight="1">
      <c r="A30" s="1178"/>
      <c r="B30" s="563"/>
      <c r="C30" s="557"/>
      <c r="D30" s="555"/>
      <c r="E30" s="554"/>
      <c r="F30" s="555"/>
      <c r="G30" s="554"/>
      <c r="I30" s="565"/>
      <c r="J30" s="552"/>
      <c r="K30" s="564"/>
    </row>
    <row r="31" spans="1:15" s="53" customFormat="1" ht="15" customHeight="1">
      <c r="A31" s="1178"/>
      <c r="B31" s="563" t="s">
        <v>463</v>
      </c>
      <c r="C31" s="534"/>
      <c r="D31" s="555"/>
      <c r="E31" s="534"/>
      <c r="F31" s="555"/>
      <c r="G31" s="534"/>
      <c r="I31" s="534"/>
      <c r="J31" s="552"/>
      <c r="K31" s="562">
        <f ca="1">K32+K33</f>
        <v>47245</v>
      </c>
    </row>
    <row r="32" spans="1:15" s="53" customFormat="1" ht="19.5" customHeight="1">
      <c r="A32" s="1178"/>
      <c r="B32" s="534" t="s">
        <v>462</v>
      </c>
      <c r="C32" s="554">
        <f ca="1">G14</f>
        <v>5</v>
      </c>
      <c r="D32" s="555" t="s">
        <v>461</v>
      </c>
      <c r="E32" s="561">
        <v>5</v>
      </c>
      <c r="F32" s="560" t="s">
        <v>460</v>
      </c>
      <c r="G32" s="559">
        <f ca="1">ROUND(E32*C32,2)</f>
        <v>25</v>
      </c>
      <c r="H32" s="553">
        <f>'3-1.기초자료'!$B$15</f>
        <v>1718</v>
      </c>
      <c r="I32" s="558" t="s">
        <v>459</v>
      </c>
      <c r="J32" s="552"/>
      <c r="K32" s="551">
        <f ca="1">INT(H32*G32)</f>
        <v>42950</v>
      </c>
    </row>
    <row r="33" spans="1:17" s="53" customFormat="1" ht="19.5" customHeight="1">
      <c r="A33" s="1178"/>
      <c r="B33" s="534" t="s">
        <v>458</v>
      </c>
      <c r="C33" s="557">
        <f ca="1">INT(G32*H32)</f>
        <v>42950</v>
      </c>
      <c r="D33" s="555" t="s">
        <v>86</v>
      </c>
      <c r="E33" s="556">
        <v>0.1</v>
      </c>
      <c r="F33" s="555"/>
      <c r="G33" s="554"/>
      <c r="H33" s="553"/>
      <c r="I33" s="534"/>
      <c r="J33" s="552"/>
      <c r="K33" s="551">
        <f ca="1">INT(C33*E33)</f>
        <v>4295</v>
      </c>
    </row>
    <row r="34" spans="1:17" s="53" customFormat="1" ht="19.5" customHeight="1" thickBot="1">
      <c r="A34" s="1178"/>
      <c r="B34" s="550" t="s">
        <v>456</v>
      </c>
      <c r="C34" s="547">
        <f ca="1">C32</f>
        <v>5</v>
      </c>
      <c r="D34" s="548" t="s">
        <v>455</v>
      </c>
      <c r="E34" s="549">
        <v>8.3999999999999995E-3</v>
      </c>
      <c r="F34" s="548" t="s">
        <v>454</v>
      </c>
      <c r="G34" s="547"/>
      <c r="H34" s="546">
        <f>'3-1.기초자료'!$B$21</f>
        <v>400000</v>
      </c>
      <c r="I34" s="93" t="s">
        <v>270</v>
      </c>
      <c r="J34" s="545"/>
      <c r="K34" s="544">
        <f ca="1">INT(C34*E34*H34)</f>
        <v>16800</v>
      </c>
    </row>
    <row r="35" spans="1:17" s="53" customFormat="1" ht="21" customHeight="1">
      <c r="A35" s="1173" t="s">
        <v>155</v>
      </c>
      <c r="B35" s="543" t="s">
        <v>451</v>
      </c>
      <c r="C35" s="542"/>
      <c r="D35" s="506"/>
      <c r="E35" s="542"/>
      <c r="F35" s="506"/>
      <c r="G35" s="542"/>
      <c r="H35" s="506"/>
      <c r="I35" s="542"/>
      <c r="J35" s="507"/>
      <c r="K35" s="541" t="e">
        <f ca="1">K36+K37+K38</f>
        <v>#DIV/0!</v>
      </c>
    </row>
    <row r="36" spans="1:17" s="53" customFormat="1" ht="21" customHeight="1">
      <c r="A36" s="1174"/>
      <c r="B36" s="540" t="s">
        <v>450</v>
      </c>
      <c r="C36" s="538"/>
      <c r="D36" s="539"/>
      <c r="E36" s="538"/>
      <c r="F36" s="539"/>
      <c r="G36" s="538"/>
      <c r="H36" s="539"/>
      <c r="I36" s="538"/>
      <c r="J36" s="537"/>
      <c r="K36" s="536" t="e">
        <f ca="1">K12</f>
        <v>#DIV/0!</v>
      </c>
    </row>
    <row r="37" spans="1:17" s="53" customFormat="1" ht="21" customHeight="1">
      <c r="A37" s="1174"/>
      <c r="B37" s="535" t="s">
        <v>449</v>
      </c>
      <c r="C37" s="534"/>
      <c r="E37" s="534"/>
      <c r="G37" s="534"/>
      <c r="I37" s="534"/>
      <c r="J37" s="505"/>
      <c r="K37" s="533">
        <f ca="1">K31</f>
        <v>47245</v>
      </c>
      <c r="Q37" s="170"/>
    </row>
    <row r="38" spans="1:17" s="53" customFormat="1" ht="21" customHeight="1" thickBot="1">
      <c r="A38" s="1175"/>
      <c r="B38" s="532" t="s">
        <v>448</v>
      </c>
      <c r="C38" s="530"/>
      <c r="D38" s="531"/>
      <c r="E38" s="530"/>
      <c r="F38" s="531"/>
      <c r="G38" s="530"/>
      <c r="H38" s="531"/>
      <c r="I38" s="530"/>
      <c r="J38" s="529"/>
      <c r="K38" s="528">
        <f ca="1">K34</f>
        <v>16800</v>
      </c>
    </row>
    <row r="39" spans="1:17" s="53" customFormat="1" ht="21" customHeight="1" thickBot="1">
      <c r="A39" s="510"/>
      <c r="B39" s="527" t="s">
        <v>447</v>
      </c>
      <c r="C39" s="510"/>
      <c r="D39" s="510"/>
      <c r="E39" s="510"/>
      <c r="F39" s="510"/>
      <c r="G39" s="510"/>
      <c r="H39" s="510"/>
      <c r="I39" s="510"/>
      <c r="J39" s="509"/>
      <c r="K39" s="510"/>
    </row>
    <row r="40" spans="1:17" s="53" customFormat="1" ht="21" customHeight="1">
      <c r="A40" s="526"/>
      <c r="B40" s="1126" t="s">
        <v>81</v>
      </c>
      <c r="C40" s="1124" t="s">
        <v>445</v>
      </c>
      <c r="D40" s="1120"/>
      <c r="E40" s="1176" t="s">
        <v>444</v>
      </c>
      <c r="F40" s="1176"/>
      <c r="G40" s="1176"/>
      <c r="H40" s="1176"/>
      <c r="I40" s="1176"/>
      <c r="J40" s="1124" t="s">
        <v>84</v>
      </c>
      <c r="K40" s="1128"/>
    </row>
    <row r="41" spans="1:17" s="53" customFormat="1" ht="21" customHeight="1" thickBot="1">
      <c r="A41" s="520"/>
      <c r="B41" s="1127"/>
      <c r="C41" s="1125"/>
      <c r="D41" s="1123"/>
      <c r="E41" s="525" t="s">
        <v>272</v>
      </c>
      <c r="F41" s="525" t="s">
        <v>271</v>
      </c>
      <c r="G41" s="525" t="s">
        <v>273</v>
      </c>
      <c r="H41" s="525" t="s">
        <v>211</v>
      </c>
      <c r="I41" s="524"/>
      <c r="J41" s="1125"/>
      <c r="K41" s="1129"/>
    </row>
    <row r="42" spans="1:17" s="53" customFormat="1" ht="21" customHeight="1" thickTop="1">
      <c r="A42" s="520"/>
      <c r="B42" s="523" t="s">
        <v>438</v>
      </c>
      <c r="C42" s="1165" t="str">
        <f ca="1">OFFSET(입력!$B$3,0+$S$1*20,16)</f>
        <v>중(15º~30º)</v>
      </c>
      <c r="D42" s="1166"/>
      <c r="E42" s="518">
        <f ca="1">IF($C$42=$O$42,0,IF($C$42=$O$43,0.05,0.1))</f>
        <v>0.05</v>
      </c>
      <c r="F42" s="518">
        <f ca="1">IF($C$42=$O$42,0,IF($C$42=$O$43,0.05,0.1))</f>
        <v>0.05</v>
      </c>
      <c r="G42" s="518">
        <f ca="1">IF($C$42=$O$42,0,IF($C$42=$O$43,0.05,0.1))</f>
        <v>0.05</v>
      </c>
      <c r="H42" s="518">
        <f ca="1">IF($C$42=$O$42,0,IF($C$42=$O$43,0.05,0.1))</f>
        <v>0.05</v>
      </c>
      <c r="I42" s="522"/>
      <c r="J42" s="517"/>
      <c r="K42" s="516"/>
      <c r="O42" s="538" t="s">
        <v>437</v>
      </c>
      <c r="P42" s="538">
        <v>0</v>
      </c>
    </row>
    <row r="43" spans="1:17" s="53" customFormat="1" ht="21" customHeight="1">
      <c r="A43" s="520"/>
      <c r="B43" s="519" t="s">
        <v>436</v>
      </c>
      <c r="C43" s="1167" t="str">
        <f ca="1">OFFSET(입력!$B$3,0+$S$1*20,17)</f>
        <v>개소당 평균면적이 3ha 이상</v>
      </c>
      <c r="D43" s="1168"/>
      <c r="E43" s="518">
        <f ca="1">IF($C$43=$O$48,0,IF($C$43=$O$49,0.05,0.1))</f>
        <v>0</v>
      </c>
      <c r="F43" s="518">
        <f ca="1">IF($C$43=$O$48,0,IF($C$43=$O$49,0.05,0.1))</f>
        <v>0</v>
      </c>
      <c r="G43" s="518">
        <f ca="1">IF($C$43=$O$48,0,IF($C$43=$O$49,0.05,0.1))</f>
        <v>0</v>
      </c>
      <c r="H43" s="518">
        <f ca="1">IF($C$43=$O$48,0,IF($C$43=$O$49,0.05,0.1))</f>
        <v>0</v>
      </c>
      <c r="I43" s="521"/>
      <c r="J43" s="512"/>
      <c r="K43" s="169"/>
      <c r="O43" s="538" t="s">
        <v>435</v>
      </c>
      <c r="P43" s="538">
        <v>0.05</v>
      </c>
    </row>
    <row r="44" spans="1:17" s="53" customFormat="1" ht="21" customHeight="1">
      <c r="A44" s="520"/>
      <c r="B44" s="519" t="s">
        <v>434</v>
      </c>
      <c r="C44" s="1167" t="str">
        <f ca="1">OFFSET(입력!$B$3,0+$S$1*20,15)</f>
        <v>조림 3년 차 이상</v>
      </c>
      <c r="D44" s="1168"/>
      <c r="E44" s="166"/>
      <c r="F44" s="518">
        <f ca="1">IF($C$44=$O$45,0,IF($C$44=$O$46,0.05,0.1))</f>
        <v>0.1</v>
      </c>
      <c r="G44" s="166"/>
      <c r="H44" s="166"/>
      <c r="I44" s="166"/>
      <c r="J44" s="517"/>
      <c r="K44" s="516"/>
      <c r="O44" s="538" t="s">
        <v>433</v>
      </c>
      <c r="P44" s="538">
        <v>0.1</v>
      </c>
    </row>
    <row r="45" spans="1:17" s="53" customFormat="1" ht="21" customHeight="1">
      <c r="A45" s="515"/>
      <c r="B45" s="514" t="s">
        <v>432</v>
      </c>
      <c r="C45" s="1169"/>
      <c r="D45" s="1170"/>
      <c r="E45" s="513">
        <f ca="1">E42+E43+E44</f>
        <v>0.05</v>
      </c>
      <c r="F45" s="513">
        <f ca="1">F42+F43+F44</f>
        <v>0.15000000000000002</v>
      </c>
      <c r="G45" s="513">
        <f ca="1">G42+G43+G44</f>
        <v>0.05</v>
      </c>
      <c r="H45" s="513">
        <f ca="1">H42+H43+H44</f>
        <v>0.05</v>
      </c>
      <c r="I45" s="513"/>
      <c r="J45" s="512"/>
      <c r="K45" s="169"/>
      <c r="O45" s="633" t="s">
        <v>523</v>
      </c>
      <c r="P45" s="538">
        <v>0</v>
      </c>
      <c r="Q45" s="53">
        <v>3.5</v>
      </c>
    </row>
    <row r="46" spans="1:17" s="53" customFormat="1" ht="21" customHeight="1" thickBot="1">
      <c r="A46" s="511"/>
      <c r="B46" s="510"/>
      <c r="C46" s="510"/>
      <c r="D46" s="510"/>
      <c r="E46" s="510"/>
      <c r="F46" s="510"/>
      <c r="G46" s="510"/>
      <c r="H46" s="510"/>
      <c r="I46" s="510"/>
      <c r="J46" s="509"/>
      <c r="K46" s="508"/>
      <c r="O46" s="633" t="s">
        <v>521</v>
      </c>
      <c r="P46" s="538">
        <v>0.05</v>
      </c>
      <c r="Q46" s="53">
        <v>4</v>
      </c>
    </row>
    <row r="47" spans="1:17" s="53" customFormat="1" ht="21" customHeight="1">
      <c r="A47" s="506"/>
      <c r="B47" s="506"/>
      <c r="C47" s="506"/>
      <c r="D47" s="506"/>
      <c r="E47" s="506"/>
      <c r="F47" s="506"/>
      <c r="G47" s="506"/>
      <c r="H47" s="506"/>
      <c r="I47" s="506"/>
      <c r="J47" s="507"/>
      <c r="K47" s="506"/>
      <c r="O47" s="633" t="s">
        <v>519</v>
      </c>
      <c r="P47" s="538">
        <v>0.1</v>
      </c>
      <c r="Q47" s="53">
        <v>5</v>
      </c>
    </row>
    <row r="48" spans="1:17" s="53" customFormat="1" ht="21" customHeight="1">
      <c r="J48" s="505"/>
      <c r="O48" s="538" t="s">
        <v>1082</v>
      </c>
      <c r="P48" s="538">
        <v>0</v>
      </c>
    </row>
    <row r="49" spans="10:16" s="53" customFormat="1" ht="21" customHeight="1">
      <c r="J49" s="505"/>
      <c r="O49" s="538" t="s">
        <v>1084</v>
      </c>
      <c r="P49" s="538">
        <v>0.05</v>
      </c>
    </row>
    <row r="50" spans="10:16" s="53" customFormat="1" ht="21" customHeight="1">
      <c r="J50" s="505"/>
      <c r="O50" s="538" t="s">
        <v>1083</v>
      </c>
      <c r="P50" s="538">
        <v>0.1</v>
      </c>
    </row>
    <row r="51" spans="10:16" s="53" customFormat="1" ht="21" customHeight="1">
      <c r="J51" s="505"/>
    </row>
    <row r="52" spans="10:16" s="53" customFormat="1" ht="21" customHeight="1">
      <c r="J52" s="505"/>
    </row>
    <row r="53" spans="10:16" s="53" customFormat="1" ht="23.25" customHeight="1">
      <c r="J53" s="505"/>
    </row>
    <row r="54" spans="10:16" s="53" customFormat="1" ht="21" customHeight="1">
      <c r="J54" s="505"/>
    </row>
    <row r="55" spans="10:16" s="53" customFormat="1" ht="21" customHeight="1">
      <c r="J55" s="505"/>
    </row>
    <row r="56" spans="10:16" s="53" customFormat="1" ht="21" customHeight="1">
      <c r="J56" s="505"/>
    </row>
    <row r="57" spans="10:16" s="53" customFormat="1" ht="21" customHeight="1">
      <c r="J57" s="505"/>
    </row>
    <row r="58" spans="10:16" s="53" customFormat="1" ht="21" customHeight="1">
      <c r="J58" s="505"/>
    </row>
    <row r="59" spans="10:16" s="53" customFormat="1" ht="21" customHeight="1">
      <c r="J59" s="505"/>
    </row>
    <row r="60" spans="10:16" s="53" customFormat="1" ht="21" customHeight="1">
      <c r="J60" s="505"/>
    </row>
    <row r="61" spans="10:16" s="53" customFormat="1" ht="21" customHeight="1">
      <c r="J61" s="505"/>
    </row>
    <row r="62" spans="10:16" s="53" customFormat="1" ht="21" customHeight="1">
      <c r="J62" s="505"/>
    </row>
    <row r="63" spans="10:16" s="53" customFormat="1" ht="21" customHeight="1">
      <c r="J63" s="505"/>
    </row>
    <row r="64" spans="10:16" s="53" customFormat="1" ht="21" customHeight="1">
      <c r="J64" s="505"/>
    </row>
    <row r="65" spans="10:10" s="53" customFormat="1" ht="21" customHeight="1">
      <c r="J65" s="505"/>
    </row>
    <row r="66" spans="10:10" s="53" customFormat="1" ht="21" customHeight="1">
      <c r="J66" s="505"/>
    </row>
    <row r="67" spans="10:10" s="53" customFormat="1" ht="21" customHeight="1">
      <c r="J67" s="505"/>
    </row>
    <row r="68" spans="10:10" s="53" customFormat="1" ht="21" customHeight="1">
      <c r="J68" s="505"/>
    </row>
    <row r="69" spans="10:10" s="53" customFormat="1" ht="21" customHeight="1">
      <c r="J69" s="505"/>
    </row>
    <row r="70" spans="10:10" s="53" customFormat="1" ht="21" customHeight="1">
      <c r="J70" s="505"/>
    </row>
    <row r="71" spans="10:10" s="53" customFormat="1" ht="21" customHeight="1">
      <c r="J71" s="505"/>
    </row>
    <row r="72" spans="10:10" s="53" customFormat="1" ht="21" customHeight="1">
      <c r="J72" s="505"/>
    </row>
    <row r="73" spans="10:10" s="53" customFormat="1" ht="21" customHeight="1">
      <c r="J73" s="505"/>
    </row>
    <row r="74" spans="10:10" s="53" customFormat="1" ht="21" customHeight="1">
      <c r="J74" s="505"/>
    </row>
    <row r="75" spans="10:10" s="53" customFormat="1" ht="21" customHeight="1">
      <c r="J75" s="505"/>
    </row>
    <row r="76" spans="10:10" s="53" customFormat="1" ht="21" customHeight="1">
      <c r="J76" s="505"/>
    </row>
    <row r="77" spans="10:10" s="53" customFormat="1" ht="21" customHeight="1">
      <c r="J77" s="505"/>
    </row>
    <row r="78" spans="10:10" s="53" customFormat="1" ht="21" customHeight="1">
      <c r="J78" s="505"/>
    </row>
    <row r="79" spans="10:10" s="53" customFormat="1" ht="21" customHeight="1">
      <c r="J79" s="505"/>
    </row>
    <row r="80" spans="10:10" s="53" customFormat="1" ht="21" customHeight="1">
      <c r="J80" s="505"/>
    </row>
    <row r="81" spans="1:11" s="53" customFormat="1" ht="21" customHeight="1">
      <c r="J81" s="505"/>
    </row>
    <row r="82" spans="1:11" s="53" customFormat="1" ht="21" customHeight="1">
      <c r="J82" s="505"/>
    </row>
    <row r="83" spans="1:11" s="53" customFormat="1" ht="21" customHeight="1">
      <c r="J83" s="505"/>
    </row>
    <row r="84" spans="1:11" s="53" customFormat="1" ht="21" customHeight="1">
      <c r="J84" s="505"/>
    </row>
    <row r="85" spans="1:11" s="53" customFormat="1" ht="21" customHeight="1">
      <c r="J85" s="505"/>
    </row>
    <row r="86" spans="1:11" s="53" customFormat="1" ht="21" customHeight="1">
      <c r="J86" s="505"/>
    </row>
    <row r="87" spans="1:11" s="53" customFormat="1" ht="21" customHeight="1">
      <c r="J87" s="505"/>
    </row>
    <row r="88" spans="1:11">
      <c r="A88" s="53"/>
      <c r="B88" s="53"/>
      <c r="C88" s="53"/>
      <c r="D88" s="53"/>
      <c r="E88" s="53"/>
      <c r="F88" s="53"/>
      <c r="G88" s="53"/>
      <c r="H88" s="53"/>
      <c r="I88" s="53"/>
      <c r="J88" s="505"/>
      <c r="K88" s="53"/>
    </row>
    <row r="89" spans="1:11">
      <c r="A89" s="53"/>
      <c r="B89" s="53"/>
      <c r="C89" s="53"/>
      <c r="D89" s="53"/>
      <c r="E89" s="53"/>
      <c r="F89" s="53"/>
      <c r="G89" s="53"/>
      <c r="H89" s="53"/>
      <c r="I89" s="53"/>
      <c r="J89" s="505"/>
      <c r="K89" s="53"/>
    </row>
    <row r="90" spans="1:11">
      <c r="A90" s="53"/>
      <c r="B90" s="53"/>
      <c r="C90" s="53"/>
      <c r="D90" s="53"/>
      <c r="E90" s="53"/>
      <c r="F90" s="53"/>
      <c r="G90" s="53"/>
      <c r="H90" s="53"/>
      <c r="I90" s="53"/>
      <c r="J90" s="505"/>
      <c r="K90" s="53"/>
    </row>
    <row r="91" spans="1:11">
      <c r="A91" s="53"/>
      <c r="B91" s="53"/>
      <c r="C91" s="53"/>
      <c r="D91" s="53"/>
      <c r="E91" s="53"/>
      <c r="F91" s="53"/>
      <c r="G91" s="53"/>
      <c r="H91" s="53"/>
      <c r="I91" s="53"/>
      <c r="J91" s="505"/>
      <c r="K91" s="53"/>
    </row>
    <row r="92" spans="1:11">
      <c r="A92" s="53"/>
      <c r="B92" s="53"/>
      <c r="C92" s="53"/>
      <c r="D92" s="53"/>
      <c r="E92" s="53"/>
      <c r="F92" s="53"/>
      <c r="G92" s="53"/>
      <c r="H92" s="53"/>
      <c r="I92" s="53"/>
      <c r="J92" s="505"/>
      <c r="K92" s="53"/>
    </row>
  </sheetData>
  <mergeCells count="17">
    <mergeCell ref="J40:K41"/>
    <mergeCell ref="C42:D42"/>
    <mergeCell ref="C43:D43"/>
    <mergeCell ref="C44:D44"/>
    <mergeCell ref="C45:D45"/>
    <mergeCell ref="E5:F5"/>
    <mergeCell ref="A7:A34"/>
    <mergeCell ref="A35:A38"/>
    <mergeCell ref="B40:B41"/>
    <mergeCell ref="C40:D41"/>
    <mergeCell ref="E40:I40"/>
    <mergeCell ref="D1:D2"/>
    <mergeCell ref="E1:H2"/>
    <mergeCell ref="A4:B4"/>
    <mergeCell ref="C4:D4"/>
    <mergeCell ref="E4:F4"/>
    <mergeCell ref="H4:I4"/>
  </mergeCells>
  <phoneticPr fontId="4" type="noConversion"/>
  <dataValidations count="1">
    <dataValidation type="list" allowBlank="1" showInputMessage="1" showErrorMessage="1" sqref="M3" xr:uid="{2AF310CB-4A15-435F-A3B6-D278D9681CD8}">
      <formula1>$N$2:$N$5</formula1>
    </dataValidation>
  </dataValidations>
  <pageMargins left="0.78740157480314965" right="0.31496062992125984" top="0.6692913385826772" bottom="0.43307086614173229" header="0.51181102362204722" footer="0"/>
  <pageSetup paperSize="9" scale="80" orientation="landscape" blackAndWhite="1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1768C-DF0D-4621-9B17-B467BB902113}">
  <sheetPr>
    <tabColor indexed="11"/>
  </sheetPr>
  <dimension ref="A1:S92"/>
  <sheetViews>
    <sheetView view="pageBreakPreview" zoomScaleNormal="100" workbookViewId="0">
      <selection activeCell="B15" sqref="A15:XFD23"/>
    </sheetView>
  </sheetViews>
  <sheetFormatPr defaultColWidth="8.88671875" defaultRowHeight="14.25"/>
  <cols>
    <col min="1" max="1" width="6.77734375" style="3" customWidth="1"/>
    <col min="2" max="2" width="22.77734375" style="3" customWidth="1"/>
    <col min="3" max="3" width="11.77734375" style="3" customWidth="1"/>
    <col min="4" max="4" width="17.77734375" style="3" bestFit="1" customWidth="1"/>
    <col min="5" max="9" width="11.77734375" style="3" customWidth="1"/>
    <col min="10" max="10" width="7.77734375" style="57" customWidth="1"/>
    <col min="11" max="11" width="14.77734375" style="3" customWidth="1"/>
    <col min="12" max="12" width="1.77734375" style="3" customWidth="1"/>
    <col min="13" max="14" width="8.88671875" style="3"/>
    <col min="15" max="15" width="22.33203125" style="3" bestFit="1" customWidth="1"/>
    <col min="16" max="16" width="8.88671875" style="3"/>
    <col min="17" max="17" width="10" style="3" bestFit="1" customWidth="1"/>
    <col min="18" max="16384" width="8.88671875" style="3"/>
  </cols>
  <sheetData>
    <row r="1" spans="1:19" ht="23.25" customHeight="1">
      <c r="A1" s="612"/>
      <c r="B1" s="611"/>
      <c r="C1" s="611"/>
      <c r="D1" s="1161" t="str">
        <f ca="1">OFFSET('5-1.소반별'!$Q$1,S1,0)</f>
        <v>1-0-8-0</v>
      </c>
      <c r="E1" s="1163" t="s">
        <v>517</v>
      </c>
      <c r="F1" s="1163"/>
      <c r="G1" s="1163"/>
      <c r="H1" s="1163"/>
      <c r="I1" s="610"/>
      <c r="J1" s="610"/>
      <c r="K1" s="609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7</v>
      </c>
    </row>
    <row r="2" spans="1:19" ht="23.25" customHeight="1" thickBot="1">
      <c r="A2" s="608"/>
      <c r="B2" s="607"/>
      <c r="C2" s="607"/>
      <c r="D2" s="1162"/>
      <c r="E2" s="1164"/>
      <c r="F2" s="1164"/>
      <c r="G2" s="1164"/>
      <c r="H2" s="1164"/>
      <c r="I2" s="606"/>
      <c r="J2" s="606"/>
      <c r="K2" s="605"/>
      <c r="M2" s="3" t="s">
        <v>516</v>
      </c>
      <c r="N2" s="604" t="s">
        <v>272</v>
      </c>
    </row>
    <row r="3" spans="1:19" s="53" customFormat="1" ht="21.95" customHeight="1" thickBot="1">
      <c r="A3" s="603" t="s">
        <v>515</v>
      </c>
      <c r="B3" s="602">
        <f ca="1">VLOOKUP($D$1,'5-1.소반별'!$Q$1:$U$9,2,0)</f>
        <v>0</v>
      </c>
      <c r="C3" s="602"/>
      <c r="D3" s="602"/>
      <c r="E3" s="602"/>
      <c r="F3" s="601" t="s">
        <v>514</v>
      </c>
      <c r="G3" s="600">
        <f ca="1">VLOOKUP($D$1,'5-1.소반별'!$Q$1:$U$9,5,0)</f>
        <v>0</v>
      </c>
      <c r="H3" s="599" t="s">
        <v>4</v>
      </c>
      <c r="I3" s="598"/>
      <c r="J3" s="597"/>
      <c r="K3" s="596"/>
      <c r="M3" s="244" t="s">
        <v>513</v>
      </c>
      <c r="N3" s="589" t="s">
        <v>271</v>
      </c>
    </row>
    <row r="4" spans="1:19" s="53" customFormat="1" ht="16.5" customHeight="1">
      <c r="A4" s="1179" t="s">
        <v>512</v>
      </c>
      <c r="B4" s="1172"/>
      <c r="C4" s="1180" t="s">
        <v>511</v>
      </c>
      <c r="D4" s="1180"/>
      <c r="E4" s="1171" t="s">
        <v>510</v>
      </c>
      <c r="F4" s="1172"/>
      <c r="G4" s="591" t="s">
        <v>509</v>
      </c>
      <c r="H4" s="1171" t="s">
        <v>508</v>
      </c>
      <c r="I4" s="1172"/>
      <c r="J4" s="591" t="s">
        <v>507</v>
      </c>
      <c r="K4" s="590"/>
      <c r="N4" s="589" t="s">
        <v>273</v>
      </c>
    </row>
    <row r="5" spans="1:19" s="53" customFormat="1" ht="16.5" customHeight="1">
      <c r="A5" s="595"/>
      <c r="B5" s="592"/>
      <c r="C5" s="594"/>
      <c r="D5" s="594"/>
      <c r="E5" s="1171" t="s">
        <v>506</v>
      </c>
      <c r="F5" s="1172"/>
      <c r="G5" s="594"/>
      <c r="H5" s="593"/>
      <c r="I5" s="592"/>
      <c r="J5" s="591" t="s">
        <v>505</v>
      </c>
      <c r="K5" s="590" t="s">
        <v>6</v>
      </c>
      <c r="N5" s="589" t="s">
        <v>211</v>
      </c>
    </row>
    <row r="6" spans="1:19" s="53" customFormat="1" ht="16.5" customHeight="1" thickBot="1">
      <c r="A6" s="588"/>
      <c r="B6" s="524" t="s">
        <v>503</v>
      </c>
      <c r="C6" s="587"/>
      <c r="D6" s="524" t="s">
        <v>99</v>
      </c>
      <c r="E6" s="586"/>
      <c r="F6" s="524" t="s">
        <v>99</v>
      </c>
      <c r="G6" s="587"/>
      <c r="H6" s="586"/>
      <c r="I6" s="524" t="s">
        <v>501</v>
      </c>
      <c r="J6" s="457" t="s">
        <v>500</v>
      </c>
      <c r="K6" s="585"/>
    </row>
    <row r="7" spans="1:19" s="53" customFormat="1" ht="15" hidden="1" customHeight="1" thickTop="1">
      <c r="A7" s="1177" t="s">
        <v>499</v>
      </c>
      <c r="B7" s="563" t="s">
        <v>498</v>
      </c>
      <c r="C7" s="534"/>
      <c r="D7" s="505"/>
      <c r="E7" s="534"/>
      <c r="G7" s="534"/>
      <c r="I7" s="534"/>
      <c r="J7" s="552"/>
      <c r="K7" s="564"/>
    </row>
    <row r="8" spans="1:19" s="53" customFormat="1" ht="15" hidden="1" customHeight="1">
      <c r="A8" s="1178"/>
      <c r="B8" s="563" t="s">
        <v>491</v>
      </c>
      <c r="C8" s="554"/>
      <c r="D8" s="555" t="s">
        <v>4</v>
      </c>
      <c r="E8" s="554">
        <v>0.2</v>
      </c>
      <c r="F8" s="555" t="s">
        <v>461</v>
      </c>
      <c r="G8" s="554">
        <f>ROUND(E8*C8,2)</f>
        <v>0</v>
      </c>
      <c r="H8" s="553">
        <f>H18</f>
        <v>0</v>
      </c>
      <c r="I8" s="565" t="s">
        <v>299</v>
      </c>
      <c r="J8" s="552">
        <f>I45</f>
        <v>0</v>
      </c>
      <c r="K8" s="551">
        <f>INT(H8*G8*(1+J8))</f>
        <v>0</v>
      </c>
    </row>
    <row r="9" spans="1:19" s="53" customFormat="1" ht="15" hidden="1" customHeight="1">
      <c r="A9" s="1178"/>
      <c r="B9" s="563" t="s">
        <v>497</v>
      </c>
      <c r="C9" s="554">
        <f>C8</f>
        <v>0</v>
      </c>
      <c r="D9" s="555" t="s">
        <v>4</v>
      </c>
      <c r="E9" s="554">
        <v>0.2</v>
      </c>
      <c r="F9" s="555" t="s">
        <v>495</v>
      </c>
      <c r="G9" s="554">
        <f>ROUND(E9*C9,2)</f>
        <v>0</v>
      </c>
      <c r="H9" s="553">
        <f>'3-1.기초자료'!$B$22</f>
        <v>6571</v>
      </c>
      <c r="I9" s="565"/>
      <c r="J9" s="552"/>
      <c r="K9" s="551">
        <f>INT(H9*G9)</f>
        <v>0</v>
      </c>
    </row>
    <row r="10" spans="1:19" s="53" customFormat="1" ht="15" hidden="1" customHeight="1">
      <c r="A10" s="1178"/>
      <c r="B10" s="584" t="s">
        <v>458</v>
      </c>
      <c r="C10" s="583">
        <f>K9</f>
        <v>0</v>
      </c>
      <c r="D10" s="548" t="s">
        <v>86</v>
      </c>
      <c r="E10" s="583">
        <v>5</v>
      </c>
      <c r="F10" s="548" t="s">
        <v>102</v>
      </c>
      <c r="G10" s="547"/>
      <c r="H10" s="546"/>
      <c r="I10" s="93"/>
      <c r="J10" s="545"/>
      <c r="K10" s="544">
        <f>INT(C10*0.05)</f>
        <v>0</v>
      </c>
    </row>
    <row r="11" spans="1:19" s="53" customFormat="1" ht="15" customHeight="1" thickTop="1">
      <c r="A11" s="1178"/>
      <c r="B11" s="582" t="s">
        <v>492</v>
      </c>
      <c r="C11" s="579"/>
      <c r="D11" s="580"/>
      <c r="E11" s="581"/>
      <c r="F11" s="580"/>
      <c r="G11" s="579"/>
      <c r="H11" s="578"/>
      <c r="I11" s="91"/>
      <c r="J11" s="577"/>
      <c r="K11" s="576"/>
    </row>
    <row r="12" spans="1:19" s="53" customFormat="1" ht="15" customHeight="1">
      <c r="A12" s="1178"/>
      <c r="B12" s="563" t="s">
        <v>491</v>
      </c>
      <c r="C12" s="575" t="e">
        <f ca="1">G13+G14</f>
        <v>#DIV/0!</v>
      </c>
      <c r="D12" s="555" t="s">
        <v>461</v>
      </c>
      <c r="E12" s="554"/>
      <c r="F12" s="555"/>
      <c r="G12" s="554"/>
      <c r="H12" s="573"/>
      <c r="I12" s="574"/>
      <c r="J12" s="552"/>
      <c r="K12" s="551" t="e">
        <f ca="1">K13+K14</f>
        <v>#DIV/0!</v>
      </c>
    </row>
    <row r="13" spans="1:19" s="53" customFormat="1" ht="15" customHeight="1">
      <c r="A13" s="1178"/>
      <c r="B13" s="563"/>
      <c r="C13" s="570"/>
      <c r="D13" s="555"/>
      <c r="E13" s="554"/>
      <c r="F13" s="555"/>
      <c r="G13" s="554" t="e">
        <f ca="1">G16+G19+G22+G25</f>
        <v>#DIV/0!</v>
      </c>
      <c r="H13" s="573"/>
      <c r="I13" s="565" t="s">
        <v>299</v>
      </c>
      <c r="J13" s="552"/>
      <c r="K13" s="551" t="e">
        <f ca="1">K16+K19+K22+K25</f>
        <v>#DIV/0!</v>
      </c>
    </row>
    <row r="14" spans="1:19" s="53" customFormat="1" ht="15" customHeight="1">
      <c r="A14" s="1178"/>
      <c r="B14" s="563"/>
      <c r="C14" s="570"/>
      <c r="D14" s="555"/>
      <c r="E14" s="554"/>
      <c r="F14" s="555"/>
      <c r="G14" s="554">
        <f ca="1">G20+G26</f>
        <v>5</v>
      </c>
      <c r="H14" s="573"/>
      <c r="I14" s="565" t="s">
        <v>300</v>
      </c>
      <c r="J14" s="552"/>
      <c r="K14" s="551">
        <f ca="1">K20+K26</f>
        <v>1200764</v>
      </c>
    </row>
    <row r="15" spans="1:19" s="53" customFormat="1" ht="15" hidden="1" customHeight="1">
      <c r="A15" s="1178"/>
      <c r="B15" s="563"/>
      <c r="C15" s="570"/>
      <c r="D15" s="555"/>
      <c r="E15" s="554"/>
      <c r="F15" s="555"/>
      <c r="G15" s="554"/>
      <c r="H15" s="573"/>
      <c r="I15" s="565"/>
      <c r="J15" s="552"/>
      <c r="K15" s="551"/>
      <c r="N15" s="53" t="s">
        <v>310</v>
      </c>
      <c r="O15" s="53" t="s">
        <v>311</v>
      </c>
      <c r="P15" s="53" t="s">
        <v>405</v>
      </c>
      <c r="Q15" s="53" t="s">
        <v>485</v>
      </c>
      <c r="R15" s="53" t="s">
        <v>484</v>
      </c>
      <c r="S15" s="53" t="s">
        <v>483</v>
      </c>
    </row>
    <row r="16" spans="1:19" s="53" customFormat="1" ht="15" hidden="1" customHeight="1">
      <c r="A16" s="1178"/>
      <c r="B16" s="563" t="s">
        <v>482</v>
      </c>
      <c r="C16" s="570">
        <f>IF($M$3="둘레베기",$N$17,0)</f>
        <v>0</v>
      </c>
      <c r="D16" s="555" t="s">
        <v>388</v>
      </c>
      <c r="E16" s="567">
        <v>0.18</v>
      </c>
      <c r="F16" s="555" t="s">
        <v>469</v>
      </c>
      <c r="G16" s="567">
        <f>ROUND(C16/100*E16,2)</f>
        <v>0</v>
      </c>
      <c r="H16" s="572">
        <f>H19</f>
        <v>172698</v>
      </c>
      <c r="I16" s="565" t="s">
        <v>468</v>
      </c>
      <c r="J16" s="552">
        <f>IF($M$3="둘레베기",$E$45,0)</f>
        <v>0</v>
      </c>
      <c r="K16" s="742">
        <f>ROUNDDOWN(ROUND((G16+(G16*(J16))),2)*H16,0)</f>
        <v>0</v>
      </c>
      <c r="M16" s="53" t="s">
        <v>481</v>
      </c>
      <c r="N16" s="53">
        <f ca="1">SUMIFS(입력!$N$3:$N$182,입력!$A$3:$A$182,$D$1)</f>
        <v>0</v>
      </c>
      <c r="O16" s="53">
        <f ca="1">SUMIFS(입력!$O$3:$O$182,입력!$A$3:$A$182,$D$1)</f>
        <v>0</v>
      </c>
      <c r="P16" s="53">
        <f>COUNT(입력!N143:N162)</f>
        <v>0</v>
      </c>
      <c r="Q16" s="53">
        <v>0.02</v>
      </c>
      <c r="R16" s="53">
        <f>P16*Q16</f>
        <v>0</v>
      </c>
      <c r="S16" s="53">
        <f>입력!H143</f>
        <v>0</v>
      </c>
    </row>
    <row r="17" spans="1:15" s="53" customFormat="1" ht="15" hidden="1" customHeight="1">
      <c r="A17" s="1178"/>
      <c r="B17" s="563"/>
      <c r="C17" s="568"/>
      <c r="D17" s="555"/>
      <c r="E17" s="567"/>
      <c r="F17" s="555"/>
      <c r="G17" s="567"/>
      <c r="H17" s="571"/>
      <c r="I17" s="565"/>
      <c r="J17" s="552"/>
      <c r="K17" s="564"/>
      <c r="M17" s="53" t="s">
        <v>480</v>
      </c>
      <c r="N17" s="53" t="e">
        <f ca="1">ROUND(N16/P16/Q16,0)</f>
        <v>#DIV/0!</v>
      </c>
      <c r="O17" s="53" t="e">
        <f ca="1">ROUND(O16/$P$16/$Q$16,0)</f>
        <v>#DIV/0!</v>
      </c>
    </row>
    <row r="18" spans="1:15" s="53" customFormat="1" ht="15" hidden="1" customHeight="1">
      <c r="A18" s="1178"/>
      <c r="B18" s="563" t="s">
        <v>479</v>
      </c>
      <c r="C18" s="568">
        <f>C19</f>
        <v>0</v>
      </c>
      <c r="D18" s="555" t="s">
        <v>388</v>
      </c>
      <c r="E18" s="567"/>
      <c r="F18" s="555"/>
      <c r="G18" s="567"/>
      <c r="H18" s="571"/>
      <c r="I18" s="565"/>
      <c r="J18" s="552"/>
      <c r="K18" s="551">
        <f>K19+K20</f>
        <v>0</v>
      </c>
      <c r="M18" s="53" t="s">
        <v>477</v>
      </c>
      <c r="N18" s="53" t="e">
        <f ca="1">ROUND(N17/100,0)</f>
        <v>#DIV/0!</v>
      </c>
      <c r="O18" s="53" t="e">
        <f ca="1">ROUND(O17/100,0)</f>
        <v>#DIV/0!</v>
      </c>
    </row>
    <row r="19" spans="1:15" s="53" customFormat="1" ht="15" hidden="1" customHeight="1">
      <c r="A19" s="1178"/>
      <c r="B19" s="563" t="s">
        <v>476</v>
      </c>
      <c r="C19" s="570">
        <f>IF($M$3="줄베기",$N$17,0)</f>
        <v>0</v>
      </c>
      <c r="D19" s="555" t="s">
        <v>388</v>
      </c>
      <c r="E19" s="567">
        <v>7.0000000000000007E-2</v>
      </c>
      <c r="F19" s="555" t="s">
        <v>469</v>
      </c>
      <c r="G19" s="567">
        <f>ROUND(C19/100*E19,2)</f>
        <v>0</v>
      </c>
      <c r="H19" s="566">
        <f>'3-1.기초자료'!$B$11</f>
        <v>172698</v>
      </c>
      <c r="I19" s="565" t="s">
        <v>468</v>
      </c>
      <c r="J19" s="552">
        <f>IF($M$3="줄베기",$F$45,0)</f>
        <v>0</v>
      </c>
      <c r="K19" s="742">
        <f>ROUNDDOWN(ROUND((G19+(G19*(J19))),2)*H19,0)</f>
        <v>0</v>
      </c>
    </row>
    <row r="20" spans="1:15" s="53" customFormat="1" ht="15" hidden="1" customHeight="1">
      <c r="A20" s="1178"/>
      <c r="B20" s="563" t="s">
        <v>475</v>
      </c>
      <c r="C20" s="570">
        <f>IF($M$3="줄베기",$N$17,0)</f>
        <v>0</v>
      </c>
      <c r="D20" s="555" t="s">
        <v>388</v>
      </c>
      <c r="E20" s="567">
        <v>1.3</v>
      </c>
      <c r="F20" s="555" t="s">
        <v>469</v>
      </c>
      <c r="G20" s="567">
        <f>ROUND(C20/100*E20,2)</f>
        <v>0</v>
      </c>
      <c r="H20" s="566">
        <f>'3-1.기초자료'!$B$12</f>
        <v>228717</v>
      </c>
      <c r="I20" s="565" t="s">
        <v>464</v>
      </c>
      <c r="J20" s="552">
        <f>IF($M$3="줄베기",$F$45,0)</f>
        <v>0</v>
      </c>
      <c r="K20" s="742">
        <f>ROUNDDOWN(ROUND((G20+(G20*(J20))),2)*H20,0)</f>
        <v>0</v>
      </c>
    </row>
    <row r="21" spans="1:15" s="53" customFormat="1" ht="15" hidden="1" customHeight="1">
      <c r="A21" s="1178"/>
      <c r="B21" s="563"/>
      <c r="C21" s="568"/>
      <c r="D21" s="555"/>
      <c r="E21" s="567"/>
      <c r="F21" s="555"/>
      <c r="G21" s="567"/>
      <c r="I21" s="565"/>
      <c r="J21" s="552"/>
      <c r="K21" s="564"/>
    </row>
    <row r="22" spans="1:15" s="53" customFormat="1" ht="15" hidden="1" customHeight="1">
      <c r="A22" s="1178"/>
      <c r="B22" s="563" t="s">
        <v>474</v>
      </c>
      <c r="C22" s="570">
        <f>IF($M$3="맹아제거",$N$17,0)</f>
        <v>0</v>
      </c>
      <c r="D22" s="555" t="s">
        <v>388</v>
      </c>
      <c r="E22" s="567">
        <v>0.2</v>
      </c>
      <c r="F22" s="555" t="s">
        <v>469</v>
      </c>
      <c r="G22" s="567">
        <f>ROUND(C22/100*E22,2)</f>
        <v>0</v>
      </c>
      <c r="H22" s="566">
        <f>H19</f>
        <v>172698</v>
      </c>
      <c r="I22" s="565" t="s">
        <v>468</v>
      </c>
      <c r="J22" s="552">
        <f>IF($M$3="맹아제거",$G$45,0)</f>
        <v>0</v>
      </c>
      <c r="K22" s="742">
        <f>ROUNDDOWN(ROUND((G22+(G22*(J22))),2)*H22,0)</f>
        <v>0</v>
      </c>
    </row>
    <row r="23" spans="1:15" s="53" customFormat="1" ht="15" hidden="1" customHeight="1">
      <c r="A23" s="1178"/>
      <c r="B23" s="563"/>
      <c r="C23" s="568"/>
      <c r="D23" s="555"/>
      <c r="E23" s="567"/>
      <c r="F23" s="555"/>
      <c r="G23" s="567"/>
      <c r="I23" s="565"/>
      <c r="J23" s="552"/>
      <c r="K23" s="564"/>
    </row>
    <row r="24" spans="1:15" s="53" customFormat="1" ht="15" customHeight="1">
      <c r="A24" s="1178"/>
      <c r="B24" s="563" t="s">
        <v>472</v>
      </c>
      <c r="C24" s="568" t="e">
        <f ca="1">N17</f>
        <v>#DIV/0!</v>
      </c>
      <c r="D24" s="555" t="s">
        <v>388</v>
      </c>
      <c r="E24" s="567"/>
      <c r="F24" s="555"/>
      <c r="G24" s="567"/>
      <c r="I24" s="565"/>
      <c r="J24" s="552"/>
      <c r="K24" s="551" t="e">
        <f ca="1">K25+K26</f>
        <v>#DIV/0!</v>
      </c>
    </row>
    <row r="25" spans="1:15" s="53" customFormat="1" ht="15" customHeight="1">
      <c r="A25" s="1178"/>
      <c r="B25" s="563" t="s">
        <v>470</v>
      </c>
      <c r="C25" s="709" t="e">
        <f ca="1">IF($M$3="모두베기",$N$17,0)*0</f>
        <v>#DIV/0!</v>
      </c>
      <c r="D25" s="555"/>
      <c r="E25" s="634">
        <v>7.0000000000000007E-2</v>
      </c>
      <c r="F25" s="555" t="s">
        <v>469</v>
      </c>
      <c r="G25" s="567" t="e">
        <f ca="1">ROUND(C25/100*E25,2)</f>
        <v>#DIV/0!</v>
      </c>
      <c r="H25" s="566">
        <f>H19</f>
        <v>172698</v>
      </c>
      <c r="I25" s="565" t="s">
        <v>468</v>
      </c>
      <c r="J25" s="552">
        <f ca="1">IF($M$3="모두베기",$H$45,0)</f>
        <v>0.05</v>
      </c>
      <c r="K25" s="551" t="e">
        <f ca="1">INT(H25*G25*(1+J25))</f>
        <v>#DIV/0!</v>
      </c>
      <c r="M25" s="569"/>
    </row>
    <row r="26" spans="1:15" s="53" customFormat="1" ht="15" customHeight="1">
      <c r="A26" s="1178"/>
      <c r="B26" s="563" t="s">
        <v>467</v>
      </c>
      <c r="C26" s="568"/>
      <c r="D26" s="555"/>
      <c r="E26" s="567"/>
      <c r="F26" s="555"/>
      <c r="G26" s="567">
        <f ca="1">G27+G28+G29</f>
        <v>5</v>
      </c>
      <c r="I26" s="565"/>
      <c r="J26" s="552"/>
      <c r="K26" s="562">
        <f ca="1">K27+K28+K29</f>
        <v>1200764</v>
      </c>
    </row>
    <row r="27" spans="1:15" s="53" customFormat="1" ht="15" customHeight="1">
      <c r="A27" s="1178"/>
      <c r="B27" s="635" t="s">
        <v>523</v>
      </c>
      <c r="C27" s="567">
        <f ca="1">E27</f>
        <v>0</v>
      </c>
      <c r="D27" s="555" t="s">
        <v>461</v>
      </c>
      <c r="E27" s="567">
        <f ca="1">IF($C$44=B27,3.5,0)</f>
        <v>0</v>
      </c>
      <c r="F27" s="555" t="s">
        <v>461</v>
      </c>
      <c r="G27" s="567">
        <f ca="1">ROUND(C27,2)</f>
        <v>0</v>
      </c>
      <c r="H27" s="566">
        <f>H20</f>
        <v>228717</v>
      </c>
      <c r="I27" s="565" t="s">
        <v>464</v>
      </c>
      <c r="J27" s="552">
        <f ca="1">IF($M$3="모두베기",$H$45,0)</f>
        <v>0.05</v>
      </c>
      <c r="K27" s="742">
        <f ca="1">ROUNDDOWN(ROUND((G27+(G27*(J27))),2)*H27,0)</f>
        <v>0</v>
      </c>
    </row>
    <row r="28" spans="1:15" s="53" customFormat="1" ht="15" customHeight="1">
      <c r="A28" s="1178"/>
      <c r="B28" s="635" t="s">
        <v>521</v>
      </c>
      <c r="C28" s="567">
        <f ca="1">E28</f>
        <v>0</v>
      </c>
      <c r="D28" s="555" t="s">
        <v>461</v>
      </c>
      <c r="E28" s="567">
        <f ca="1">IF($C$44=B28,4,0)</f>
        <v>0</v>
      </c>
      <c r="F28" s="555" t="s">
        <v>461</v>
      </c>
      <c r="G28" s="567">
        <f ca="1">ROUND(C28,2)</f>
        <v>0</v>
      </c>
      <c r="H28" s="566">
        <f>H20</f>
        <v>228717</v>
      </c>
      <c r="I28" s="565" t="s">
        <v>464</v>
      </c>
      <c r="J28" s="552">
        <f ca="1">IF($M$3="모두베기",$H$45,0)</f>
        <v>0.05</v>
      </c>
      <c r="K28" s="742">
        <f ca="1">ROUNDDOWN(ROUND((G28+(G28*(J28))),2)*H28,0)</f>
        <v>0</v>
      </c>
    </row>
    <row r="29" spans="1:15" s="53" customFormat="1" ht="15" customHeight="1">
      <c r="A29" s="1178"/>
      <c r="B29" s="635" t="s">
        <v>519</v>
      </c>
      <c r="C29" s="567">
        <f ca="1">E29</f>
        <v>5</v>
      </c>
      <c r="D29" s="555" t="s">
        <v>461</v>
      </c>
      <c r="E29" s="567">
        <f ca="1">IF($C$44=B29,5,0)</f>
        <v>5</v>
      </c>
      <c r="F29" s="555" t="s">
        <v>461</v>
      </c>
      <c r="G29" s="567">
        <f ca="1">ROUND(C29,2)</f>
        <v>5</v>
      </c>
      <c r="H29" s="566">
        <f>H20</f>
        <v>228717</v>
      </c>
      <c r="I29" s="565" t="s">
        <v>464</v>
      </c>
      <c r="J29" s="552">
        <f ca="1">IF($M$3="모두베기",$H$45,0)</f>
        <v>0.05</v>
      </c>
      <c r="K29" s="742">
        <f ca="1">ROUNDDOWN(ROUND((G29+(G29*(J29))),2)*H29,0)</f>
        <v>1200764</v>
      </c>
    </row>
    <row r="30" spans="1:15" s="53" customFormat="1" ht="15" customHeight="1">
      <c r="A30" s="1178"/>
      <c r="B30" s="563"/>
      <c r="C30" s="557"/>
      <c r="D30" s="555"/>
      <c r="E30" s="554"/>
      <c r="F30" s="555"/>
      <c r="G30" s="554"/>
      <c r="I30" s="565"/>
      <c r="J30" s="552"/>
      <c r="K30" s="564"/>
    </row>
    <row r="31" spans="1:15" s="53" customFormat="1" ht="15" customHeight="1">
      <c r="A31" s="1178"/>
      <c r="B31" s="563" t="s">
        <v>463</v>
      </c>
      <c r="C31" s="534"/>
      <c r="D31" s="555"/>
      <c r="E31" s="534"/>
      <c r="F31" s="555"/>
      <c r="G31" s="534"/>
      <c r="I31" s="534"/>
      <c r="J31" s="552"/>
      <c r="K31" s="562">
        <f ca="1">K32+K33</f>
        <v>47245</v>
      </c>
    </row>
    <row r="32" spans="1:15" s="53" customFormat="1" ht="19.5" customHeight="1">
      <c r="A32" s="1178"/>
      <c r="B32" s="534" t="s">
        <v>462</v>
      </c>
      <c r="C32" s="554">
        <f ca="1">G14</f>
        <v>5</v>
      </c>
      <c r="D32" s="555" t="s">
        <v>461</v>
      </c>
      <c r="E32" s="561">
        <v>5</v>
      </c>
      <c r="F32" s="560" t="s">
        <v>460</v>
      </c>
      <c r="G32" s="559">
        <f ca="1">ROUND(E32*C32,2)</f>
        <v>25</v>
      </c>
      <c r="H32" s="553">
        <f>'3-1.기초자료'!$B$15</f>
        <v>1718</v>
      </c>
      <c r="I32" s="558" t="s">
        <v>459</v>
      </c>
      <c r="J32" s="552"/>
      <c r="K32" s="551">
        <f ca="1">INT(H32*G32)</f>
        <v>42950</v>
      </c>
    </row>
    <row r="33" spans="1:17" s="53" customFormat="1" ht="19.5" customHeight="1">
      <c r="A33" s="1178"/>
      <c r="B33" s="534" t="s">
        <v>458</v>
      </c>
      <c r="C33" s="557">
        <f ca="1">INT(G32*H32)</f>
        <v>42950</v>
      </c>
      <c r="D33" s="555" t="s">
        <v>86</v>
      </c>
      <c r="E33" s="556">
        <v>0.1</v>
      </c>
      <c r="F33" s="555"/>
      <c r="G33" s="554"/>
      <c r="H33" s="553"/>
      <c r="I33" s="534"/>
      <c r="J33" s="552"/>
      <c r="K33" s="551">
        <f ca="1">INT(C33*E33)</f>
        <v>4295</v>
      </c>
    </row>
    <row r="34" spans="1:17" s="53" customFormat="1" ht="19.5" customHeight="1" thickBot="1">
      <c r="A34" s="1178"/>
      <c r="B34" s="550" t="s">
        <v>456</v>
      </c>
      <c r="C34" s="547">
        <f ca="1">C32</f>
        <v>5</v>
      </c>
      <c r="D34" s="548" t="s">
        <v>455</v>
      </c>
      <c r="E34" s="549">
        <v>8.3999999999999995E-3</v>
      </c>
      <c r="F34" s="548" t="s">
        <v>454</v>
      </c>
      <c r="G34" s="547"/>
      <c r="H34" s="546">
        <f>'3-1.기초자료'!$B$21</f>
        <v>400000</v>
      </c>
      <c r="I34" s="93" t="s">
        <v>270</v>
      </c>
      <c r="J34" s="545"/>
      <c r="K34" s="544">
        <f ca="1">INT(C34*E34*H34)</f>
        <v>16800</v>
      </c>
    </row>
    <row r="35" spans="1:17" s="53" customFormat="1" ht="21" customHeight="1">
      <c r="A35" s="1173" t="s">
        <v>155</v>
      </c>
      <c r="B35" s="543" t="s">
        <v>451</v>
      </c>
      <c r="C35" s="542"/>
      <c r="D35" s="506"/>
      <c r="E35" s="542"/>
      <c r="F35" s="506"/>
      <c r="G35" s="542"/>
      <c r="H35" s="506"/>
      <c r="I35" s="542"/>
      <c r="J35" s="507"/>
      <c r="K35" s="541" t="e">
        <f ca="1">K36+K37+K38</f>
        <v>#DIV/0!</v>
      </c>
    </row>
    <row r="36" spans="1:17" s="53" customFormat="1" ht="21" customHeight="1">
      <c r="A36" s="1174"/>
      <c r="B36" s="540" t="s">
        <v>450</v>
      </c>
      <c r="C36" s="538"/>
      <c r="D36" s="539"/>
      <c r="E36" s="538"/>
      <c r="F36" s="539"/>
      <c r="G36" s="538"/>
      <c r="H36" s="539"/>
      <c r="I36" s="538"/>
      <c r="J36" s="537"/>
      <c r="K36" s="536" t="e">
        <f ca="1">K12</f>
        <v>#DIV/0!</v>
      </c>
    </row>
    <row r="37" spans="1:17" s="53" customFormat="1" ht="21" customHeight="1">
      <c r="A37" s="1174"/>
      <c r="B37" s="535" t="s">
        <v>449</v>
      </c>
      <c r="C37" s="534"/>
      <c r="E37" s="534"/>
      <c r="G37" s="534"/>
      <c r="I37" s="534"/>
      <c r="J37" s="505"/>
      <c r="K37" s="533">
        <f ca="1">K31</f>
        <v>47245</v>
      </c>
      <c r="Q37" s="170"/>
    </row>
    <row r="38" spans="1:17" s="53" customFormat="1" ht="21" customHeight="1" thickBot="1">
      <c r="A38" s="1175"/>
      <c r="B38" s="532" t="s">
        <v>448</v>
      </c>
      <c r="C38" s="530"/>
      <c r="D38" s="531"/>
      <c r="E38" s="530"/>
      <c r="F38" s="531"/>
      <c r="G38" s="530"/>
      <c r="H38" s="531"/>
      <c r="I38" s="530"/>
      <c r="J38" s="529"/>
      <c r="K38" s="528">
        <f ca="1">K34</f>
        <v>16800</v>
      </c>
    </row>
    <row r="39" spans="1:17" s="53" customFormat="1" ht="21" customHeight="1" thickBot="1">
      <c r="A39" s="510"/>
      <c r="B39" s="527" t="s">
        <v>447</v>
      </c>
      <c r="C39" s="510"/>
      <c r="D39" s="510"/>
      <c r="E39" s="510"/>
      <c r="F39" s="510"/>
      <c r="G39" s="510"/>
      <c r="H39" s="510"/>
      <c r="I39" s="510"/>
      <c r="J39" s="509"/>
      <c r="K39" s="510"/>
    </row>
    <row r="40" spans="1:17" s="53" customFormat="1" ht="21" customHeight="1">
      <c r="A40" s="526"/>
      <c r="B40" s="1126" t="s">
        <v>81</v>
      </c>
      <c r="C40" s="1124" t="s">
        <v>445</v>
      </c>
      <c r="D40" s="1120"/>
      <c r="E40" s="1176" t="s">
        <v>444</v>
      </c>
      <c r="F40" s="1176"/>
      <c r="G40" s="1176"/>
      <c r="H40" s="1176"/>
      <c r="I40" s="1176"/>
      <c r="J40" s="1124" t="s">
        <v>84</v>
      </c>
      <c r="K40" s="1128"/>
    </row>
    <row r="41" spans="1:17" s="53" customFormat="1" ht="21" customHeight="1" thickBot="1">
      <c r="A41" s="520"/>
      <c r="B41" s="1127"/>
      <c r="C41" s="1125"/>
      <c r="D41" s="1123"/>
      <c r="E41" s="525" t="s">
        <v>272</v>
      </c>
      <c r="F41" s="525" t="s">
        <v>271</v>
      </c>
      <c r="G41" s="525" t="s">
        <v>273</v>
      </c>
      <c r="H41" s="525" t="s">
        <v>211</v>
      </c>
      <c r="I41" s="524"/>
      <c r="J41" s="1125"/>
      <c r="K41" s="1129"/>
    </row>
    <row r="42" spans="1:17" s="53" customFormat="1" ht="21" customHeight="1" thickTop="1">
      <c r="A42" s="520"/>
      <c r="B42" s="523" t="s">
        <v>438</v>
      </c>
      <c r="C42" s="1165" t="str">
        <f ca="1">OFFSET(입력!$B$3,0+$S$1*20,16)</f>
        <v>중(15º~30º)</v>
      </c>
      <c r="D42" s="1166"/>
      <c r="E42" s="518">
        <f ca="1">IF($C$42=$O$42,0,IF($C$42=$O$43,0.05,0.1))</f>
        <v>0.05</v>
      </c>
      <c r="F42" s="518">
        <f ca="1">IF($C$42=$O$42,0,IF($C$42=$O$43,0.05,0.1))</f>
        <v>0.05</v>
      </c>
      <c r="G42" s="518">
        <f ca="1">IF($C$42=$O$42,0,IF($C$42=$O$43,0.05,0.1))</f>
        <v>0.05</v>
      </c>
      <c r="H42" s="518">
        <f ca="1">IF($C$42=$O$42,0,IF($C$42=$O$43,0.05,0.1))</f>
        <v>0.05</v>
      </c>
      <c r="I42" s="522"/>
      <c r="J42" s="517"/>
      <c r="K42" s="516"/>
      <c r="O42" s="538" t="s">
        <v>437</v>
      </c>
      <c r="P42" s="538">
        <v>0</v>
      </c>
    </row>
    <row r="43" spans="1:17" s="53" customFormat="1" ht="21" customHeight="1">
      <c r="A43" s="520"/>
      <c r="B43" s="519" t="s">
        <v>436</v>
      </c>
      <c r="C43" s="1167" t="str">
        <f ca="1">OFFSET(입력!$B$3,0+$S$1*20,17)</f>
        <v>개소당 평균면적이 3ha 이상</v>
      </c>
      <c r="D43" s="1168"/>
      <c r="E43" s="518">
        <f ca="1">IF($C$43=$O$48,0,IF($C$43=$O$49,0.05,0.1))</f>
        <v>0</v>
      </c>
      <c r="F43" s="518">
        <f ca="1">IF($C$43=$O$48,0,IF($C$43=$O$49,0.05,0.1))</f>
        <v>0</v>
      </c>
      <c r="G43" s="518">
        <f ca="1">IF($C$43=$O$48,0,IF($C$43=$O$49,0.05,0.1))</f>
        <v>0</v>
      </c>
      <c r="H43" s="518">
        <f ca="1">IF($C$43=$O$48,0,IF($C$43=$O$49,0.05,0.1))</f>
        <v>0</v>
      </c>
      <c r="I43" s="521"/>
      <c r="J43" s="512"/>
      <c r="K43" s="169"/>
      <c r="O43" s="538" t="s">
        <v>435</v>
      </c>
      <c r="P43" s="538">
        <v>0.05</v>
      </c>
    </row>
    <row r="44" spans="1:17" s="53" customFormat="1" ht="21" customHeight="1">
      <c r="A44" s="520"/>
      <c r="B44" s="519" t="s">
        <v>434</v>
      </c>
      <c r="C44" s="1167" t="str">
        <f ca="1">OFFSET(입력!$B$3,0+$S$1*20,15)</f>
        <v>조림 3년 차 이상</v>
      </c>
      <c r="D44" s="1168"/>
      <c r="E44" s="166"/>
      <c r="F44" s="518">
        <f ca="1">IF($C$44=$O$45,0,IF($C$44=$O$46,0.05,0.1))</f>
        <v>0.1</v>
      </c>
      <c r="G44" s="166"/>
      <c r="H44" s="166"/>
      <c r="I44" s="166"/>
      <c r="J44" s="517"/>
      <c r="K44" s="516"/>
      <c r="O44" s="538" t="s">
        <v>433</v>
      </c>
      <c r="P44" s="538">
        <v>0.1</v>
      </c>
    </row>
    <row r="45" spans="1:17" s="53" customFormat="1" ht="21" customHeight="1">
      <c r="A45" s="515"/>
      <c r="B45" s="514" t="s">
        <v>432</v>
      </c>
      <c r="C45" s="1169"/>
      <c r="D45" s="1170"/>
      <c r="E45" s="513">
        <f ca="1">E42+E43+E44</f>
        <v>0.05</v>
      </c>
      <c r="F45" s="513">
        <f ca="1">F42+F43+F44</f>
        <v>0.15000000000000002</v>
      </c>
      <c r="G45" s="513">
        <f ca="1">G42+G43+G44</f>
        <v>0.05</v>
      </c>
      <c r="H45" s="513">
        <f ca="1">H42+H43+H44</f>
        <v>0.05</v>
      </c>
      <c r="I45" s="513"/>
      <c r="J45" s="512"/>
      <c r="K45" s="169"/>
      <c r="O45" s="633" t="s">
        <v>523</v>
      </c>
      <c r="P45" s="538">
        <v>0</v>
      </c>
      <c r="Q45" s="53">
        <v>3.5</v>
      </c>
    </row>
    <row r="46" spans="1:17" s="53" customFormat="1" ht="21" customHeight="1" thickBot="1">
      <c r="A46" s="511"/>
      <c r="B46" s="510"/>
      <c r="C46" s="510"/>
      <c r="D46" s="510"/>
      <c r="E46" s="510"/>
      <c r="F46" s="510"/>
      <c r="G46" s="510"/>
      <c r="H46" s="510"/>
      <c r="I46" s="510"/>
      <c r="J46" s="509"/>
      <c r="K46" s="508"/>
      <c r="O46" s="633" t="s">
        <v>521</v>
      </c>
      <c r="P46" s="538">
        <v>0.05</v>
      </c>
      <c r="Q46" s="53">
        <v>4</v>
      </c>
    </row>
    <row r="47" spans="1:17" s="53" customFormat="1" ht="21" customHeight="1">
      <c r="A47" s="506"/>
      <c r="B47" s="506"/>
      <c r="C47" s="506"/>
      <c r="D47" s="506"/>
      <c r="E47" s="506"/>
      <c r="F47" s="506"/>
      <c r="G47" s="506"/>
      <c r="H47" s="506"/>
      <c r="I47" s="506"/>
      <c r="J47" s="507"/>
      <c r="K47" s="506"/>
      <c r="O47" s="633" t="s">
        <v>519</v>
      </c>
      <c r="P47" s="538">
        <v>0.1</v>
      </c>
      <c r="Q47" s="53">
        <v>5</v>
      </c>
    </row>
    <row r="48" spans="1:17" s="53" customFormat="1" ht="21" customHeight="1">
      <c r="J48" s="505"/>
      <c r="O48" s="538" t="s">
        <v>1082</v>
      </c>
      <c r="P48" s="538">
        <v>0</v>
      </c>
    </row>
    <row r="49" spans="10:16" s="53" customFormat="1" ht="21" customHeight="1">
      <c r="J49" s="505"/>
      <c r="O49" s="538" t="s">
        <v>1084</v>
      </c>
      <c r="P49" s="538">
        <v>0.05</v>
      </c>
    </row>
    <row r="50" spans="10:16" s="53" customFormat="1" ht="21" customHeight="1">
      <c r="J50" s="505"/>
      <c r="O50" s="538" t="s">
        <v>1083</v>
      </c>
      <c r="P50" s="538">
        <v>0.1</v>
      </c>
    </row>
    <row r="51" spans="10:16" s="53" customFormat="1" ht="21" customHeight="1">
      <c r="J51" s="505"/>
    </row>
    <row r="52" spans="10:16" s="53" customFormat="1" ht="21" customHeight="1">
      <c r="J52" s="505"/>
    </row>
    <row r="53" spans="10:16" s="53" customFormat="1" ht="23.25" customHeight="1">
      <c r="J53" s="505"/>
    </row>
    <row r="54" spans="10:16" s="53" customFormat="1" ht="21" customHeight="1">
      <c r="J54" s="505"/>
    </row>
    <row r="55" spans="10:16" s="53" customFormat="1" ht="21" customHeight="1">
      <c r="J55" s="505"/>
    </row>
    <row r="56" spans="10:16" s="53" customFormat="1" ht="21" customHeight="1">
      <c r="J56" s="505"/>
    </row>
    <row r="57" spans="10:16" s="53" customFormat="1" ht="21" customHeight="1">
      <c r="J57" s="505"/>
    </row>
    <row r="58" spans="10:16" s="53" customFormat="1" ht="21" customHeight="1">
      <c r="J58" s="505"/>
    </row>
    <row r="59" spans="10:16" s="53" customFormat="1" ht="21" customHeight="1">
      <c r="J59" s="505"/>
    </row>
    <row r="60" spans="10:16" s="53" customFormat="1" ht="21" customHeight="1">
      <c r="J60" s="505"/>
    </row>
    <row r="61" spans="10:16" s="53" customFormat="1" ht="21" customHeight="1">
      <c r="J61" s="505"/>
    </row>
    <row r="62" spans="10:16" s="53" customFormat="1" ht="21" customHeight="1">
      <c r="J62" s="505"/>
    </row>
    <row r="63" spans="10:16" s="53" customFormat="1" ht="21" customHeight="1">
      <c r="J63" s="505"/>
    </row>
    <row r="64" spans="10:16" s="53" customFormat="1" ht="21" customHeight="1">
      <c r="J64" s="505"/>
    </row>
    <row r="65" spans="10:10" s="53" customFormat="1" ht="21" customHeight="1">
      <c r="J65" s="505"/>
    </row>
    <row r="66" spans="10:10" s="53" customFormat="1" ht="21" customHeight="1">
      <c r="J66" s="505"/>
    </row>
    <row r="67" spans="10:10" s="53" customFormat="1" ht="21" customHeight="1">
      <c r="J67" s="505"/>
    </row>
    <row r="68" spans="10:10" s="53" customFormat="1" ht="21" customHeight="1">
      <c r="J68" s="505"/>
    </row>
    <row r="69" spans="10:10" s="53" customFormat="1" ht="21" customHeight="1">
      <c r="J69" s="505"/>
    </row>
    <row r="70" spans="10:10" s="53" customFormat="1" ht="21" customHeight="1">
      <c r="J70" s="505"/>
    </row>
    <row r="71" spans="10:10" s="53" customFormat="1" ht="21" customHeight="1">
      <c r="J71" s="505"/>
    </row>
    <row r="72" spans="10:10" s="53" customFormat="1" ht="21" customHeight="1">
      <c r="J72" s="505"/>
    </row>
    <row r="73" spans="10:10" s="53" customFormat="1" ht="21" customHeight="1">
      <c r="J73" s="505"/>
    </row>
    <row r="74" spans="10:10" s="53" customFormat="1" ht="21" customHeight="1">
      <c r="J74" s="505"/>
    </row>
    <row r="75" spans="10:10" s="53" customFormat="1" ht="21" customHeight="1">
      <c r="J75" s="505"/>
    </row>
    <row r="76" spans="10:10" s="53" customFormat="1" ht="21" customHeight="1">
      <c r="J76" s="505"/>
    </row>
    <row r="77" spans="10:10" s="53" customFormat="1" ht="21" customHeight="1">
      <c r="J77" s="505"/>
    </row>
    <row r="78" spans="10:10" s="53" customFormat="1" ht="21" customHeight="1">
      <c r="J78" s="505"/>
    </row>
    <row r="79" spans="10:10" s="53" customFormat="1" ht="21" customHeight="1">
      <c r="J79" s="505"/>
    </row>
    <row r="80" spans="10:10" s="53" customFormat="1" ht="21" customHeight="1">
      <c r="J80" s="505"/>
    </row>
    <row r="81" spans="1:11" s="53" customFormat="1" ht="21" customHeight="1">
      <c r="J81" s="505"/>
    </row>
    <row r="82" spans="1:11" s="53" customFormat="1" ht="21" customHeight="1">
      <c r="J82" s="505"/>
    </row>
    <row r="83" spans="1:11" s="53" customFormat="1" ht="21" customHeight="1">
      <c r="J83" s="505"/>
    </row>
    <row r="84" spans="1:11" s="53" customFormat="1" ht="21" customHeight="1">
      <c r="J84" s="505"/>
    </row>
    <row r="85" spans="1:11" s="53" customFormat="1" ht="21" customHeight="1">
      <c r="J85" s="505"/>
    </row>
    <row r="86" spans="1:11" s="53" customFormat="1" ht="21" customHeight="1">
      <c r="J86" s="505"/>
    </row>
    <row r="87" spans="1:11" s="53" customFormat="1" ht="21" customHeight="1">
      <c r="J87" s="505"/>
    </row>
    <row r="88" spans="1:11">
      <c r="A88" s="53"/>
      <c r="B88" s="53"/>
      <c r="C88" s="53"/>
      <c r="D88" s="53"/>
      <c r="E88" s="53"/>
      <c r="F88" s="53"/>
      <c r="G88" s="53"/>
      <c r="H88" s="53"/>
      <c r="I88" s="53"/>
      <c r="J88" s="505"/>
      <c r="K88" s="53"/>
    </row>
    <row r="89" spans="1:11">
      <c r="A89" s="53"/>
      <c r="B89" s="53"/>
      <c r="C89" s="53"/>
      <c r="D89" s="53"/>
      <c r="E89" s="53"/>
      <c r="F89" s="53"/>
      <c r="G89" s="53"/>
      <c r="H89" s="53"/>
      <c r="I89" s="53"/>
      <c r="J89" s="505"/>
      <c r="K89" s="53"/>
    </row>
    <row r="90" spans="1:11">
      <c r="A90" s="53"/>
      <c r="B90" s="53"/>
      <c r="C90" s="53"/>
      <c r="D90" s="53"/>
      <c r="E90" s="53"/>
      <c r="F90" s="53"/>
      <c r="G90" s="53"/>
      <c r="H90" s="53"/>
      <c r="I90" s="53"/>
      <c r="J90" s="505"/>
      <c r="K90" s="53"/>
    </row>
    <row r="91" spans="1:11">
      <c r="A91" s="53"/>
      <c r="B91" s="53"/>
      <c r="C91" s="53"/>
      <c r="D91" s="53"/>
      <c r="E91" s="53"/>
      <c r="F91" s="53"/>
      <c r="G91" s="53"/>
      <c r="H91" s="53"/>
      <c r="I91" s="53"/>
      <c r="J91" s="505"/>
      <c r="K91" s="53"/>
    </row>
    <row r="92" spans="1:11">
      <c r="A92" s="53"/>
      <c r="B92" s="53"/>
      <c r="C92" s="53"/>
      <c r="D92" s="53"/>
      <c r="E92" s="53"/>
      <c r="F92" s="53"/>
      <c r="G92" s="53"/>
      <c r="H92" s="53"/>
      <c r="I92" s="53"/>
      <c r="J92" s="505"/>
      <c r="K92" s="53"/>
    </row>
  </sheetData>
  <mergeCells count="17">
    <mergeCell ref="J40:K41"/>
    <mergeCell ref="C42:D42"/>
    <mergeCell ref="C43:D43"/>
    <mergeCell ref="C44:D44"/>
    <mergeCell ref="C45:D45"/>
    <mergeCell ref="E5:F5"/>
    <mergeCell ref="A7:A34"/>
    <mergeCell ref="A35:A38"/>
    <mergeCell ref="B40:B41"/>
    <mergeCell ref="C40:D41"/>
    <mergeCell ref="E40:I40"/>
    <mergeCell ref="D1:D2"/>
    <mergeCell ref="E1:H2"/>
    <mergeCell ref="A4:B4"/>
    <mergeCell ref="C4:D4"/>
    <mergeCell ref="E4:F4"/>
    <mergeCell ref="H4:I4"/>
  </mergeCells>
  <phoneticPr fontId="4" type="noConversion"/>
  <dataValidations count="1">
    <dataValidation type="list" allowBlank="1" showInputMessage="1" showErrorMessage="1" sqref="M3" xr:uid="{13C8F168-0214-40A2-A046-4B1573AE760B}">
      <formula1>$N$2:$N$5</formula1>
    </dataValidation>
  </dataValidations>
  <pageMargins left="0.78740157480314965" right="0.31496062992125984" top="0.6692913385826772" bottom="0.43307086614173229" header="0.51181102362204722" footer="0"/>
  <pageSetup paperSize="9" scale="80" orientation="landscape" blackAndWhite="1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39208-A7EE-47D7-A907-B3A1151B8081}">
  <sheetPr>
    <tabColor indexed="11"/>
  </sheetPr>
  <dimension ref="A1:S92"/>
  <sheetViews>
    <sheetView view="pageBreakPreview" zoomScaleNormal="100" workbookViewId="0">
      <selection activeCell="B15" sqref="A15:XFD23"/>
    </sheetView>
  </sheetViews>
  <sheetFormatPr defaultColWidth="8.88671875" defaultRowHeight="14.25"/>
  <cols>
    <col min="1" max="1" width="6.77734375" style="3" customWidth="1"/>
    <col min="2" max="2" width="22.77734375" style="3" customWidth="1"/>
    <col min="3" max="3" width="11.77734375" style="3" customWidth="1"/>
    <col min="4" max="4" width="17.77734375" style="3" bestFit="1" customWidth="1"/>
    <col min="5" max="9" width="11.77734375" style="3" customWidth="1"/>
    <col min="10" max="10" width="7.77734375" style="57" customWidth="1"/>
    <col min="11" max="11" width="14.77734375" style="3" customWidth="1"/>
    <col min="12" max="12" width="1.77734375" style="3" customWidth="1"/>
    <col min="13" max="14" width="8.88671875" style="3"/>
    <col min="15" max="15" width="22.33203125" style="3" bestFit="1" customWidth="1"/>
    <col min="16" max="16" width="8.88671875" style="3"/>
    <col min="17" max="17" width="10" style="3" bestFit="1" customWidth="1"/>
    <col min="18" max="16384" width="8.88671875" style="3"/>
  </cols>
  <sheetData>
    <row r="1" spans="1:19" ht="23.25" customHeight="1">
      <c r="A1" s="612"/>
      <c r="B1" s="611"/>
      <c r="C1" s="611"/>
      <c r="D1" s="1161" t="str">
        <f ca="1">OFFSET('5-1.소반별'!$Q$1,S1,0)</f>
        <v>1-0-9-0</v>
      </c>
      <c r="E1" s="1163" t="s">
        <v>517</v>
      </c>
      <c r="F1" s="1163"/>
      <c r="G1" s="1163"/>
      <c r="H1" s="1163"/>
      <c r="I1" s="610"/>
      <c r="J1" s="610"/>
      <c r="K1" s="609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8</v>
      </c>
    </row>
    <row r="2" spans="1:19" ht="23.25" customHeight="1" thickBot="1">
      <c r="A2" s="608"/>
      <c r="B2" s="607"/>
      <c r="C2" s="607"/>
      <c r="D2" s="1162"/>
      <c r="E2" s="1164"/>
      <c r="F2" s="1164"/>
      <c r="G2" s="1164"/>
      <c r="H2" s="1164"/>
      <c r="I2" s="606"/>
      <c r="J2" s="606"/>
      <c r="K2" s="605"/>
      <c r="M2" s="3" t="s">
        <v>516</v>
      </c>
      <c r="N2" s="604" t="s">
        <v>272</v>
      </c>
    </row>
    <row r="3" spans="1:19" s="53" customFormat="1" ht="21.95" customHeight="1" thickBot="1">
      <c r="A3" s="603" t="s">
        <v>515</v>
      </c>
      <c r="B3" s="602">
        <f ca="1">VLOOKUP($D$1,'5-1.소반별'!$Q$1:$U$9,2,0)</f>
        <v>0</v>
      </c>
      <c r="C3" s="602"/>
      <c r="D3" s="602"/>
      <c r="E3" s="602"/>
      <c r="F3" s="601" t="s">
        <v>514</v>
      </c>
      <c r="G3" s="600">
        <f ca="1">VLOOKUP($D$1,'5-1.소반별'!$Q$1:$U$9,5,0)</f>
        <v>0</v>
      </c>
      <c r="H3" s="599" t="s">
        <v>4</v>
      </c>
      <c r="I3" s="598"/>
      <c r="J3" s="597"/>
      <c r="K3" s="596"/>
      <c r="M3" s="244" t="s">
        <v>513</v>
      </c>
      <c r="N3" s="589" t="s">
        <v>271</v>
      </c>
    </row>
    <row r="4" spans="1:19" s="53" customFormat="1" ht="16.5" customHeight="1">
      <c r="A4" s="1179" t="s">
        <v>512</v>
      </c>
      <c r="B4" s="1172"/>
      <c r="C4" s="1180" t="s">
        <v>511</v>
      </c>
      <c r="D4" s="1180"/>
      <c r="E4" s="1171" t="s">
        <v>510</v>
      </c>
      <c r="F4" s="1172"/>
      <c r="G4" s="591" t="s">
        <v>509</v>
      </c>
      <c r="H4" s="1171" t="s">
        <v>508</v>
      </c>
      <c r="I4" s="1172"/>
      <c r="J4" s="591" t="s">
        <v>507</v>
      </c>
      <c r="K4" s="590"/>
      <c r="N4" s="589" t="s">
        <v>273</v>
      </c>
    </row>
    <row r="5" spans="1:19" s="53" customFormat="1" ht="16.5" customHeight="1">
      <c r="A5" s="595"/>
      <c r="B5" s="592"/>
      <c r="C5" s="594"/>
      <c r="D5" s="594"/>
      <c r="E5" s="1171" t="s">
        <v>506</v>
      </c>
      <c r="F5" s="1172"/>
      <c r="G5" s="594"/>
      <c r="H5" s="593"/>
      <c r="I5" s="592"/>
      <c r="J5" s="591" t="s">
        <v>505</v>
      </c>
      <c r="K5" s="590" t="s">
        <v>6</v>
      </c>
      <c r="N5" s="589" t="s">
        <v>211</v>
      </c>
    </row>
    <row r="6" spans="1:19" s="53" customFormat="1" ht="16.5" customHeight="1" thickBot="1">
      <c r="A6" s="588"/>
      <c r="B6" s="524" t="s">
        <v>503</v>
      </c>
      <c r="C6" s="587"/>
      <c r="D6" s="524" t="s">
        <v>99</v>
      </c>
      <c r="E6" s="586"/>
      <c r="F6" s="524" t="s">
        <v>99</v>
      </c>
      <c r="G6" s="587"/>
      <c r="H6" s="586"/>
      <c r="I6" s="524" t="s">
        <v>501</v>
      </c>
      <c r="J6" s="457" t="s">
        <v>500</v>
      </c>
      <c r="K6" s="585"/>
    </row>
    <row r="7" spans="1:19" s="53" customFormat="1" ht="15" hidden="1" customHeight="1" thickTop="1">
      <c r="A7" s="1177" t="s">
        <v>499</v>
      </c>
      <c r="B7" s="563" t="s">
        <v>498</v>
      </c>
      <c r="C7" s="534"/>
      <c r="D7" s="505"/>
      <c r="E7" s="534"/>
      <c r="G7" s="534"/>
      <c r="I7" s="534"/>
      <c r="J7" s="552"/>
      <c r="K7" s="564"/>
    </row>
    <row r="8" spans="1:19" s="53" customFormat="1" ht="15" hidden="1" customHeight="1">
      <c r="A8" s="1178"/>
      <c r="B8" s="563" t="s">
        <v>491</v>
      </c>
      <c r="C8" s="554"/>
      <c r="D8" s="555" t="s">
        <v>4</v>
      </c>
      <c r="E8" s="554">
        <v>0.2</v>
      </c>
      <c r="F8" s="555" t="s">
        <v>461</v>
      </c>
      <c r="G8" s="554">
        <f>ROUND(E8*C8,2)</f>
        <v>0</v>
      </c>
      <c r="H8" s="553">
        <f>H18</f>
        <v>0</v>
      </c>
      <c r="I8" s="565" t="s">
        <v>299</v>
      </c>
      <c r="J8" s="552">
        <f>I45</f>
        <v>0</v>
      </c>
      <c r="K8" s="551">
        <f>INT(H8*G8*(1+J8))</f>
        <v>0</v>
      </c>
    </row>
    <row r="9" spans="1:19" s="53" customFormat="1" ht="15" hidden="1" customHeight="1">
      <c r="A9" s="1178"/>
      <c r="B9" s="563" t="s">
        <v>497</v>
      </c>
      <c r="C9" s="554">
        <f>C8</f>
        <v>0</v>
      </c>
      <c r="D9" s="555" t="s">
        <v>4</v>
      </c>
      <c r="E9" s="554">
        <v>0.2</v>
      </c>
      <c r="F9" s="555" t="s">
        <v>495</v>
      </c>
      <c r="G9" s="554">
        <f>ROUND(E9*C9,2)</f>
        <v>0</v>
      </c>
      <c r="H9" s="553">
        <f>'3-1.기초자료'!$B$22</f>
        <v>6571</v>
      </c>
      <c r="I9" s="565"/>
      <c r="J9" s="552"/>
      <c r="K9" s="551">
        <f>INT(H9*G9)</f>
        <v>0</v>
      </c>
    </row>
    <row r="10" spans="1:19" s="53" customFormat="1" ht="15" hidden="1" customHeight="1">
      <c r="A10" s="1178"/>
      <c r="B10" s="584" t="s">
        <v>458</v>
      </c>
      <c r="C10" s="583">
        <f>K9</f>
        <v>0</v>
      </c>
      <c r="D10" s="548" t="s">
        <v>86</v>
      </c>
      <c r="E10" s="583">
        <v>5</v>
      </c>
      <c r="F10" s="548" t="s">
        <v>102</v>
      </c>
      <c r="G10" s="547"/>
      <c r="H10" s="546"/>
      <c r="I10" s="93"/>
      <c r="J10" s="545"/>
      <c r="K10" s="544">
        <f>INT(C10*0.05)</f>
        <v>0</v>
      </c>
    </row>
    <row r="11" spans="1:19" s="53" customFormat="1" ht="15" customHeight="1" thickTop="1">
      <c r="A11" s="1178"/>
      <c r="B11" s="582" t="s">
        <v>492</v>
      </c>
      <c r="C11" s="579"/>
      <c r="D11" s="580"/>
      <c r="E11" s="581"/>
      <c r="F11" s="580"/>
      <c r="G11" s="579"/>
      <c r="H11" s="578"/>
      <c r="I11" s="91"/>
      <c r="J11" s="577"/>
      <c r="K11" s="576"/>
    </row>
    <row r="12" spans="1:19" s="53" customFormat="1" ht="15" customHeight="1">
      <c r="A12" s="1178"/>
      <c r="B12" s="563" t="s">
        <v>491</v>
      </c>
      <c r="C12" s="575" t="e">
        <f ca="1">G13+G14</f>
        <v>#DIV/0!</v>
      </c>
      <c r="D12" s="555" t="s">
        <v>461</v>
      </c>
      <c r="E12" s="554"/>
      <c r="F12" s="555"/>
      <c r="G12" s="554"/>
      <c r="H12" s="573"/>
      <c r="I12" s="574"/>
      <c r="J12" s="552"/>
      <c r="K12" s="551" t="e">
        <f ca="1">K13+K14</f>
        <v>#DIV/0!</v>
      </c>
    </row>
    <row r="13" spans="1:19" s="53" customFormat="1" ht="15" customHeight="1">
      <c r="A13" s="1178"/>
      <c r="B13" s="563"/>
      <c r="C13" s="570"/>
      <c r="D13" s="555"/>
      <c r="E13" s="554"/>
      <c r="F13" s="555"/>
      <c r="G13" s="554" t="e">
        <f ca="1">G16+G19+G22+G25</f>
        <v>#DIV/0!</v>
      </c>
      <c r="H13" s="573"/>
      <c r="I13" s="565" t="s">
        <v>299</v>
      </c>
      <c r="J13" s="552"/>
      <c r="K13" s="551" t="e">
        <f ca="1">K16+K19+K22+K25</f>
        <v>#DIV/0!</v>
      </c>
    </row>
    <row r="14" spans="1:19" s="53" customFormat="1" ht="15" customHeight="1">
      <c r="A14" s="1178"/>
      <c r="B14" s="563"/>
      <c r="C14" s="570"/>
      <c r="D14" s="555"/>
      <c r="E14" s="554"/>
      <c r="F14" s="555"/>
      <c r="G14" s="554">
        <f ca="1">G20+G26</f>
        <v>5</v>
      </c>
      <c r="H14" s="573"/>
      <c r="I14" s="565" t="s">
        <v>300</v>
      </c>
      <c r="J14" s="552"/>
      <c r="K14" s="551">
        <f ca="1">K20+K26</f>
        <v>1200764</v>
      </c>
    </row>
    <row r="15" spans="1:19" s="53" customFormat="1" ht="15" hidden="1" customHeight="1">
      <c r="A15" s="1178"/>
      <c r="B15" s="563"/>
      <c r="C15" s="570"/>
      <c r="D15" s="555"/>
      <c r="E15" s="554"/>
      <c r="F15" s="555"/>
      <c r="G15" s="554"/>
      <c r="H15" s="573"/>
      <c r="I15" s="565"/>
      <c r="J15" s="552"/>
      <c r="K15" s="551"/>
      <c r="N15" s="53" t="s">
        <v>310</v>
      </c>
      <c r="O15" s="53" t="s">
        <v>311</v>
      </c>
      <c r="P15" s="53" t="s">
        <v>405</v>
      </c>
      <c r="Q15" s="53" t="s">
        <v>485</v>
      </c>
      <c r="R15" s="53" t="s">
        <v>484</v>
      </c>
      <c r="S15" s="53" t="s">
        <v>483</v>
      </c>
    </row>
    <row r="16" spans="1:19" s="53" customFormat="1" ht="15" hidden="1" customHeight="1">
      <c r="A16" s="1178"/>
      <c r="B16" s="563" t="s">
        <v>482</v>
      </c>
      <c r="C16" s="570">
        <f>IF($M$3="둘레베기",$N$17,0)</f>
        <v>0</v>
      </c>
      <c r="D16" s="555" t="s">
        <v>388</v>
      </c>
      <c r="E16" s="567">
        <v>0.18</v>
      </c>
      <c r="F16" s="555" t="s">
        <v>469</v>
      </c>
      <c r="G16" s="567">
        <f>ROUND(C16/100*E16,2)</f>
        <v>0</v>
      </c>
      <c r="H16" s="572">
        <f>H19</f>
        <v>172698</v>
      </c>
      <c r="I16" s="565" t="s">
        <v>468</v>
      </c>
      <c r="J16" s="552">
        <f>IF($M$3="둘레베기",$E$45,0)</f>
        <v>0</v>
      </c>
      <c r="K16" s="742">
        <f>ROUNDDOWN(ROUND((G16+(G16*(J16))),2)*H16,0)</f>
        <v>0</v>
      </c>
      <c r="M16" s="53" t="s">
        <v>481</v>
      </c>
      <c r="N16" s="53">
        <f ca="1">SUMIFS(입력!$N$3:$N$223,입력!$A$3:$A$223,$D$1)</f>
        <v>0</v>
      </c>
      <c r="O16" s="53">
        <f ca="1">SUMIFS(입력!$O$3:$O$223,입력!$A$3:$A$223,$D$1)</f>
        <v>0</v>
      </c>
      <c r="P16" s="53">
        <f>COUNT(입력!N163:N182)</f>
        <v>0</v>
      </c>
      <c r="Q16" s="53">
        <v>0.02</v>
      </c>
      <c r="R16" s="53">
        <f>P16*Q16</f>
        <v>0</v>
      </c>
      <c r="S16" s="53">
        <f>입력!H163</f>
        <v>0</v>
      </c>
    </row>
    <row r="17" spans="1:15" s="53" customFormat="1" ht="15" hidden="1" customHeight="1">
      <c r="A17" s="1178"/>
      <c r="B17" s="563"/>
      <c r="C17" s="568"/>
      <c r="D17" s="555"/>
      <c r="E17" s="567"/>
      <c r="F17" s="555"/>
      <c r="G17" s="567"/>
      <c r="H17" s="571"/>
      <c r="I17" s="565"/>
      <c r="J17" s="552"/>
      <c r="K17" s="564"/>
      <c r="M17" s="53" t="s">
        <v>480</v>
      </c>
      <c r="N17" s="53" t="e">
        <f ca="1">ROUND(N16/P16/Q16,0)</f>
        <v>#DIV/0!</v>
      </c>
      <c r="O17" s="53" t="e">
        <f ca="1">ROUND(O16/$P$16/$Q$16,0)</f>
        <v>#DIV/0!</v>
      </c>
    </row>
    <row r="18" spans="1:15" s="53" customFormat="1" ht="15" hidden="1" customHeight="1">
      <c r="A18" s="1178"/>
      <c r="B18" s="563" t="s">
        <v>479</v>
      </c>
      <c r="C18" s="568">
        <f>C19</f>
        <v>0</v>
      </c>
      <c r="D18" s="555" t="s">
        <v>388</v>
      </c>
      <c r="E18" s="567"/>
      <c r="F18" s="555"/>
      <c r="G18" s="567"/>
      <c r="H18" s="571"/>
      <c r="I18" s="565"/>
      <c r="J18" s="552"/>
      <c r="K18" s="551">
        <f>K19+K20</f>
        <v>0</v>
      </c>
      <c r="M18" s="53" t="s">
        <v>477</v>
      </c>
      <c r="N18" s="53" t="e">
        <f ca="1">ROUND(N17/100,0)</f>
        <v>#DIV/0!</v>
      </c>
      <c r="O18" s="53" t="e">
        <f ca="1">ROUND(O17/100,0)</f>
        <v>#DIV/0!</v>
      </c>
    </row>
    <row r="19" spans="1:15" s="53" customFormat="1" ht="15" hidden="1" customHeight="1">
      <c r="A19" s="1178"/>
      <c r="B19" s="563" t="s">
        <v>476</v>
      </c>
      <c r="C19" s="570">
        <f>IF($M$3="줄베기",$N$17,0)</f>
        <v>0</v>
      </c>
      <c r="D19" s="555" t="s">
        <v>388</v>
      </c>
      <c r="E19" s="567">
        <v>7.0000000000000007E-2</v>
      </c>
      <c r="F19" s="555" t="s">
        <v>469</v>
      </c>
      <c r="G19" s="567">
        <f>ROUND(C19/100*E19,2)</f>
        <v>0</v>
      </c>
      <c r="H19" s="566">
        <f>'3-1.기초자료'!$B$11</f>
        <v>172698</v>
      </c>
      <c r="I19" s="565" t="s">
        <v>468</v>
      </c>
      <c r="J19" s="552">
        <f>IF($M$3="줄베기",$F$45,0)</f>
        <v>0</v>
      </c>
      <c r="K19" s="742">
        <f>ROUNDDOWN(ROUND((G19+(G19*(J19))),2)*H19,0)</f>
        <v>0</v>
      </c>
    </row>
    <row r="20" spans="1:15" s="53" customFormat="1" ht="15" hidden="1" customHeight="1">
      <c r="A20" s="1178"/>
      <c r="B20" s="563" t="s">
        <v>475</v>
      </c>
      <c r="C20" s="570">
        <f>IF($M$3="줄베기",$N$17,0)</f>
        <v>0</v>
      </c>
      <c r="D20" s="555" t="s">
        <v>388</v>
      </c>
      <c r="E20" s="567">
        <v>1.3</v>
      </c>
      <c r="F20" s="555" t="s">
        <v>469</v>
      </c>
      <c r="G20" s="567">
        <f>ROUND(C20/100*E20,2)</f>
        <v>0</v>
      </c>
      <c r="H20" s="566">
        <f>'3-1.기초자료'!$B$12</f>
        <v>228717</v>
      </c>
      <c r="I20" s="565" t="s">
        <v>464</v>
      </c>
      <c r="J20" s="552">
        <f>IF($M$3="줄베기",$F$45,0)</f>
        <v>0</v>
      </c>
      <c r="K20" s="742">
        <f>ROUNDDOWN(ROUND((G20+(G20*(J20))),2)*H20,0)</f>
        <v>0</v>
      </c>
    </row>
    <row r="21" spans="1:15" s="53" customFormat="1" ht="15" hidden="1" customHeight="1">
      <c r="A21" s="1178"/>
      <c r="B21" s="563"/>
      <c r="C21" s="568"/>
      <c r="D21" s="555"/>
      <c r="E21" s="567"/>
      <c r="F21" s="555"/>
      <c r="G21" s="567"/>
      <c r="I21" s="565"/>
      <c r="J21" s="552"/>
      <c r="K21" s="564"/>
    </row>
    <row r="22" spans="1:15" s="53" customFormat="1" ht="15" hidden="1" customHeight="1">
      <c r="A22" s="1178"/>
      <c r="B22" s="563" t="s">
        <v>474</v>
      </c>
      <c r="C22" s="570">
        <f>IF($M$3="맹아제거",$N$17,0)</f>
        <v>0</v>
      </c>
      <c r="D22" s="555" t="s">
        <v>388</v>
      </c>
      <c r="E22" s="567">
        <v>0.2</v>
      </c>
      <c r="F22" s="555" t="s">
        <v>469</v>
      </c>
      <c r="G22" s="567">
        <f>ROUND(C22/100*E22,2)</f>
        <v>0</v>
      </c>
      <c r="H22" s="566">
        <f>H19</f>
        <v>172698</v>
      </c>
      <c r="I22" s="565" t="s">
        <v>468</v>
      </c>
      <c r="J22" s="552">
        <f>IF($M$3="맹아제거",$G$45,0)</f>
        <v>0</v>
      </c>
      <c r="K22" s="742">
        <f>ROUNDDOWN(ROUND((G22+(G22*(J22))),2)*H22,0)</f>
        <v>0</v>
      </c>
    </row>
    <row r="23" spans="1:15" s="53" customFormat="1" ht="15" hidden="1" customHeight="1">
      <c r="A23" s="1178"/>
      <c r="B23" s="563"/>
      <c r="C23" s="568"/>
      <c r="D23" s="555"/>
      <c r="E23" s="567"/>
      <c r="F23" s="555"/>
      <c r="G23" s="567"/>
      <c r="I23" s="565"/>
      <c r="J23" s="552"/>
      <c r="K23" s="564"/>
    </row>
    <row r="24" spans="1:15" s="53" customFormat="1" ht="15" customHeight="1">
      <c r="A24" s="1178"/>
      <c r="B24" s="563" t="s">
        <v>472</v>
      </c>
      <c r="C24" s="568" t="e">
        <f ca="1">N17</f>
        <v>#DIV/0!</v>
      </c>
      <c r="D24" s="555" t="s">
        <v>388</v>
      </c>
      <c r="E24" s="567"/>
      <c r="F24" s="555"/>
      <c r="G24" s="567"/>
      <c r="I24" s="565"/>
      <c r="J24" s="552"/>
      <c r="K24" s="551" t="e">
        <f ca="1">K25+K26</f>
        <v>#DIV/0!</v>
      </c>
    </row>
    <row r="25" spans="1:15" s="53" customFormat="1" ht="15" customHeight="1">
      <c r="A25" s="1178"/>
      <c r="B25" s="563" t="s">
        <v>470</v>
      </c>
      <c r="C25" s="709" t="e">
        <f ca="1">IF($M$3="모두베기",$N$17,0)*0</f>
        <v>#DIV/0!</v>
      </c>
      <c r="D25" s="555"/>
      <c r="E25" s="634">
        <v>7.0000000000000007E-2</v>
      </c>
      <c r="F25" s="555" t="s">
        <v>469</v>
      </c>
      <c r="G25" s="567" t="e">
        <f ca="1">ROUND(C25/100*E25,2)</f>
        <v>#DIV/0!</v>
      </c>
      <c r="H25" s="566">
        <f>H19</f>
        <v>172698</v>
      </c>
      <c r="I25" s="565" t="s">
        <v>468</v>
      </c>
      <c r="J25" s="552">
        <f ca="1">IF($M$3="모두베기",$H$45,0)</f>
        <v>0.05</v>
      </c>
      <c r="K25" s="551" t="e">
        <f ca="1">INT(H25*G25*(1+J25))</f>
        <v>#DIV/0!</v>
      </c>
      <c r="M25" s="569"/>
    </row>
    <row r="26" spans="1:15" s="53" customFormat="1" ht="15" customHeight="1">
      <c r="A26" s="1178"/>
      <c r="B26" s="563" t="s">
        <v>467</v>
      </c>
      <c r="C26" s="568"/>
      <c r="D26" s="555"/>
      <c r="E26" s="567"/>
      <c r="F26" s="555"/>
      <c r="G26" s="567">
        <f ca="1">G27+G28+G29</f>
        <v>5</v>
      </c>
      <c r="I26" s="565"/>
      <c r="J26" s="552"/>
      <c r="K26" s="562">
        <f ca="1">K27+K28+K29</f>
        <v>1200764</v>
      </c>
    </row>
    <row r="27" spans="1:15" s="53" customFormat="1" ht="15" customHeight="1">
      <c r="A27" s="1178"/>
      <c r="B27" s="635" t="s">
        <v>523</v>
      </c>
      <c r="C27" s="567">
        <f ca="1">E27</f>
        <v>0</v>
      </c>
      <c r="D27" s="555" t="s">
        <v>461</v>
      </c>
      <c r="E27" s="567">
        <f ca="1">IF($C$44=B27,3.5,0)</f>
        <v>0</v>
      </c>
      <c r="F27" s="555" t="s">
        <v>461</v>
      </c>
      <c r="G27" s="567">
        <f ca="1">ROUND(C27,2)</f>
        <v>0</v>
      </c>
      <c r="H27" s="566">
        <f>H20</f>
        <v>228717</v>
      </c>
      <c r="I27" s="565" t="s">
        <v>464</v>
      </c>
      <c r="J27" s="552">
        <f ca="1">IF($M$3="모두베기",$H$45,0)</f>
        <v>0.05</v>
      </c>
      <c r="K27" s="742">
        <f ca="1">ROUNDDOWN(ROUND((G27+(G27*(J27))),2)*H27,0)</f>
        <v>0</v>
      </c>
    </row>
    <row r="28" spans="1:15" s="53" customFormat="1" ht="15" customHeight="1">
      <c r="A28" s="1178"/>
      <c r="B28" s="635" t="s">
        <v>521</v>
      </c>
      <c r="C28" s="567">
        <f ca="1">E28</f>
        <v>0</v>
      </c>
      <c r="D28" s="555" t="s">
        <v>461</v>
      </c>
      <c r="E28" s="567">
        <f ca="1">IF($C$44=B28,4,0)</f>
        <v>0</v>
      </c>
      <c r="F28" s="555" t="s">
        <v>461</v>
      </c>
      <c r="G28" s="567">
        <f ca="1">ROUND(C28,2)</f>
        <v>0</v>
      </c>
      <c r="H28" s="566">
        <f>H20</f>
        <v>228717</v>
      </c>
      <c r="I28" s="565" t="s">
        <v>464</v>
      </c>
      <c r="J28" s="552">
        <f ca="1">IF($M$3="모두베기",$H$45,0)</f>
        <v>0.05</v>
      </c>
      <c r="K28" s="742">
        <f ca="1">ROUNDDOWN(ROUND((G28+(G28*(J28))),2)*H28,0)</f>
        <v>0</v>
      </c>
    </row>
    <row r="29" spans="1:15" s="53" customFormat="1" ht="15" customHeight="1">
      <c r="A29" s="1178"/>
      <c r="B29" s="635" t="s">
        <v>519</v>
      </c>
      <c r="C29" s="567">
        <f ca="1">E29</f>
        <v>5</v>
      </c>
      <c r="D29" s="555" t="s">
        <v>461</v>
      </c>
      <c r="E29" s="567">
        <f ca="1">IF($C$44=B29,5,0)</f>
        <v>5</v>
      </c>
      <c r="F29" s="555" t="s">
        <v>461</v>
      </c>
      <c r="G29" s="567">
        <f ca="1">ROUND(C29,2)</f>
        <v>5</v>
      </c>
      <c r="H29" s="566">
        <f>H20</f>
        <v>228717</v>
      </c>
      <c r="I29" s="565" t="s">
        <v>464</v>
      </c>
      <c r="J29" s="552">
        <f ca="1">IF($M$3="모두베기",$H$45,0)</f>
        <v>0.05</v>
      </c>
      <c r="K29" s="742">
        <f ca="1">ROUNDDOWN(ROUND((G29+(G29*(J29))),2)*H29,0)</f>
        <v>1200764</v>
      </c>
    </row>
    <row r="30" spans="1:15" s="53" customFormat="1" ht="15" customHeight="1">
      <c r="A30" s="1178"/>
      <c r="B30" s="563"/>
      <c r="C30" s="557"/>
      <c r="D30" s="555"/>
      <c r="E30" s="554"/>
      <c r="F30" s="555"/>
      <c r="G30" s="554"/>
      <c r="I30" s="565"/>
      <c r="J30" s="552"/>
      <c r="K30" s="564"/>
    </row>
    <row r="31" spans="1:15" s="53" customFormat="1" ht="15" customHeight="1">
      <c r="A31" s="1178"/>
      <c r="B31" s="563" t="s">
        <v>463</v>
      </c>
      <c r="C31" s="534"/>
      <c r="D31" s="555"/>
      <c r="E31" s="534"/>
      <c r="F31" s="555"/>
      <c r="G31" s="534"/>
      <c r="I31" s="534"/>
      <c r="J31" s="552"/>
      <c r="K31" s="562">
        <f ca="1">K32+K33</f>
        <v>47245</v>
      </c>
    </row>
    <row r="32" spans="1:15" s="53" customFormat="1" ht="19.5" customHeight="1">
      <c r="A32" s="1178"/>
      <c r="B32" s="534" t="s">
        <v>462</v>
      </c>
      <c r="C32" s="554">
        <f ca="1">G14</f>
        <v>5</v>
      </c>
      <c r="D32" s="555" t="s">
        <v>461</v>
      </c>
      <c r="E32" s="561">
        <v>5</v>
      </c>
      <c r="F32" s="560" t="s">
        <v>460</v>
      </c>
      <c r="G32" s="559">
        <f ca="1">ROUND(E32*C32,2)</f>
        <v>25</v>
      </c>
      <c r="H32" s="553">
        <f>'3-1.기초자료'!$B$15</f>
        <v>1718</v>
      </c>
      <c r="I32" s="558" t="s">
        <v>459</v>
      </c>
      <c r="J32" s="552"/>
      <c r="K32" s="551">
        <f ca="1">INT(H32*G32)</f>
        <v>42950</v>
      </c>
    </row>
    <row r="33" spans="1:17" s="53" customFormat="1" ht="19.5" customHeight="1">
      <c r="A33" s="1178"/>
      <c r="B33" s="534" t="s">
        <v>458</v>
      </c>
      <c r="C33" s="557">
        <f ca="1">INT(G32*H32)</f>
        <v>42950</v>
      </c>
      <c r="D33" s="555" t="s">
        <v>86</v>
      </c>
      <c r="E33" s="556">
        <v>0.1</v>
      </c>
      <c r="F33" s="555"/>
      <c r="G33" s="554"/>
      <c r="H33" s="553"/>
      <c r="I33" s="534"/>
      <c r="J33" s="552"/>
      <c r="K33" s="551">
        <f ca="1">INT(C33*E33)</f>
        <v>4295</v>
      </c>
    </row>
    <row r="34" spans="1:17" s="53" customFormat="1" ht="19.5" customHeight="1" thickBot="1">
      <c r="A34" s="1178"/>
      <c r="B34" s="550" t="s">
        <v>456</v>
      </c>
      <c r="C34" s="547">
        <f ca="1">C32</f>
        <v>5</v>
      </c>
      <c r="D34" s="548" t="s">
        <v>455</v>
      </c>
      <c r="E34" s="549">
        <v>8.3999999999999995E-3</v>
      </c>
      <c r="F34" s="548" t="s">
        <v>454</v>
      </c>
      <c r="G34" s="547"/>
      <c r="H34" s="546">
        <f>'3-1.기초자료'!$B$21</f>
        <v>400000</v>
      </c>
      <c r="I34" s="93" t="s">
        <v>270</v>
      </c>
      <c r="J34" s="545"/>
      <c r="K34" s="544">
        <f ca="1">INT(C34*E34*H34)</f>
        <v>16800</v>
      </c>
    </row>
    <row r="35" spans="1:17" s="53" customFormat="1" ht="21" customHeight="1">
      <c r="A35" s="1173" t="s">
        <v>155</v>
      </c>
      <c r="B35" s="543" t="s">
        <v>451</v>
      </c>
      <c r="C35" s="542"/>
      <c r="D35" s="506"/>
      <c r="E35" s="542"/>
      <c r="F35" s="506"/>
      <c r="G35" s="542"/>
      <c r="H35" s="506"/>
      <c r="I35" s="542"/>
      <c r="J35" s="507"/>
      <c r="K35" s="541" t="e">
        <f ca="1">K36+K37+K38</f>
        <v>#DIV/0!</v>
      </c>
    </row>
    <row r="36" spans="1:17" s="53" customFormat="1" ht="21" customHeight="1">
      <c r="A36" s="1174"/>
      <c r="B36" s="540" t="s">
        <v>450</v>
      </c>
      <c r="C36" s="538"/>
      <c r="D36" s="539"/>
      <c r="E36" s="538"/>
      <c r="F36" s="539"/>
      <c r="G36" s="538"/>
      <c r="H36" s="539"/>
      <c r="I36" s="538"/>
      <c r="J36" s="537"/>
      <c r="K36" s="536" t="e">
        <f ca="1">K12</f>
        <v>#DIV/0!</v>
      </c>
    </row>
    <row r="37" spans="1:17" s="53" customFormat="1" ht="21" customHeight="1">
      <c r="A37" s="1174"/>
      <c r="B37" s="535" t="s">
        <v>449</v>
      </c>
      <c r="C37" s="534"/>
      <c r="E37" s="534"/>
      <c r="G37" s="534"/>
      <c r="I37" s="534"/>
      <c r="J37" s="505"/>
      <c r="K37" s="533">
        <f ca="1">K31</f>
        <v>47245</v>
      </c>
      <c r="Q37" s="170"/>
    </row>
    <row r="38" spans="1:17" s="53" customFormat="1" ht="21" customHeight="1" thickBot="1">
      <c r="A38" s="1175"/>
      <c r="B38" s="532" t="s">
        <v>448</v>
      </c>
      <c r="C38" s="530"/>
      <c r="D38" s="531"/>
      <c r="E38" s="530"/>
      <c r="F38" s="531"/>
      <c r="G38" s="530"/>
      <c r="H38" s="531"/>
      <c r="I38" s="530"/>
      <c r="J38" s="529"/>
      <c r="K38" s="528">
        <f ca="1">K34</f>
        <v>16800</v>
      </c>
    </row>
    <row r="39" spans="1:17" s="53" customFormat="1" ht="21" customHeight="1" thickBot="1">
      <c r="A39" s="510"/>
      <c r="B39" s="527" t="s">
        <v>447</v>
      </c>
      <c r="C39" s="510"/>
      <c r="D39" s="510"/>
      <c r="E39" s="510"/>
      <c r="F39" s="510"/>
      <c r="G39" s="510"/>
      <c r="H39" s="510"/>
      <c r="I39" s="510"/>
      <c r="J39" s="509"/>
      <c r="K39" s="510"/>
    </row>
    <row r="40" spans="1:17" s="53" customFormat="1" ht="21" customHeight="1">
      <c r="A40" s="526"/>
      <c r="B40" s="1126" t="s">
        <v>81</v>
      </c>
      <c r="C40" s="1124" t="s">
        <v>445</v>
      </c>
      <c r="D40" s="1120"/>
      <c r="E40" s="1176" t="s">
        <v>444</v>
      </c>
      <c r="F40" s="1176"/>
      <c r="G40" s="1176"/>
      <c r="H40" s="1176"/>
      <c r="I40" s="1176"/>
      <c r="J40" s="1124" t="s">
        <v>84</v>
      </c>
      <c r="K40" s="1128"/>
    </row>
    <row r="41" spans="1:17" s="53" customFormat="1" ht="21" customHeight="1" thickBot="1">
      <c r="A41" s="520"/>
      <c r="B41" s="1127"/>
      <c r="C41" s="1125"/>
      <c r="D41" s="1123"/>
      <c r="E41" s="525" t="s">
        <v>272</v>
      </c>
      <c r="F41" s="525" t="s">
        <v>271</v>
      </c>
      <c r="G41" s="525" t="s">
        <v>273</v>
      </c>
      <c r="H41" s="525" t="s">
        <v>211</v>
      </c>
      <c r="I41" s="524"/>
      <c r="J41" s="1125"/>
      <c r="K41" s="1129"/>
    </row>
    <row r="42" spans="1:17" s="53" customFormat="1" ht="21" customHeight="1" thickTop="1">
      <c r="A42" s="520"/>
      <c r="B42" s="523" t="s">
        <v>438</v>
      </c>
      <c r="C42" s="1165" t="str">
        <f ca="1">OFFSET(입력!$B$3,0+$S$1*20,16)</f>
        <v>중(15º~30º)</v>
      </c>
      <c r="D42" s="1166"/>
      <c r="E42" s="518">
        <f ca="1">IF($C$42=$O$42,0,IF($C$42=$O$43,0.05,0.1))</f>
        <v>0.05</v>
      </c>
      <c r="F42" s="518">
        <f ca="1">IF($C$42=$O$42,0,IF($C$42=$O$43,0.05,0.1))</f>
        <v>0.05</v>
      </c>
      <c r="G42" s="518">
        <f ca="1">IF($C$42=$O$42,0,IF($C$42=$O$43,0.05,0.1))</f>
        <v>0.05</v>
      </c>
      <c r="H42" s="518">
        <f ca="1">IF($C$42=$O$42,0,IF($C$42=$O$43,0.05,0.1))</f>
        <v>0.05</v>
      </c>
      <c r="I42" s="522"/>
      <c r="J42" s="517"/>
      <c r="K42" s="516"/>
      <c r="O42" s="538" t="s">
        <v>437</v>
      </c>
      <c r="P42" s="538">
        <v>0</v>
      </c>
    </row>
    <row r="43" spans="1:17" s="53" customFormat="1" ht="21" customHeight="1">
      <c r="A43" s="520"/>
      <c r="B43" s="519" t="s">
        <v>436</v>
      </c>
      <c r="C43" s="1167" t="str">
        <f ca="1">OFFSET(입력!$B$3,0+$S$1*20,17)</f>
        <v>개소당 평균면적이 3ha 이상</v>
      </c>
      <c r="D43" s="1168"/>
      <c r="E43" s="518">
        <f ca="1">IF($C$43=$O$48,0,IF($C$43=$O$49,0.05,0.1))</f>
        <v>0</v>
      </c>
      <c r="F43" s="518">
        <f ca="1">IF($C$43=$O$48,0,IF($C$43=$O$49,0.05,0.1))</f>
        <v>0</v>
      </c>
      <c r="G43" s="518">
        <f ca="1">IF($C$43=$O$48,0,IF($C$43=$O$49,0.05,0.1))</f>
        <v>0</v>
      </c>
      <c r="H43" s="518">
        <f ca="1">IF($C$43=$O$48,0,IF($C$43=$O$49,0.05,0.1))</f>
        <v>0</v>
      </c>
      <c r="I43" s="521"/>
      <c r="J43" s="512"/>
      <c r="K43" s="169"/>
      <c r="O43" s="538" t="s">
        <v>435</v>
      </c>
      <c r="P43" s="538">
        <v>0.05</v>
      </c>
    </row>
    <row r="44" spans="1:17" s="53" customFormat="1" ht="21" customHeight="1">
      <c r="A44" s="520"/>
      <c r="B44" s="519" t="s">
        <v>434</v>
      </c>
      <c r="C44" s="1167" t="str">
        <f ca="1">OFFSET(입력!$B$3,0+$S$1*20,15)</f>
        <v>조림 3년 차 이상</v>
      </c>
      <c r="D44" s="1168"/>
      <c r="E44" s="166"/>
      <c r="F44" s="518">
        <f ca="1">IF($C$44=$O$45,0,IF($C$44=$O$46,0.05,0.1))</f>
        <v>0.1</v>
      </c>
      <c r="G44" s="166"/>
      <c r="H44" s="166"/>
      <c r="I44" s="166"/>
      <c r="J44" s="517"/>
      <c r="K44" s="516"/>
      <c r="O44" s="538" t="s">
        <v>433</v>
      </c>
      <c r="P44" s="538">
        <v>0.1</v>
      </c>
    </row>
    <row r="45" spans="1:17" s="53" customFormat="1" ht="21" customHeight="1">
      <c r="A45" s="515"/>
      <c r="B45" s="514" t="s">
        <v>432</v>
      </c>
      <c r="C45" s="1169"/>
      <c r="D45" s="1170"/>
      <c r="E45" s="513">
        <f ca="1">E42+E43+E44</f>
        <v>0.05</v>
      </c>
      <c r="F45" s="513">
        <f ca="1">F42+F43+F44</f>
        <v>0.15000000000000002</v>
      </c>
      <c r="G45" s="513">
        <f ca="1">G42+G43+G44</f>
        <v>0.05</v>
      </c>
      <c r="H45" s="513">
        <f ca="1">H42+H43+H44</f>
        <v>0.05</v>
      </c>
      <c r="I45" s="513"/>
      <c r="J45" s="512"/>
      <c r="K45" s="169"/>
      <c r="O45" s="633" t="s">
        <v>523</v>
      </c>
      <c r="P45" s="538">
        <v>0</v>
      </c>
      <c r="Q45" s="53">
        <v>3.5</v>
      </c>
    </row>
    <row r="46" spans="1:17" s="53" customFormat="1" ht="21" customHeight="1" thickBot="1">
      <c r="A46" s="511"/>
      <c r="B46" s="510"/>
      <c r="C46" s="510"/>
      <c r="D46" s="510"/>
      <c r="E46" s="510"/>
      <c r="F46" s="510"/>
      <c r="G46" s="510"/>
      <c r="H46" s="510"/>
      <c r="I46" s="510"/>
      <c r="J46" s="509"/>
      <c r="K46" s="508"/>
      <c r="O46" s="633" t="s">
        <v>521</v>
      </c>
      <c r="P46" s="538">
        <v>0.05</v>
      </c>
      <c r="Q46" s="53">
        <v>4</v>
      </c>
    </row>
    <row r="47" spans="1:17" s="53" customFormat="1" ht="21" customHeight="1">
      <c r="A47" s="506"/>
      <c r="B47" s="506"/>
      <c r="C47" s="506"/>
      <c r="D47" s="506"/>
      <c r="E47" s="506"/>
      <c r="F47" s="506"/>
      <c r="G47" s="506"/>
      <c r="H47" s="506"/>
      <c r="I47" s="506"/>
      <c r="J47" s="507"/>
      <c r="K47" s="506"/>
      <c r="O47" s="633" t="s">
        <v>519</v>
      </c>
      <c r="P47" s="538">
        <v>0.1</v>
      </c>
      <c r="Q47" s="53">
        <v>5</v>
      </c>
    </row>
    <row r="48" spans="1:17" s="53" customFormat="1" ht="21" customHeight="1">
      <c r="J48" s="505"/>
      <c r="O48" s="538" t="s">
        <v>1082</v>
      </c>
      <c r="P48" s="538">
        <v>0</v>
      </c>
    </row>
    <row r="49" spans="10:16" s="53" customFormat="1" ht="21" customHeight="1">
      <c r="J49" s="505"/>
      <c r="O49" s="538" t="s">
        <v>1084</v>
      </c>
      <c r="P49" s="538">
        <v>0.05</v>
      </c>
    </row>
    <row r="50" spans="10:16" s="53" customFormat="1" ht="21" customHeight="1">
      <c r="J50" s="505"/>
      <c r="O50" s="538" t="s">
        <v>1083</v>
      </c>
      <c r="P50" s="538">
        <v>0.1</v>
      </c>
    </row>
    <row r="51" spans="10:16" s="53" customFormat="1" ht="21" customHeight="1">
      <c r="J51" s="505"/>
    </row>
    <row r="52" spans="10:16" s="53" customFormat="1" ht="21" customHeight="1">
      <c r="J52" s="505"/>
    </row>
    <row r="53" spans="10:16" s="53" customFormat="1" ht="23.25" customHeight="1">
      <c r="J53" s="505"/>
    </row>
    <row r="54" spans="10:16" s="53" customFormat="1" ht="21" customHeight="1">
      <c r="J54" s="505"/>
    </row>
    <row r="55" spans="10:16" s="53" customFormat="1" ht="21" customHeight="1">
      <c r="J55" s="505"/>
    </row>
    <row r="56" spans="10:16" s="53" customFormat="1" ht="21" customHeight="1">
      <c r="J56" s="505"/>
    </row>
    <row r="57" spans="10:16" s="53" customFormat="1" ht="21" customHeight="1">
      <c r="J57" s="505"/>
    </row>
    <row r="58" spans="10:16" s="53" customFormat="1" ht="21" customHeight="1">
      <c r="J58" s="505"/>
    </row>
    <row r="59" spans="10:16" s="53" customFormat="1" ht="21" customHeight="1">
      <c r="J59" s="505"/>
    </row>
    <row r="60" spans="10:16" s="53" customFormat="1" ht="21" customHeight="1">
      <c r="J60" s="505"/>
    </row>
    <row r="61" spans="10:16" s="53" customFormat="1" ht="21" customHeight="1">
      <c r="J61" s="505"/>
    </row>
    <row r="62" spans="10:16" s="53" customFormat="1" ht="21" customHeight="1">
      <c r="J62" s="505"/>
    </row>
    <row r="63" spans="10:16" s="53" customFormat="1" ht="21" customHeight="1">
      <c r="J63" s="505"/>
    </row>
    <row r="64" spans="10:16" s="53" customFormat="1" ht="21" customHeight="1">
      <c r="J64" s="505"/>
    </row>
    <row r="65" spans="10:10" s="53" customFormat="1" ht="21" customHeight="1">
      <c r="J65" s="505"/>
    </row>
    <row r="66" spans="10:10" s="53" customFormat="1" ht="21" customHeight="1">
      <c r="J66" s="505"/>
    </row>
    <row r="67" spans="10:10" s="53" customFormat="1" ht="21" customHeight="1">
      <c r="J67" s="505"/>
    </row>
    <row r="68" spans="10:10" s="53" customFormat="1" ht="21" customHeight="1">
      <c r="J68" s="505"/>
    </row>
    <row r="69" spans="10:10" s="53" customFormat="1" ht="21" customHeight="1">
      <c r="J69" s="505"/>
    </row>
    <row r="70" spans="10:10" s="53" customFormat="1" ht="21" customHeight="1">
      <c r="J70" s="505"/>
    </row>
    <row r="71" spans="10:10" s="53" customFormat="1" ht="21" customHeight="1">
      <c r="J71" s="505"/>
    </row>
    <row r="72" spans="10:10" s="53" customFormat="1" ht="21" customHeight="1">
      <c r="J72" s="505"/>
    </row>
    <row r="73" spans="10:10" s="53" customFormat="1" ht="21" customHeight="1">
      <c r="J73" s="505"/>
    </row>
    <row r="74" spans="10:10" s="53" customFormat="1" ht="21" customHeight="1">
      <c r="J74" s="505"/>
    </row>
    <row r="75" spans="10:10" s="53" customFormat="1" ht="21" customHeight="1">
      <c r="J75" s="505"/>
    </row>
    <row r="76" spans="10:10" s="53" customFormat="1" ht="21" customHeight="1">
      <c r="J76" s="505"/>
    </row>
    <row r="77" spans="10:10" s="53" customFormat="1" ht="21" customHeight="1">
      <c r="J77" s="505"/>
    </row>
    <row r="78" spans="10:10" s="53" customFormat="1" ht="21" customHeight="1">
      <c r="J78" s="505"/>
    </row>
    <row r="79" spans="10:10" s="53" customFormat="1" ht="21" customHeight="1">
      <c r="J79" s="505"/>
    </row>
    <row r="80" spans="10:10" s="53" customFormat="1" ht="21" customHeight="1">
      <c r="J80" s="505"/>
    </row>
    <row r="81" spans="1:11" s="53" customFormat="1" ht="21" customHeight="1">
      <c r="J81" s="505"/>
    </row>
    <row r="82" spans="1:11" s="53" customFormat="1" ht="21" customHeight="1">
      <c r="J82" s="505"/>
    </row>
    <row r="83" spans="1:11" s="53" customFormat="1" ht="21" customHeight="1">
      <c r="J83" s="505"/>
    </row>
    <row r="84" spans="1:11" s="53" customFormat="1" ht="21" customHeight="1">
      <c r="J84" s="505"/>
    </row>
    <row r="85" spans="1:11" s="53" customFormat="1" ht="21" customHeight="1">
      <c r="J85" s="505"/>
    </row>
    <row r="86" spans="1:11" s="53" customFormat="1" ht="21" customHeight="1">
      <c r="J86" s="505"/>
    </row>
    <row r="87" spans="1:11" s="53" customFormat="1" ht="21" customHeight="1">
      <c r="J87" s="505"/>
    </row>
    <row r="88" spans="1:11">
      <c r="A88" s="53"/>
      <c r="B88" s="53"/>
      <c r="C88" s="53"/>
      <c r="D88" s="53"/>
      <c r="E88" s="53"/>
      <c r="F88" s="53"/>
      <c r="G88" s="53"/>
      <c r="H88" s="53"/>
      <c r="I88" s="53"/>
      <c r="J88" s="505"/>
      <c r="K88" s="53"/>
    </row>
    <row r="89" spans="1:11">
      <c r="A89" s="53"/>
      <c r="B89" s="53"/>
      <c r="C89" s="53"/>
      <c r="D89" s="53"/>
      <c r="E89" s="53"/>
      <c r="F89" s="53"/>
      <c r="G89" s="53"/>
      <c r="H89" s="53"/>
      <c r="I89" s="53"/>
      <c r="J89" s="505"/>
      <c r="K89" s="53"/>
    </row>
    <row r="90" spans="1:11">
      <c r="A90" s="53"/>
      <c r="B90" s="53"/>
      <c r="C90" s="53"/>
      <c r="D90" s="53"/>
      <c r="E90" s="53"/>
      <c r="F90" s="53"/>
      <c r="G90" s="53"/>
      <c r="H90" s="53"/>
      <c r="I90" s="53"/>
      <c r="J90" s="505"/>
      <c r="K90" s="53"/>
    </row>
    <row r="91" spans="1:11">
      <c r="A91" s="53"/>
      <c r="B91" s="53"/>
      <c r="C91" s="53"/>
      <c r="D91" s="53"/>
      <c r="E91" s="53"/>
      <c r="F91" s="53"/>
      <c r="G91" s="53"/>
      <c r="H91" s="53"/>
      <c r="I91" s="53"/>
      <c r="J91" s="505"/>
      <c r="K91" s="53"/>
    </row>
    <row r="92" spans="1:11">
      <c r="A92" s="53"/>
      <c r="B92" s="53"/>
      <c r="C92" s="53"/>
      <c r="D92" s="53"/>
      <c r="E92" s="53"/>
      <c r="F92" s="53"/>
      <c r="G92" s="53"/>
      <c r="H92" s="53"/>
      <c r="I92" s="53"/>
      <c r="J92" s="505"/>
      <c r="K92" s="53"/>
    </row>
  </sheetData>
  <mergeCells count="17">
    <mergeCell ref="J40:K41"/>
    <mergeCell ref="C42:D42"/>
    <mergeCell ref="C43:D43"/>
    <mergeCell ref="C44:D44"/>
    <mergeCell ref="C45:D45"/>
    <mergeCell ref="E5:F5"/>
    <mergeCell ref="A7:A34"/>
    <mergeCell ref="A35:A38"/>
    <mergeCell ref="B40:B41"/>
    <mergeCell ref="C40:D41"/>
    <mergeCell ref="E40:I40"/>
    <mergeCell ref="D1:D2"/>
    <mergeCell ref="E1:H2"/>
    <mergeCell ref="A4:B4"/>
    <mergeCell ref="C4:D4"/>
    <mergeCell ref="E4:F4"/>
    <mergeCell ref="H4:I4"/>
  </mergeCells>
  <phoneticPr fontId="4" type="noConversion"/>
  <dataValidations disablePrompts="1" count="1">
    <dataValidation type="list" allowBlank="1" showInputMessage="1" showErrorMessage="1" sqref="M3" xr:uid="{FC2FBBB6-04A9-4C87-8506-2D247400B4E3}">
      <formula1>$N$2:$N$5</formula1>
    </dataValidation>
  </dataValidations>
  <pageMargins left="0.78740157480314965" right="0.31496062992125984" top="0.6692913385826772" bottom="0.43307086614173229" header="0.51181102362204722" footer="0"/>
  <pageSetup paperSize="9" scale="80" orientation="landscape" blackAndWhite="1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AC6B9-6FAB-45B5-9DDC-2C88B06905A5}">
  <sheetPr>
    <tabColor indexed="11"/>
  </sheetPr>
  <dimension ref="A1:S92"/>
  <sheetViews>
    <sheetView view="pageBreakPreview" topLeftCell="A14" zoomScaleNormal="100" workbookViewId="0">
      <selection activeCell="B15" sqref="A15:XFD23"/>
    </sheetView>
  </sheetViews>
  <sheetFormatPr defaultColWidth="8.88671875" defaultRowHeight="14.25"/>
  <cols>
    <col min="1" max="1" width="6.77734375" style="3" customWidth="1"/>
    <col min="2" max="2" width="22.77734375" style="3" customWidth="1"/>
    <col min="3" max="3" width="11.77734375" style="3" customWidth="1"/>
    <col min="4" max="4" width="17.77734375" style="3" bestFit="1" customWidth="1"/>
    <col min="5" max="9" width="11.77734375" style="3" customWidth="1"/>
    <col min="10" max="10" width="7.77734375" style="57" customWidth="1"/>
    <col min="11" max="11" width="14.77734375" style="3" customWidth="1"/>
    <col min="12" max="12" width="1.77734375" style="3" customWidth="1"/>
    <col min="13" max="14" width="8.88671875" style="3"/>
    <col min="15" max="15" width="22.33203125" style="3" bestFit="1" customWidth="1"/>
    <col min="16" max="16" width="8.88671875" style="3"/>
    <col min="17" max="17" width="10" style="3" bestFit="1" customWidth="1"/>
    <col min="18" max="16384" width="8.88671875" style="3"/>
  </cols>
  <sheetData>
    <row r="1" spans="1:19" ht="23.25" customHeight="1">
      <c r="A1" s="612"/>
      <c r="B1" s="611"/>
      <c r="C1" s="611"/>
      <c r="D1" s="1161" t="str">
        <f ca="1">OFFSET('5-1.소반별'!$Q$1,S1,0)</f>
        <v>1-0-10-0</v>
      </c>
      <c r="E1" s="1163" t="s">
        <v>517</v>
      </c>
      <c r="F1" s="1163"/>
      <c r="G1" s="1163"/>
      <c r="H1" s="1163"/>
      <c r="I1" s="610"/>
      <c r="J1" s="610"/>
      <c r="K1" s="609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9</v>
      </c>
    </row>
    <row r="2" spans="1:19" ht="23.25" customHeight="1" thickBot="1">
      <c r="A2" s="608"/>
      <c r="B2" s="607"/>
      <c r="C2" s="607"/>
      <c r="D2" s="1162"/>
      <c r="E2" s="1164"/>
      <c r="F2" s="1164"/>
      <c r="G2" s="1164"/>
      <c r="H2" s="1164"/>
      <c r="I2" s="606"/>
      <c r="J2" s="606"/>
      <c r="K2" s="605"/>
      <c r="M2" s="3" t="s">
        <v>516</v>
      </c>
      <c r="N2" s="604" t="s">
        <v>272</v>
      </c>
    </row>
    <row r="3" spans="1:19" s="53" customFormat="1" ht="21.95" customHeight="1" thickBot="1">
      <c r="A3" s="603" t="s">
        <v>515</v>
      </c>
      <c r="B3" s="602">
        <f ca="1">VLOOKUP($D$1,'5-1.소반별'!$Q$1:$U$11,2,0)</f>
        <v>0</v>
      </c>
      <c r="C3" s="602"/>
      <c r="D3" s="602"/>
      <c r="E3" s="602"/>
      <c r="F3" s="601" t="s">
        <v>514</v>
      </c>
      <c r="G3" s="600">
        <f ca="1">VLOOKUP($D$1,'5-1.소반별'!$Q$1:$U$11,5,0)</f>
        <v>0</v>
      </c>
      <c r="H3" s="599" t="s">
        <v>4</v>
      </c>
      <c r="I3" s="598"/>
      <c r="J3" s="597"/>
      <c r="K3" s="596"/>
      <c r="M3" s="244" t="s">
        <v>513</v>
      </c>
      <c r="N3" s="589" t="s">
        <v>271</v>
      </c>
    </row>
    <row r="4" spans="1:19" s="53" customFormat="1" ht="16.5" customHeight="1">
      <c r="A4" s="1179" t="s">
        <v>512</v>
      </c>
      <c r="B4" s="1172"/>
      <c r="C4" s="1180" t="s">
        <v>511</v>
      </c>
      <c r="D4" s="1180"/>
      <c r="E4" s="1171" t="s">
        <v>510</v>
      </c>
      <c r="F4" s="1172"/>
      <c r="G4" s="591" t="s">
        <v>509</v>
      </c>
      <c r="H4" s="1171" t="s">
        <v>508</v>
      </c>
      <c r="I4" s="1172"/>
      <c r="J4" s="591" t="s">
        <v>507</v>
      </c>
      <c r="K4" s="590"/>
      <c r="N4" s="589" t="s">
        <v>273</v>
      </c>
    </row>
    <row r="5" spans="1:19" s="53" customFormat="1" ht="16.5" customHeight="1">
      <c r="A5" s="595"/>
      <c r="B5" s="592"/>
      <c r="C5" s="594"/>
      <c r="D5" s="594"/>
      <c r="E5" s="1171" t="s">
        <v>506</v>
      </c>
      <c r="F5" s="1172"/>
      <c r="G5" s="594"/>
      <c r="H5" s="593"/>
      <c r="I5" s="592"/>
      <c r="J5" s="591" t="s">
        <v>505</v>
      </c>
      <c r="K5" s="590" t="s">
        <v>6</v>
      </c>
      <c r="N5" s="589" t="s">
        <v>211</v>
      </c>
    </row>
    <row r="6" spans="1:19" s="53" customFormat="1" ht="16.5" customHeight="1" thickBot="1">
      <c r="A6" s="588"/>
      <c r="B6" s="524" t="s">
        <v>503</v>
      </c>
      <c r="C6" s="587"/>
      <c r="D6" s="524" t="s">
        <v>99</v>
      </c>
      <c r="E6" s="586"/>
      <c r="F6" s="524" t="s">
        <v>99</v>
      </c>
      <c r="G6" s="587"/>
      <c r="H6" s="586"/>
      <c r="I6" s="524" t="s">
        <v>501</v>
      </c>
      <c r="J6" s="457" t="s">
        <v>500</v>
      </c>
      <c r="K6" s="585"/>
    </row>
    <row r="7" spans="1:19" s="53" customFormat="1" ht="15" hidden="1" customHeight="1" thickTop="1">
      <c r="A7" s="1177" t="s">
        <v>499</v>
      </c>
      <c r="B7" s="563" t="s">
        <v>498</v>
      </c>
      <c r="C7" s="534"/>
      <c r="D7" s="505"/>
      <c r="E7" s="534"/>
      <c r="G7" s="534"/>
      <c r="I7" s="534"/>
      <c r="J7" s="552"/>
      <c r="K7" s="564"/>
    </row>
    <row r="8" spans="1:19" s="53" customFormat="1" ht="15" hidden="1" customHeight="1">
      <c r="A8" s="1178"/>
      <c r="B8" s="563" t="s">
        <v>491</v>
      </c>
      <c r="C8" s="554"/>
      <c r="D8" s="555" t="s">
        <v>4</v>
      </c>
      <c r="E8" s="554">
        <v>0.2</v>
      </c>
      <c r="F8" s="555" t="s">
        <v>461</v>
      </c>
      <c r="G8" s="554">
        <f>ROUND(E8*C8,2)</f>
        <v>0</v>
      </c>
      <c r="H8" s="553">
        <f>H18</f>
        <v>0</v>
      </c>
      <c r="I8" s="565" t="s">
        <v>299</v>
      </c>
      <c r="J8" s="552">
        <f>I45</f>
        <v>0</v>
      </c>
      <c r="K8" s="551">
        <f>INT(H8*G8*(1+J8))</f>
        <v>0</v>
      </c>
    </row>
    <row r="9" spans="1:19" s="53" customFormat="1" ht="15" hidden="1" customHeight="1">
      <c r="A9" s="1178"/>
      <c r="B9" s="563" t="s">
        <v>497</v>
      </c>
      <c r="C9" s="554">
        <f>C8</f>
        <v>0</v>
      </c>
      <c r="D9" s="555" t="s">
        <v>4</v>
      </c>
      <c r="E9" s="554">
        <v>0.2</v>
      </c>
      <c r="F9" s="555" t="s">
        <v>495</v>
      </c>
      <c r="G9" s="554">
        <f>ROUND(E9*C9,2)</f>
        <v>0</v>
      </c>
      <c r="H9" s="553">
        <f>'3-1.기초자료'!$B$22</f>
        <v>6571</v>
      </c>
      <c r="I9" s="565"/>
      <c r="J9" s="552"/>
      <c r="K9" s="551">
        <f>INT(H9*G9)</f>
        <v>0</v>
      </c>
    </row>
    <row r="10" spans="1:19" s="53" customFormat="1" ht="15" hidden="1" customHeight="1">
      <c r="A10" s="1178"/>
      <c r="B10" s="584" t="s">
        <v>458</v>
      </c>
      <c r="C10" s="583">
        <f>K9</f>
        <v>0</v>
      </c>
      <c r="D10" s="548" t="s">
        <v>86</v>
      </c>
      <c r="E10" s="583">
        <v>5</v>
      </c>
      <c r="F10" s="548" t="s">
        <v>102</v>
      </c>
      <c r="G10" s="547"/>
      <c r="H10" s="546"/>
      <c r="I10" s="93"/>
      <c r="J10" s="545"/>
      <c r="K10" s="544">
        <f>INT(C10*0.05)</f>
        <v>0</v>
      </c>
    </row>
    <row r="11" spans="1:19" s="53" customFormat="1" ht="15" customHeight="1" thickTop="1">
      <c r="A11" s="1178"/>
      <c r="B11" s="582" t="s">
        <v>492</v>
      </c>
      <c r="C11" s="579"/>
      <c r="D11" s="580"/>
      <c r="E11" s="581"/>
      <c r="F11" s="580"/>
      <c r="G11" s="579"/>
      <c r="H11" s="578"/>
      <c r="I11" s="91"/>
      <c r="J11" s="577"/>
      <c r="K11" s="576"/>
    </row>
    <row r="12" spans="1:19" s="53" customFormat="1" ht="15" customHeight="1">
      <c r="A12" s="1178"/>
      <c r="B12" s="563" t="s">
        <v>491</v>
      </c>
      <c r="C12" s="575" t="e">
        <f ca="1">G13+G14</f>
        <v>#DIV/0!</v>
      </c>
      <c r="D12" s="555" t="s">
        <v>461</v>
      </c>
      <c r="E12" s="554"/>
      <c r="F12" s="555"/>
      <c r="G12" s="554"/>
      <c r="H12" s="573"/>
      <c r="I12" s="574"/>
      <c r="J12" s="552"/>
      <c r="K12" s="551" t="e">
        <f ca="1">K13+K14</f>
        <v>#DIV/0!</v>
      </c>
    </row>
    <row r="13" spans="1:19" s="53" customFormat="1" ht="15" customHeight="1">
      <c r="A13" s="1178"/>
      <c r="B13" s="563"/>
      <c r="C13" s="570"/>
      <c r="D13" s="555"/>
      <c r="E13" s="554"/>
      <c r="F13" s="555"/>
      <c r="G13" s="554" t="e">
        <f ca="1">G16+G19+G22+G25</f>
        <v>#DIV/0!</v>
      </c>
      <c r="H13" s="573"/>
      <c r="I13" s="565" t="s">
        <v>299</v>
      </c>
      <c r="J13" s="552"/>
      <c r="K13" s="551" t="e">
        <f ca="1">K16+K19+K22+K25</f>
        <v>#DIV/0!</v>
      </c>
    </row>
    <row r="14" spans="1:19" s="53" customFormat="1" ht="15" customHeight="1">
      <c r="A14" s="1178"/>
      <c r="B14" s="563"/>
      <c r="C14" s="570"/>
      <c r="D14" s="555"/>
      <c r="E14" s="554"/>
      <c r="F14" s="555"/>
      <c r="G14" s="554">
        <f ca="1">G20+G26</f>
        <v>4</v>
      </c>
      <c r="H14" s="573"/>
      <c r="I14" s="565" t="s">
        <v>300</v>
      </c>
      <c r="J14" s="552"/>
      <c r="K14" s="551">
        <f ca="1">K20+K26</f>
        <v>960611</v>
      </c>
    </row>
    <row r="15" spans="1:19" s="53" customFormat="1" ht="15" hidden="1" customHeight="1">
      <c r="A15" s="1178"/>
      <c r="B15" s="563"/>
      <c r="C15" s="570"/>
      <c r="D15" s="555"/>
      <c r="E15" s="554"/>
      <c r="F15" s="555"/>
      <c r="G15" s="554"/>
      <c r="H15" s="573"/>
      <c r="I15" s="565"/>
      <c r="J15" s="552"/>
      <c r="K15" s="551"/>
      <c r="N15" s="53" t="s">
        <v>310</v>
      </c>
      <c r="O15" s="53" t="s">
        <v>311</v>
      </c>
      <c r="P15" s="53" t="s">
        <v>405</v>
      </c>
      <c r="Q15" s="53" t="s">
        <v>485</v>
      </c>
      <c r="R15" s="53" t="s">
        <v>484</v>
      </c>
      <c r="S15" s="53" t="s">
        <v>483</v>
      </c>
    </row>
    <row r="16" spans="1:19" s="53" customFormat="1" ht="15" hidden="1" customHeight="1">
      <c r="A16" s="1178"/>
      <c r="B16" s="563" t="s">
        <v>482</v>
      </c>
      <c r="C16" s="570">
        <f>IF($M$3="둘레베기",$N$17,0)</f>
        <v>0</v>
      </c>
      <c r="D16" s="555" t="s">
        <v>388</v>
      </c>
      <c r="E16" s="567">
        <v>0.18</v>
      </c>
      <c r="F16" s="555" t="s">
        <v>469</v>
      </c>
      <c r="G16" s="567">
        <f>ROUND(C16/100*E16,2)</f>
        <v>0</v>
      </c>
      <c r="H16" s="572">
        <f>H19</f>
        <v>172698</v>
      </c>
      <c r="I16" s="565" t="s">
        <v>468</v>
      </c>
      <c r="J16" s="552">
        <f>IF($M$3="둘레베기",$E$45,0)</f>
        <v>0</v>
      </c>
      <c r="K16" s="742">
        <f>ROUNDDOWN(ROUND((G16+(G16*(J16))),2)*H16,0)</f>
        <v>0</v>
      </c>
      <c r="M16" s="53" t="s">
        <v>481</v>
      </c>
      <c r="N16" s="53">
        <f ca="1">SUMIFS(입력!$N$3:$N$223,입력!$A$3:$A$223,$D$1)</f>
        <v>0</v>
      </c>
      <c r="O16" s="53">
        <f ca="1">SUMIFS(입력!$O$3:$O$223,입력!$A$3:$A$223,$D$1)</f>
        <v>0</v>
      </c>
      <c r="P16" s="53">
        <f>COUNT(입력!N183:N202)</f>
        <v>0</v>
      </c>
      <c r="Q16" s="53">
        <v>0.02</v>
      </c>
      <c r="R16" s="53">
        <f>P16*Q16</f>
        <v>0</v>
      </c>
      <c r="S16" s="53">
        <f>입력!H163</f>
        <v>0</v>
      </c>
    </row>
    <row r="17" spans="1:15" s="53" customFormat="1" ht="15" hidden="1" customHeight="1">
      <c r="A17" s="1178"/>
      <c r="B17" s="563"/>
      <c r="C17" s="568"/>
      <c r="D17" s="555"/>
      <c r="E17" s="567"/>
      <c r="F17" s="555"/>
      <c r="G17" s="567"/>
      <c r="H17" s="571"/>
      <c r="I17" s="565"/>
      <c r="J17" s="552"/>
      <c r="K17" s="564"/>
      <c r="M17" s="53" t="s">
        <v>480</v>
      </c>
      <c r="N17" s="53" t="e">
        <f ca="1">ROUND(N16/P16/Q16,0)</f>
        <v>#DIV/0!</v>
      </c>
      <c r="O17" s="53" t="e">
        <f ca="1">ROUND(O16/$P$16/$Q$16,0)</f>
        <v>#DIV/0!</v>
      </c>
    </row>
    <row r="18" spans="1:15" s="53" customFormat="1" ht="15" hidden="1" customHeight="1">
      <c r="A18" s="1178"/>
      <c r="B18" s="563" t="s">
        <v>479</v>
      </c>
      <c r="C18" s="568">
        <f>C19</f>
        <v>0</v>
      </c>
      <c r="D18" s="555" t="s">
        <v>388</v>
      </c>
      <c r="E18" s="567"/>
      <c r="F18" s="555"/>
      <c r="G18" s="567"/>
      <c r="H18" s="571"/>
      <c r="I18" s="565"/>
      <c r="J18" s="552"/>
      <c r="K18" s="551">
        <f>K19+K20</f>
        <v>0</v>
      </c>
      <c r="M18" s="53" t="s">
        <v>477</v>
      </c>
      <c r="N18" s="53" t="e">
        <f ca="1">ROUND(N17/100,0)</f>
        <v>#DIV/0!</v>
      </c>
      <c r="O18" s="53" t="e">
        <f ca="1">ROUND(O17/100,0)</f>
        <v>#DIV/0!</v>
      </c>
    </row>
    <row r="19" spans="1:15" s="53" customFormat="1" ht="15" hidden="1" customHeight="1">
      <c r="A19" s="1178"/>
      <c r="B19" s="563" t="s">
        <v>476</v>
      </c>
      <c r="C19" s="570">
        <f>IF($M$3="줄베기",$N$17,0)</f>
        <v>0</v>
      </c>
      <c r="D19" s="555" t="s">
        <v>388</v>
      </c>
      <c r="E19" s="567">
        <v>7.0000000000000007E-2</v>
      </c>
      <c r="F19" s="555" t="s">
        <v>469</v>
      </c>
      <c r="G19" s="567">
        <f>ROUND(C19/100*E19,2)</f>
        <v>0</v>
      </c>
      <c r="H19" s="566">
        <f>'3-1.기초자료'!$B$11</f>
        <v>172698</v>
      </c>
      <c r="I19" s="565" t="s">
        <v>468</v>
      </c>
      <c r="J19" s="552">
        <f>IF($M$3="줄베기",$F$45,0)</f>
        <v>0</v>
      </c>
      <c r="K19" s="742">
        <f>ROUNDDOWN(ROUND((G19+(G19*(J19))),2)*H19,0)</f>
        <v>0</v>
      </c>
    </row>
    <row r="20" spans="1:15" s="53" customFormat="1" ht="15" hidden="1" customHeight="1">
      <c r="A20" s="1178"/>
      <c r="B20" s="563" t="s">
        <v>475</v>
      </c>
      <c r="C20" s="570">
        <f>IF($M$3="줄베기",$N$17,0)</f>
        <v>0</v>
      </c>
      <c r="D20" s="555" t="s">
        <v>388</v>
      </c>
      <c r="E20" s="567">
        <v>1.3</v>
      </c>
      <c r="F20" s="555" t="s">
        <v>469</v>
      </c>
      <c r="G20" s="567">
        <f>ROUND(C20/100*E20,2)</f>
        <v>0</v>
      </c>
      <c r="H20" s="566">
        <f>'3-1.기초자료'!$B$12</f>
        <v>228717</v>
      </c>
      <c r="I20" s="565" t="s">
        <v>464</v>
      </c>
      <c r="J20" s="552">
        <f>IF($M$3="줄베기",$F$45,0)</f>
        <v>0</v>
      </c>
      <c r="K20" s="742">
        <f>ROUNDDOWN(ROUND((G20+(G20*(J20))),2)*H20,0)</f>
        <v>0</v>
      </c>
    </row>
    <row r="21" spans="1:15" s="53" customFormat="1" ht="15" hidden="1" customHeight="1">
      <c r="A21" s="1178"/>
      <c r="B21" s="563"/>
      <c r="C21" s="568"/>
      <c r="D21" s="555"/>
      <c r="E21" s="567"/>
      <c r="F21" s="555"/>
      <c r="G21" s="567"/>
      <c r="I21" s="565"/>
      <c r="J21" s="552"/>
      <c r="K21" s="564"/>
    </row>
    <row r="22" spans="1:15" s="53" customFormat="1" ht="15" hidden="1" customHeight="1">
      <c r="A22" s="1178"/>
      <c r="B22" s="563" t="s">
        <v>474</v>
      </c>
      <c r="C22" s="570">
        <f>IF($M$3="맹아제거",$N$17,0)</f>
        <v>0</v>
      </c>
      <c r="D22" s="555" t="s">
        <v>388</v>
      </c>
      <c r="E22" s="567">
        <v>0.2</v>
      </c>
      <c r="F22" s="555" t="s">
        <v>469</v>
      </c>
      <c r="G22" s="567">
        <f>ROUND(C22/100*E22,2)</f>
        <v>0</v>
      </c>
      <c r="H22" s="566">
        <f>H19</f>
        <v>172698</v>
      </c>
      <c r="I22" s="565" t="s">
        <v>468</v>
      </c>
      <c r="J22" s="552">
        <f>IF($M$3="맹아제거",$G$45,0)</f>
        <v>0</v>
      </c>
      <c r="K22" s="742">
        <f>ROUNDDOWN(ROUND((G22+(G22*(J22))),2)*H22,0)</f>
        <v>0</v>
      </c>
    </row>
    <row r="23" spans="1:15" s="53" customFormat="1" ht="15" hidden="1" customHeight="1">
      <c r="A23" s="1178"/>
      <c r="B23" s="563"/>
      <c r="C23" s="568"/>
      <c r="D23" s="555"/>
      <c r="E23" s="567"/>
      <c r="F23" s="555"/>
      <c r="G23" s="567"/>
      <c r="I23" s="565"/>
      <c r="J23" s="552"/>
      <c r="K23" s="564"/>
    </row>
    <row r="24" spans="1:15" s="53" customFormat="1" ht="15" customHeight="1">
      <c r="A24" s="1178"/>
      <c r="B24" s="563" t="s">
        <v>472</v>
      </c>
      <c r="C24" s="568" t="e">
        <f ca="1">N17</f>
        <v>#DIV/0!</v>
      </c>
      <c r="D24" s="555" t="s">
        <v>388</v>
      </c>
      <c r="E24" s="567"/>
      <c r="F24" s="555"/>
      <c r="G24" s="567"/>
      <c r="I24" s="565"/>
      <c r="J24" s="552"/>
      <c r="K24" s="551" t="e">
        <f ca="1">K25+K26</f>
        <v>#DIV/0!</v>
      </c>
    </row>
    <row r="25" spans="1:15" s="53" customFormat="1" ht="15" customHeight="1">
      <c r="A25" s="1178"/>
      <c r="B25" s="563" t="s">
        <v>470</v>
      </c>
      <c r="C25" s="709" t="e">
        <f ca="1">IF($M$3="모두베기",$N$17,0)</f>
        <v>#DIV/0!</v>
      </c>
      <c r="D25" s="555"/>
      <c r="E25" s="634">
        <v>7.0000000000000007E-2</v>
      </c>
      <c r="F25" s="555" t="s">
        <v>469</v>
      </c>
      <c r="G25" s="567" t="e">
        <f ca="1">ROUND(C25/100*E25,2)</f>
        <v>#DIV/0!</v>
      </c>
      <c r="H25" s="566">
        <f>H19</f>
        <v>172698</v>
      </c>
      <c r="I25" s="565" t="s">
        <v>468</v>
      </c>
      <c r="J25" s="552">
        <f ca="1">IF($M$3="모두베기",$H$45,0)</f>
        <v>0.05</v>
      </c>
      <c r="K25" s="551" t="e">
        <f ca="1">INT(H25*G25*(1+J25))</f>
        <v>#DIV/0!</v>
      </c>
      <c r="M25" s="569"/>
    </row>
    <row r="26" spans="1:15" s="53" customFormat="1" ht="15" customHeight="1">
      <c r="A26" s="1178"/>
      <c r="B26" s="563" t="s">
        <v>467</v>
      </c>
      <c r="C26" s="568"/>
      <c r="D26" s="555"/>
      <c r="E26" s="567"/>
      <c r="F26" s="555"/>
      <c r="G26" s="567">
        <f ca="1">G27+G28+G29</f>
        <v>4</v>
      </c>
      <c r="I26" s="565"/>
      <c r="J26" s="552"/>
      <c r="K26" s="562">
        <f ca="1">K27+K28+K29</f>
        <v>960611</v>
      </c>
    </row>
    <row r="27" spans="1:15" s="53" customFormat="1" ht="15" customHeight="1">
      <c r="A27" s="1178"/>
      <c r="B27" s="635" t="s">
        <v>523</v>
      </c>
      <c r="C27" s="567">
        <f ca="1">E27</f>
        <v>0</v>
      </c>
      <c r="D27" s="555" t="s">
        <v>461</v>
      </c>
      <c r="E27" s="567">
        <f ca="1">IF($C$44=B27,3.5,0)</f>
        <v>0</v>
      </c>
      <c r="F27" s="555" t="s">
        <v>461</v>
      </c>
      <c r="G27" s="567">
        <f ca="1">ROUND(C27,2)</f>
        <v>0</v>
      </c>
      <c r="H27" s="566">
        <f>H20</f>
        <v>228717</v>
      </c>
      <c r="I27" s="565" t="s">
        <v>464</v>
      </c>
      <c r="J27" s="552">
        <f ca="1">IF($M$3="모두베기",$H$45,0)</f>
        <v>0.05</v>
      </c>
      <c r="K27" s="742">
        <f ca="1">ROUNDDOWN(ROUND((G27+(G27*(J27))),2)*H27,0)</f>
        <v>0</v>
      </c>
    </row>
    <row r="28" spans="1:15" s="53" customFormat="1" ht="15" customHeight="1">
      <c r="A28" s="1178"/>
      <c r="B28" s="635" t="s">
        <v>521</v>
      </c>
      <c r="C28" s="567">
        <f ca="1">E28</f>
        <v>4</v>
      </c>
      <c r="D28" s="555" t="s">
        <v>461</v>
      </c>
      <c r="E28" s="567">
        <f ca="1">IF($C$44=B28,4,0)</f>
        <v>4</v>
      </c>
      <c r="F28" s="555" t="s">
        <v>461</v>
      </c>
      <c r="G28" s="567">
        <f ca="1">ROUND(C28,2)</f>
        <v>4</v>
      </c>
      <c r="H28" s="566">
        <f>H20</f>
        <v>228717</v>
      </c>
      <c r="I28" s="565" t="s">
        <v>464</v>
      </c>
      <c r="J28" s="552">
        <f ca="1">IF($M$3="모두베기",$H$45,0)</f>
        <v>0.05</v>
      </c>
      <c r="K28" s="742">
        <f ca="1">ROUNDDOWN(ROUND((G28+(G28*(J28))),2)*H28,0)</f>
        <v>960611</v>
      </c>
    </row>
    <row r="29" spans="1:15" s="53" customFormat="1" ht="15" customHeight="1">
      <c r="A29" s="1178"/>
      <c r="B29" s="635" t="s">
        <v>519</v>
      </c>
      <c r="C29" s="567">
        <f ca="1">E29</f>
        <v>0</v>
      </c>
      <c r="D29" s="555" t="s">
        <v>461</v>
      </c>
      <c r="E29" s="567">
        <f ca="1">IF($C$44=B29,5,0)</f>
        <v>0</v>
      </c>
      <c r="F29" s="555" t="s">
        <v>461</v>
      </c>
      <c r="G29" s="567">
        <f ca="1">ROUND(C29,2)</f>
        <v>0</v>
      </c>
      <c r="H29" s="566">
        <f>H20</f>
        <v>228717</v>
      </c>
      <c r="I29" s="565" t="s">
        <v>464</v>
      </c>
      <c r="J29" s="552">
        <f ca="1">IF($M$3="모두베기",$H$45,0)</f>
        <v>0.05</v>
      </c>
      <c r="K29" s="742">
        <f ca="1">ROUNDDOWN(ROUND((G29+(G29*(J29))),2)*H29,0)</f>
        <v>0</v>
      </c>
    </row>
    <row r="30" spans="1:15" s="53" customFormat="1" ht="15" customHeight="1">
      <c r="A30" s="1178"/>
      <c r="B30" s="563"/>
      <c r="C30" s="557"/>
      <c r="D30" s="555"/>
      <c r="E30" s="554"/>
      <c r="F30" s="555"/>
      <c r="G30" s="554"/>
      <c r="I30" s="565"/>
      <c r="J30" s="552"/>
      <c r="K30" s="564"/>
    </row>
    <row r="31" spans="1:15" s="53" customFormat="1" ht="15" customHeight="1">
      <c r="A31" s="1178"/>
      <c r="B31" s="563" t="s">
        <v>463</v>
      </c>
      <c r="C31" s="534"/>
      <c r="D31" s="555"/>
      <c r="E31" s="534"/>
      <c r="F31" s="555"/>
      <c r="G31" s="534"/>
      <c r="I31" s="534"/>
      <c r="J31" s="552"/>
      <c r="K31" s="562">
        <f ca="1">K32+K33</f>
        <v>37796</v>
      </c>
    </row>
    <row r="32" spans="1:15" s="53" customFormat="1" ht="19.5" customHeight="1">
      <c r="A32" s="1178"/>
      <c r="B32" s="534" t="s">
        <v>462</v>
      </c>
      <c r="C32" s="554">
        <f ca="1">G14</f>
        <v>4</v>
      </c>
      <c r="D32" s="555" t="s">
        <v>461</v>
      </c>
      <c r="E32" s="561">
        <v>5</v>
      </c>
      <c r="F32" s="560" t="s">
        <v>460</v>
      </c>
      <c r="G32" s="559">
        <f ca="1">ROUND(E32*C32,2)</f>
        <v>20</v>
      </c>
      <c r="H32" s="553">
        <f>'3-1.기초자료'!$B$15</f>
        <v>1718</v>
      </c>
      <c r="I32" s="558" t="s">
        <v>459</v>
      </c>
      <c r="J32" s="552"/>
      <c r="K32" s="551">
        <f ca="1">INT(H32*G32)</f>
        <v>34360</v>
      </c>
    </row>
    <row r="33" spans="1:17" s="53" customFormat="1" ht="19.5" customHeight="1">
      <c r="A33" s="1178"/>
      <c r="B33" s="534" t="s">
        <v>458</v>
      </c>
      <c r="C33" s="557">
        <f ca="1">INT(G32*H32)</f>
        <v>34360</v>
      </c>
      <c r="D33" s="555" t="s">
        <v>86</v>
      </c>
      <c r="E33" s="556">
        <v>0.1</v>
      </c>
      <c r="F33" s="555"/>
      <c r="G33" s="554"/>
      <c r="H33" s="553"/>
      <c r="I33" s="534"/>
      <c r="J33" s="552"/>
      <c r="K33" s="551">
        <f ca="1">INT(C33*E33)</f>
        <v>3436</v>
      </c>
    </row>
    <row r="34" spans="1:17" s="53" customFormat="1" ht="19.5" customHeight="1" thickBot="1">
      <c r="A34" s="1178"/>
      <c r="B34" s="550" t="s">
        <v>456</v>
      </c>
      <c r="C34" s="547">
        <f ca="1">C32</f>
        <v>4</v>
      </c>
      <c r="D34" s="548" t="s">
        <v>455</v>
      </c>
      <c r="E34" s="549">
        <v>8.3999999999999995E-3</v>
      </c>
      <c r="F34" s="548" t="s">
        <v>454</v>
      </c>
      <c r="G34" s="547"/>
      <c r="H34" s="546">
        <f>'3-1.기초자료'!$B$21</f>
        <v>400000</v>
      </c>
      <c r="I34" s="93" t="s">
        <v>270</v>
      </c>
      <c r="J34" s="545"/>
      <c r="K34" s="544">
        <f ca="1">INT(C34*E34*H34)</f>
        <v>13440</v>
      </c>
    </row>
    <row r="35" spans="1:17" s="53" customFormat="1" ht="21" customHeight="1">
      <c r="A35" s="1173" t="s">
        <v>155</v>
      </c>
      <c r="B35" s="543" t="s">
        <v>451</v>
      </c>
      <c r="C35" s="542"/>
      <c r="D35" s="506"/>
      <c r="E35" s="542"/>
      <c r="F35" s="506"/>
      <c r="G35" s="542"/>
      <c r="H35" s="506"/>
      <c r="I35" s="542"/>
      <c r="J35" s="507"/>
      <c r="K35" s="541" t="e">
        <f ca="1">K36+K37+K38</f>
        <v>#DIV/0!</v>
      </c>
    </row>
    <row r="36" spans="1:17" s="53" customFormat="1" ht="21" customHeight="1">
      <c r="A36" s="1174"/>
      <c r="B36" s="540" t="s">
        <v>450</v>
      </c>
      <c r="C36" s="538"/>
      <c r="D36" s="539"/>
      <c r="E36" s="538"/>
      <c r="F36" s="539"/>
      <c r="G36" s="538"/>
      <c r="H36" s="539"/>
      <c r="I36" s="538"/>
      <c r="J36" s="537"/>
      <c r="K36" s="536" t="e">
        <f ca="1">K12</f>
        <v>#DIV/0!</v>
      </c>
    </row>
    <row r="37" spans="1:17" s="53" customFormat="1" ht="21" customHeight="1">
      <c r="A37" s="1174"/>
      <c r="B37" s="535" t="s">
        <v>449</v>
      </c>
      <c r="C37" s="534"/>
      <c r="E37" s="534"/>
      <c r="G37" s="534"/>
      <c r="I37" s="534"/>
      <c r="J37" s="505"/>
      <c r="K37" s="533">
        <f ca="1">K31</f>
        <v>37796</v>
      </c>
      <c r="Q37" s="170"/>
    </row>
    <row r="38" spans="1:17" s="53" customFormat="1" ht="21" customHeight="1" thickBot="1">
      <c r="A38" s="1175"/>
      <c r="B38" s="532" t="s">
        <v>448</v>
      </c>
      <c r="C38" s="530"/>
      <c r="D38" s="531"/>
      <c r="E38" s="530"/>
      <c r="F38" s="531"/>
      <c r="G38" s="530"/>
      <c r="H38" s="531"/>
      <c r="I38" s="530"/>
      <c r="J38" s="529"/>
      <c r="K38" s="528">
        <f ca="1">K34</f>
        <v>13440</v>
      </c>
    </row>
    <row r="39" spans="1:17" s="53" customFormat="1" ht="21" customHeight="1" thickBot="1">
      <c r="A39" s="510"/>
      <c r="B39" s="527" t="s">
        <v>447</v>
      </c>
      <c r="C39" s="510"/>
      <c r="D39" s="510"/>
      <c r="E39" s="510"/>
      <c r="F39" s="510"/>
      <c r="G39" s="510"/>
      <c r="H39" s="510"/>
      <c r="I39" s="510"/>
      <c r="J39" s="509"/>
      <c r="K39" s="510"/>
    </row>
    <row r="40" spans="1:17" s="53" customFormat="1" ht="21" customHeight="1">
      <c r="A40" s="526"/>
      <c r="B40" s="1126" t="s">
        <v>81</v>
      </c>
      <c r="C40" s="1124" t="s">
        <v>445</v>
      </c>
      <c r="D40" s="1120"/>
      <c r="E40" s="1176" t="s">
        <v>444</v>
      </c>
      <c r="F40" s="1176"/>
      <c r="G40" s="1176"/>
      <c r="H40" s="1176"/>
      <c r="I40" s="1176"/>
      <c r="J40" s="1124" t="s">
        <v>84</v>
      </c>
      <c r="K40" s="1128"/>
    </row>
    <row r="41" spans="1:17" s="53" customFormat="1" ht="21" customHeight="1" thickBot="1">
      <c r="A41" s="520"/>
      <c r="B41" s="1127"/>
      <c r="C41" s="1125"/>
      <c r="D41" s="1123"/>
      <c r="E41" s="525" t="s">
        <v>272</v>
      </c>
      <c r="F41" s="525" t="s">
        <v>271</v>
      </c>
      <c r="G41" s="525" t="s">
        <v>273</v>
      </c>
      <c r="H41" s="525" t="s">
        <v>211</v>
      </c>
      <c r="I41" s="524"/>
      <c r="J41" s="1125"/>
      <c r="K41" s="1129"/>
    </row>
    <row r="42" spans="1:17" s="53" customFormat="1" ht="21" customHeight="1" thickTop="1">
      <c r="A42" s="520"/>
      <c r="B42" s="523" t="s">
        <v>438</v>
      </c>
      <c r="C42" s="1165" t="str">
        <f ca="1">OFFSET(입력!$B$3,0+$S$1*20,16)</f>
        <v>중(15º~30º)</v>
      </c>
      <c r="D42" s="1166"/>
      <c r="E42" s="518">
        <f ca="1">IF($C$42=$O$42,0,IF($C$42=$O$43,0.05,0.1))</f>
        <v>0.05</v>
      </c>
      <c r="F42" s="518">
        <f ca="1">IF($C$42=$O$42,0,IF($C$42=$O$43,0.05,0.1))</f>
        <v>0.05</v>
      </c>
      <c r="G42" s="518">
        <f ca="1">IF($C$42=$O$42,0,IF($C$42=$O$43,0.05,0.1))</f>
        <v>0.05</v>
      </c>
      <c r="H42" s="518">
        <f ca="1">IF($C$42=$O$42,0,IF($C$42=$O$43,0.05,0.1))</f>
        <v>0.05</v>
      </c>
      <c r="I42" s="522"/>
      <c r="J42" s="517"/>
      <c r="K42" s="516"/>
      <c r="O42" s="538" t="s">
        <v>437</v>
      </c>
      <c r="P42" s="538">
        <v>0</v>
      </c>
    </row>
    <row r="43" spans="1:17" s="53" customFormat="1" ht="21" customHeight="1">
      <c r="A43" s="520"/>
      <c r="B43" s="519" t="s">
        <v>436</v>
      </c>
      <c r="C43" s="1167" t="str">
        <f ca="1">OFFSET(입력!$B$3,0+$S$1*20,17)</f>
        <v>개소당 평균면적이 3ha 이상</v>
      </c>
      <c r="D43" s="1168"/>
      <c r="E43" s="518">
        <f ca="1">IF($C$43=$O$48,0,IF($C$43=$O$49,0.05,0.1))</f>
        <v>0</v>
      </c>
      <c r="F43" s="518">
        <f ca="1">IF($C$43=$O$48,0,IF($C$43=$O$49,0.05,0.1))</f>
        <v>0</v>
      </c>
      <c r="G43" s="518">
        <f ca="1">IF($C$43=$O$48,0,IF($C$43=$O$49,0.05,0.1))</f>
        <v>0</v>
      </c>
      <c r="H43" s="518">
        <f ca="1">IF($C$43=$O$48,0,IF($C$43=$O$49,0.05,0.1))</f>
        <v>0</v>
      </c>
      <c r="I43" s="521"/>
      <c r="J43" s="512"/>
      <c r="K43" s="169"/>
      <c r="O43" s="538" t="s">
        <v>435</v>
      </c>
      <c r="P43" s="538">
        <v>0.05</v>
      </c>
    </row>
    <row r="44" spans="1:17" s="53" customFormat="1" ht="21" customHeight="1">
      <c r="A44" s="520"/>
      <c r="B44" s="519" t="s">
        <v>434</v>
      </c>
      <c r="C44" s="1167" t="str">
        <f ca="1">OFFSET(입력!$B$3,0+$S$1*20,15)</f>
        <v>조림 2년 차</v>
      </c>
      <c r="D44" s="1168"/>
      <c r="E44" s="166"/>
      <c r="F44" s="518">
        <f ca="1">IF($C$44=$O$45,0,IF($C$44=$O$46,0.05,0.1))</f>
        <v>0.05</v>
      </c>
      <c r="G44" s="166"/>
      <c r="H44" s="166"/>
      <c r="I44" s="166"/>
      <c r="J44" s="517"/>
      <c r="K44" s="516"/>
      <c r="O44" s="538" t="s">
        <v>433</v>
      </c>
      <c r="P44" s="538">
        <v>0.1</v>
      </c>
    </row>
    <row r="45" spans="1:17" s="53" customFormat="1" ht="21" customHeight="1">
      <c r="A45" s="515"/>
      <c r="B45" s="514" t="s">
        <v>432</v>
      </c>
      <c r="C45" s="1169"/>
      <c r="D45" s="1170"/>
      <c r="E45" s="513">
        <f ca="1">E42+E43+E44</f>
        <v>0.05</v>
      </c>
      <c r="F45" s="513">
        <f ca="1">F42+F43+F44</f>
        <v>0.1</v>
      </c>
      <c r="G45" s="513">
        <f ca="1">G42+G43+G44</f>
        <v>0.05</v>
      </c>
      <c r="H45" s="513">
        <f ca="1">H42+H43+H44</f>
        <v>0.05</v>
      </c>
      <c r="I45" s="513"/>
      <c r="J45" s="512"/>
      <c r="K45" s="169"/>
      <c r="O45" s="633" t="s">
        <v>523</v>
      </c>
      <c r="P45" s="538">
        <v>0</v>
      </c>
      <c r="Q45" s="53">
        <v>3.5</v>
      </c>
    </row>
    <row r="46" spans="1:17" s="53" customFormat="1" ht="21" customHeight="1" thickBot="1">
      <c r="A46" s="511"/>
      <c r="B46" s="510"/>
      <c r="C46" s="510"/>
      <c r="D46" s="510"/>
      <c r="E46" s="510"/>
      <c r="F46" s="510"/>
      <c r="G46" s="510"/>
      <c r="H46" s="510"/>
      <c r="I46" s="510"/>
      <c r="J46" s="509"/>
      <c r="K46" s="508"/>
      <c r="O46" s="633" t="s">
        <v>521</v>
      </c>
      <c r="P46" s="538">
        <v>0.05</v>
      </c>
      <c r="Q46" s="53">
        <v>4</v>
      </c>
    </row>
    <row r="47" spans="1:17" s="53" customFormat="1" ht="21" customHeight="1">
      <c r="A47" s="506"/>
      <c r="B47" s="506"/>
      <c r="C47" s="506"/>
      <c r="D47" s="506"/>
      <c r="E47" s="506"/>
      <c r="F47" s="506"/>
      <c r="G47" s="506"/>
      <c r="H47" s="506"/>
      <c r="I47" s="506"/>
      <c r="J47" s="507"/>
      <c r="K47" s="506"/>
      <c r="O47" s="633" t="s">
        <v>519</v>
      </c>
      <c r="P47" s="538">
        <v>0.1</v>
      </c>
      <c r="Q47" s="53">
        <v>5</v>
      </c>
    </row>
    <row r="48" spans="1:17" s="53" customFormat="1" ht="21" customHeight="1">
      <c r="J48" s="505"/>
      <c r="O48" s="538" t="s">
        <v>1082</v>
      </c>
      <c r="P48" s="538">
        <v>0</v>
      </c>
    </row>
    <row r="49" spans="10:16" s="53" customFormat="1" ht="21" customHeight="1">
      <c r="J49" s="505"/>
      <c r="O49" s="538" t="s">
        <v>1084</v>
      </c>
      <c r="P49" s="538">
        <v>0.05</v>
      </c>
    </row>
    <row r="50" spans="10:16" s="53" customFormat="1" ht="21" customHeight="1">
      <c r="J50" s="505"/>
      <c r="O50" s="538" t="s">
        <v>1083</v>
      </c>
      <c r="P50" s="538">
        <v>0.1</v>
      </c>
    </row>
    <row r="51" spans="10:16" s="53" customFormat="1" ht="21" customHeight="1">
      <c r="J51" s="505"/>
    </row>
    <row r="52" spans="10:16" s="53" customFormat="1" ht="21" customHeight="1">
      <c r="J52" s="505"/>
    </row>
    <row r="53" spans="10:16" s="53" customFormat="1" ht="23.25" customHeight="1">
      <c r="J53" s="505"/>
    </row>
    <row r="54" spans="10:16" s="53" customFormat="1" ht="21" customHeight="1">
      <c r="J54" s="505"/>
    </row>
    <row r="55" spans="10:16" s="53" customFormat="1" ht="21" customHeight="1">
      <c r="J55" s="505"/>
    </row>
    <row r="56" spans="10:16" s="53" customFormat="1" ht="21" customHeight="1">
      <c r="J56" s="505"/>
    </row>
    <row r="57" spans="10:16" s="53" customFormat="1" ht="21" customHeight="1">
      <c r="J57" s="505"/>
    </row>
    <row r="58" spans="10:16" s="53" customFormat="1" ht="21" customHeight="1">
      <c r="J58" s="505"/>
    </row>
    <row r="59" spans="10:16" s="53" customFormat="1" ht="21" customHeight="1">
      <c r="J59" s="505"/>
    </row>
    <row r="60" spans="10:16" s="53" customFormat="1" ht="21" customHeight="1">
      <c r="J60" s="505"/>
    </row>
    <row r="61" spans="10:16" s="53" customFormat="1" ht="21" customHeight="1">
      <c r="J61" s="505"/>
    </row>
    <row r="62" spans="10:16" s="53" customFormat="1" ht="21" customHeight="1">
      <c r="J62" s="505"/>
    </row>
    <row r="63" spans="10:16" s="53" customFormat="1" ht="21" customHeight="1">
      <c r="J63" s="505"/>
    </row>
    <row r="64" spans="10:16" s="53" customFormat="1" ht="21" customHeight="1">
      <c r="J64" s="505"/>
    </row>
    <row r="65" spans="10:10" s="53" customFormat="1" ht="21" customHeight="1">
      <c r="J65" s="505"/>
    </row>
    <row r="66" spans="10:10" s="53" customFormat="1" ht="21" customHeight="1">
      <c r="J66" s="505"/>
    </row>
    <row r="67" spans="10:10" s="53" customFormat="1" ht="21" customHeight="1">
      <c r="J67" s="505"/>
    </row>
    <row r="68" spans="10:10" s="53" customFormat="1" ht="21" customHeight="1">
      <c r="J68" s="505"/>
    </row>
    <row r="69" spans="10:10" s="53" customFormat="1" ht="21" customHeight="1">
      <c r="J69" s="505"/>
    </row>
    <row r="70" spans="10:10" s="53" customFormat="1" ht="21" customHeight="1">
      <c r="J70" s="505"/>
    </row>
    <row r="71" spans="10:10" s="53" customFormat="1" ht="21" customHeight="1">
      <c r="J71" s="505"/>
    </row>
    <row r="72" spans="10:10" s="53" customFormat="1" ht="21" customHeight="1">
      <c r="J72" s="505"/>
    </row>
    <row r="73" spans="10:10" s="53" customFormat="1" ht="21" customHeight="1">
      <c r="J73" s="505"/>
    </row>
    <row r="74" spans="10:10" s="53" customFormat="1" ht="21" customHeight="1">
      <c r="J74" s="505"/>
    </row>
    <row r="75" spans="10:10" s="53" customFormat="1" ht="21" customHeight="1">
      <c r="J75" s="505"/>
    </row>
    <row r="76" spans="10:10" s="53" customFormat="1" ht="21" customHeight="1">
      <c r="J76" s="505"/>
    </row>
    <row r="77" spans="10:10" s="53" customFormat="1" ht="21" customHeight="1">
      <c r="J77" s="505"/>
    </row>
    <row r="78" spans="10:10" s="53" customFormat="1" ht="21" customHeight="1">
      <c r="J78" s="505"/>
    </row>
    <row r="79" spans="10:10" s="53" customFormat="1" ht="21" customHeight="1">
      <c r="J79" s="505"/>
    </row>
    <row r="80" spans="10:10" s="53" customFormat="1" ht="21" customHeight="1">
      <c r="J80" s="505"/>
    </row>
    <row r="81" spans="1:11" s="53" customFormat="1" ht="21" customHeight="1">
      <c r="J81" s="505"/>
    </row>
    <row r="82" spans="1:11" s="53" customFormat="1" ht="21" customHeight="1">
      <c r="J82" s="505"/>
    </row>
    <row r="83" spans="1:11" s="53" customFormat="1" ht="21" customHeight="1">
      <c r="J83" s="505"/>
    </row>
    <row r="84" spans="1:11" s="53" customFormat="1" ht="21" customHeight="1">
      <c r="J84" s="505"/>
    </row>
    <row r="85" spans="1:11" s="53" customFormat="1" ht="21" customHeight="1">
      <c r="J85" s="505"/>
    </row>
    <row r="86" spans="1:11" s="53" customFormat="1" ht="21" customHeight="1">
      <c r="J86" s="505"/>
    </row>
    <row r="87" spans="1:11" s="53" customFormat="1" ht="21" customHeight="1">
      <c r="J87" s="505"/>
    </row>
    <row r="88" spans="1:11">
      <c r="A88" s="53"/>
      <c r="B88" s="53"/>
      <c r="C88" s="53"/>
      <c r="D88" s="53"/>
      <c r="E88" s="53"/>
      <c r="F88" s="53"/>
      <c r="G88" s="53"/>
      <c r="H88" s="53"/>
      <c r="I88" s="53"/>
      <c r="J88" s="505"/>
      <c r="K88" s="53"/>
    </row>
    <row r="89" spans="1:11">
      <c r="A89" s="53"/>
      <c r="B89" s="53"/>
      <c r="C89" s="53"/>
      <c r="D89" s="53"/>
      <c r="E89" s="53"/>
      <c r="F89" s="53"/>
      <c r="G89" s="53"/>
      <c r="H89" s="53"/>
      <c r="I89" s="53"/>
      <c r="J89" s="505"/>
      <c r="K89" s="53"/>
    </row>
    <row r="90" spans="1:11">
      <c r="A90" s="53"/>
      <c r="B90" s="53"/>
      <c r="C90" s="53"/>
      <c r="D90" s="53"/>
      <c r="E90" s="53"/>
      <c r="F90" s="53"/>
      <c r="G90" s="53"/>
      <c r="H90" s="53"/>
      <c r="I90" s="53"/>
      <c r="J90" s="505"/>
      <c r="K90" s="53"/>
    </row>
    <row r="91" spans="1:11">
      <c r="A91" s="53"/>
      <c r="B91" s="53"/>
      <c r="C91" s="53"/>
      <c r="D91" s="53"/>
      <c r="E91" s="53"/>
      <c r="F91" s="53"/>
      <c r="G91" s="53"/>
      <c r="H91" s="53"/>
      <c r="I91" s="53"/>
      <c r="J91" s="505"/>
      <c r="K91" s="53"/>
    </row>
    <row r="92" spans="1:11">
      <c r="A92" s="53"/>
      <c r="B92" s="53"/>
      <c r="C92" s="53"/>
      <c r="D92" s="53"/>
      <c r="E92" s="53"/>
      <c r="F92" s="53"/>
      <c r="G92" s="53"/>
      <c r="H92" s="53"/>
      <c r="I92" s="53"/>
      <c r="J92" s="505"/>
      <c r="K92" s="53"/>
    </row>
  </sheetData>
  <mergeCells count="17">
    <mergeCell ref="J40:K41"/>
    <mergeCell ref="C42:D42"/>
    <mergeCell ref="C43:D43"/>
    <mergeCell ref="C44:D44"/>
    <mergeCell ref="C45:D45"/>
    <mergeCell ref="E5:F5"/>
    <mergeCell ref="A7:A34"/>
    <mergeCell ref="A35:A38"/>
    <mergeCell ref="B40:B41"/>
    <mergeCell ref="C40:D41"/>
    <mergeCell ref="E40:I40"/>
    <mergeCell ref="D1:D2"/>
    <mergeCell ref="E1:H2"/>
    <mergeCell ref="A4:B4"/>
    <mergeCell ref="C4:D4"/>
    <mergeCell ref="E4:F4"/>
    <mergeCell ref="H4:I4"/>
  </mergeCells>
  <phoneticPr fontId="4" type="noConversion"/>
  <dataValidations disablePrompts="1" count="1">
    <dataValidation type="list" allowBlank="1" showInputMessage="1" showErrorMessage="1" sqref="M3" xr:uid="{BECD6823-3CF6-45F8-A604-2969A63B5CDD}">
      <formula1>$N$2:$N$5</formula1>
    </dataValidation>
  </dataValidations>
  <pageMargins left="0.78740157480314965" right="0.31496062992125984" top="0.6692913385826772" bottom="0.43307086614173229" header="0.51181102362204722" footer="0"/>
  <pageSetup paperSize="9" scale="80" orientation="landscape" blackAndWhite="1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FBC03-353A-4E01-8559-229CA9B9D548}">
  <sheetPr>
    <tabColor indexed="11"/>
  </sheetPr>
  <dimension ref="A1:S92"/>
  <sheetViews>
    <sheetView view="pageBreakPreview" topLeftCell="A2" zoomScaleNormal="100" workbookViewId="0">
      <selection activeCell="B15" sqref="A15:XFD23"/>
    </sheetView>
  </sheetViews>
  <sheetFormatPr defaultColWidth="8.88671875" defaultRowHeight="14.25"/>
  <cols>
    <col min="1" max="1" width="6.77734375" style="3" customWidth="1"/>
    <col min="2" max="2" width="22.77734375" style="3" customWidth="1"/>
    <col min="3" max="3" width="11.77734375" style="3" customWidth="1"/>
    <col min="4" max="4" width="17.77734375" style="3" bestFit="1" customWidth="1"/>
    <col min="5" max="9" width="11.77734375" style="3" customWidth="1"/>
    <col min="10" max="10" width="7.77734375" style="57" customWidth="1"/>
    <col min="11" max="11" width="14.77734375" style="3" customWidth="1"/>
    <col min="12" max="12" width="1.77734375" style="3" customWidth="1"/>
    <col min="13" max="14" width="8.88671875" style="3"/>
    <col min="15" max="15" width="22.33203125" style="3" bestFit="1" customWidth="1"/>
    <col min="16" max="16" width="8.88671875" style="3"/>
    <col min="17" max="17" width="10" style="3" bestFit="1" customWidth="1"/>
    <col min="18" max="16384" width="8.88671875" style="3"/>
  </cols>
  <sheetData>
    <row r="1" spans="1:19" ht="23.25" customHeight="1">
      <c r="A1" s="612"/>
      <c r="B1" s="611"/>
      <c r="C1" s="611"/>
      <c r="D1" s="1161" t="str">
        <f ca="1">OFFSET('5-1.소반별'!$Q$1,S1,0)</f>
        <v>1-0-11-0</v>
      </c>
      <c r="E1" s="1163" t="s">
        <v>517</v>
      </c>
      <c r="F1" s="1163"/>
      <c r="G1" s="1163"/>
      <c r="H1" s="1163"/>
      <c r="I1" s="610"/>
      <c r="J1" s="610"/>
      <c r="K1" s="609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10</v>
      </c>
    </row>
    <row r="2" spans="1:19" ht="23.25" customHeight="1" thickBot="1">
      <c r="A2" s="608"/>
      <c r="B2" s="607"/>
      <c r="C2" s="607"/>
      <c r="D2" s="1162"/>
      <c r="E2" s="1164"/>
      <c r="F2" s="1164"/>
      <c r="G2" s="1164"/>
      <c r="H2" s="1164"/>
      <c r="I2" s="606"/>
      <c r="J2" s="606"/>
      <c r="K2" s="605"/>
      <c r="M2" s="3" t="s">
        <v>516</v>
      </c>
      <c r="N2" s="604" t="s">
        <v>272</v>
      </c>
    </row>
    <row r="3" spans="1:19" s="53" customFormat="1" ht="21.95" customHeight="1" thickBot="1">
      <c r="A3" s="603" t="s">
        <v>515</v>
      </c>
      <c r="B3" s="602">
        <f ca="1">VLOOKUP($D$1,'5-1.소반별'!$Q$1:$U$11,2,0)</f>
        <v>0</v>
      </c>
      <c r="C3" s="602"/>
      <c r="D3" s="602"/>
      <c r="E3" s="602"/>
      <c r="F3" s="601" t="s">
        <v>514</v>
      </c>
      <c r="G3" s="600">
        <f ca="1">VLOOKUP($D$1,'5-1.소반별'!$Q$1:$U$11,5,0)</f>
        <v>0</v>
      </c>
      <c r="H3" s="599" t="s">
        <v>4</v>
      </c>
      <c r="I3" s="598"/>
      <c r="J3" s="597"/>
      <c r="K3" s="596"/>
      <c r="M3" s="244" t="s">
        <v>513</v>
      </c>
      <c r="N3" s="589" t="s">
        <v>271</v>
      </c>
    </row>
    <row r="4" spans="1:19" s="53" customFormat="1" ht="16.5" customHeight="1">
      <c r="A4" s="1179" t="s">
        <v>512</v>
      </c>
      <c r="B4" s="1172"/>
      <c r="C4" s="1180" t="s">
        <v>511</v>
      </c>
      <c r="D4" s="1180"/>
      <c r="E4" s="1171" t="s">
        <v>510</v>
      </c>
      <c r="F4" s="1172"/>
      <c r="G4" s="591" t="s">
        <v>509</v>
      </c>
      <c r="H4" s="1171" t="s">
        <v>508</v>
      </c>
      <c r="I4" s="1172"/>
      <c r="J4" s="591" t="s">
        <v>507</v>
      </c>
      <c r="K4" s="590"/>
      <c r="N4" s="589" t="s">
        <v>273</v>
      </c>
    </row>
    <row r="5" spans="1:19" s="53" customFormat="1" ht="16.5" customHeight="1">
      <c r="A5" s="595"/>
      <c r="B5" s="592"/>
      <c r="C5" s="594"/>
      <c r="D5" s="594"/>
      <c r="E5" s="1171" t="s">
        <v>506</v>
      </c>
      <c r="F5" s="1172"/>
      <c r="G5" s="594"/>
      <c r="H5" s="593"/>
      <c r="I5" s="592"/>
      <c r="J5" s="591" t="s">
        <v>505</v>
      </c>
      <c r="K5" s="590" t="s">
        <v>6</v>
      </c>
      <c r="N5" s="589" t="s">
        <v>211</v>
      </c>
    </row>
    <row r="6" spans="1:19" s="53" customFormat="1" ht="16.5" customHeight="1" thickBot="1">
      <c r="A6" s="588"/>
      <c r="B6" s="524" t="s">
        <v>503</v>
      </c>
      <c r="C6" s="587"/>
      <c r="D6" s="524" t="s">
        <v>99</v>
      </c>
      <c r="E6" s="586"/>
      <c r="F6" s="524" t="s">
        <v>99</v>
      </c>
      <c r="G6" s="587"/>
      <c r="H6" s="586"/>
      <c r="I6" s="524" t="s">
        <v>501</v>
      </c>
      <c r="J6" s="457" t="s">
        <v>500</v>
      </c>
      <c r="K6" s="585"/>
    </row>
    <row r="7" spans="1:19" s="53" customFormat="1" ht="15" hidden="1" customHeight="1" thickTop="1">
      <c r="A7" s="1177" t="s">
        <v>499</v>
      </c>
      <c r="B7" s="563" t="s">
        <v>498</v>
      </c>
      <c r="C7" s="534"/>
      <c r="D7" s="505"/>
      <c r="E7" s="534"/>
      <c r="G7" s="534"/>
      <c r="I7" s="534"/>
      <c r="J7" s="552"/>
      <c r="K7" s="564"/>
    </row>
    <row r="8" spans="1:19" s="53" customFormat="1" ht="15" hidden="1" customHeight="1">
      <c r="A8" s="1178"/>
      <c r="B8" s="563" t="s">
        <v>491</v>
      </c>
      <c r="C8" s="554"/>
      <c r="D8" s="555" t="s">
        <v>4</v>
      </c>
      <c r="E8" s="554">
        <v>0.2</v>
      </c>
      <c r="F8" s="555" t="s">
        <v>461</v>
      </c>
      <c r="G8" s="554">
        <f>ROUND(E8*C8,2)</f>
        <v>0</v>
      </c>
      <c r="H8" s="553">
        <f>H18</f>
        <v>0</v>
      </c>
      <c r="I8" s="565" t="s">
        <v>299</v>
      </c>
      <c r="J8" s="552">
        <f>I45</f>
        <v>0</v>
      </c>
      <c r="K8" s="551">
        <f>INT(H8*G8*(1+J8))</f>
        <v>0</v>
      </c>
    </row>
    <row r="9" spans="1:19" s="53" customFormat="1" ht="15" hidden="1" customHeight="1">
      <c r="A9" s="1178"/>
      <c r="B9" s="563" t="s">
        <v>497</v>
      </c>
      <c r="C9" s="554">
        <f>C8</f>
        <v>0</v>
      </c>
      <c r="D9" s="555" t="s">
        <v>4</v>
      </c>
      <c r="E9" s="554">
        <v>0.2</v>
      </c>
      <c r="F9" s="555" t="s">
        <v>495</v>
      </c>
      <c r="G9" s="554">
        <f>ROUND(E9*C9,2)</f>
        <v>0</v>
      </c>
      <c r="H9" s="553">
        <f>'3-1.기초자료'!$B$22</f>
        <v>6571</v>
      </c>
      <c r="I9" s="565"/>
      <c r="J9" s="552"/>
      <c r="K9" s="551">
        <f>INT(H9*G9)</f>
        <v>0</v>
      </c>
    </row>
    <row r="10" spans="1:19" s="53" customFormat="1" ht="15" hidden="1" customHeight="1">
      <c r="A10" s="1178"/>
      <c r="B10" s="584" t="s">
        <v>458</v>
      </c>
      <c r="C10" s="583">
        <f>K9</f>
        <v>0</v>
      </c>
      <c r="D10" s="548" t="s">
        <v>86</v>
      </c>
      <c r="E10" s="583">
        <v>5</v>
      </c>
      <c r="F10" s="548" t="s">
        <v>102</v>
      </c>
      <c r="G10" s="547"/>
      <c r="H10" s="546"/>
      <c r="I10" s="93"/>
      <c r="J10" s="545"/>
      <c r="K10" s="544">
        <f>INT(C10*0.05)</f>
        <v>0</v>
      </c>
    </row>
    <row r="11" spans="1:19" s="53" customFormat="1" ht="15" customHeight="1" thickTop="1">
      <c r="A11" s="1178"/>
      <c r="B11" s="582" t="s">
        <v>492</v>
      </c>
      <c r="C11" s="579"/>
      <c r="D11" s="580"/>
      <c r="E11" s="581"/>
      <c r="F11" s="580"/>
      <c r="G11" s="579"/>
      <c r="H11" s="578"/>
      <c r="I11" s="91"/>
      <c r="J11" s="577"/>
      <c r="K11" s="576"/>
    </row>
    <row r="12" spans="1:19" s="53" customFormat="1" ht="15" customHeight="1">
      <c r="A12" s="1178"/>
      <c r="B12" s="563" t="s">
        <v>491</v>
      </c>
      <c r="C12" s="575" t="e">
        <f ca="1">G13+G14</f>
        <v>#DIV/0!</v>
      </c>
      <c r="D12" s="555" t="s">
        <v>461</v>
      </c>
      <c r="E12" s="554"/>
      <c r="F12" s="555"/>
      <c r="G12" s="554"/>
      <c r="H12" s="573"/>
      <c r="I12" s="574"/>
      <c r="J12" s="552"/>
      <c r="K12" s="551" t="e">
        <f ca="1">K13+K14</f>
        <v>#DIV/0!</v>
      </c>
    </row>
    <row r="13" spans="1:19" s="53" customFormat="1" ht="15" customHeight="1">
      <c r="A13" s="1178"/>
      <c r="B13" s="563"/>
      <c r="C13" s="570"/>
      <c r="D13" s="555"/>
      <c r="E13" s="554"/>
      <c r="F13" s="555"/>
      <c r="G13" s="554" t="e">
        <f ca="1">G16+G19+G22+G25</f>
        <v>#DIV/0!</v>
      </c>
      <c r="H13" s="573"/>
      <c r="I13" s="565" t="s">
        <v>299</v>
      </c>
      <c r="J13" s="552"/>
      <c r="K13" s="551" t="e">
        <f ca="1">K16+K19+K22+K25</f>
        <v>#DIV/0!</v>
      </c>
    </row>
    <row r="14" spans="1:19" s="53" customFormat="1" ht="15" customHeight="1">
      <c r="A14" s="1178"/>
      <c r="B14" s="563"/>
      <c r="C14" s="570"/>
      <c r="D14" s="555"/>
      <c r="E14" s="554"/>
      <c r="F14" s="555"/>
      <c r="G14" s="554">
        <f ca="1">G20+G26</f>
        <v>3.5</v>
      </c>
      <c r="H14" s="573"/>
      <c r="I14" s="565" t="s">
        <v>300</v>
      </c>
      <c r="J14" s="552"/>
      <c r="K14" s="551">
        <f ca="1">K20+K26</f>
        <v>841678</v>
      </c>
    </row>
    <row r="15" spans="1:19" s="53" customFormat="1" ht="15" hidden="1" customHeight="1">
      <c r="A15" s="1178"/>
      <c r="B15" s="563"/>
      <c r="C15" s="570"/>
      <c r="D15" s="555"/>
      <c r="E15" s="554"/>
      <c r="F15" s="555"/>
      <c r="G15" s="554"/>
      <c r="H15" s="573"/>
      <c r="I15" s="565"/>
      <c r="J15" s="552"/>
      <c r="K15" s="551"/>
      <c r="N15" s="53" t="s">
        <v>310</v>
      </c>
      <c r="O15" s="53" t="s">
        <v>311</v>
      </c>
      <c r="P15" s="53" t="s">
        <v>405</v>
      </c>
      <c r="Q15" s="53" t="s">
        <v>485</v>
      </c>
      <c r="R15" s="53" t="s">
        <v>484</v>
      </c>
      <c r="S15" s="53" t="s">
        <v>483</v>
      </c>
    </row>
    <row r="16" spans="1:19" s="53" customFormat="1" ht="15" hidden="1" customHeight="1">
      <c r="A16" s="1178"/>
      <c r="B16" s="563" t="s">
        <v>482</v>
      </c>
      <c r="C16" s="570">
        <f>IF($M$3="둘레베기",$N$17,0)</f>
        <v>0</v>
      </c>
      <c r="D16" s="555" t="s">
        <v>388</v>
      </c>
      <c r="E16" s="567">
        <v>0.18</v>
      </c>
      <c r="F16" s="555" t="s">
        <v>469</v>
      </c>
      <c r="G16" s="567">
        <f>ROUND(C16/100*E16,2)</f>
        <v>0</v>
      </c>
      <c r="H16" s="572">
        <f>H19</f>
        <v>172698</v>
      </c>
      <c r="I16" s="565" t="s">
        <v>468</v>
      </c>
      <c r="J16" s="552">
        <f>IF($M$3="둘레베기",$E$45,0)</f>
        <v>0</v>
      </c>
      <c r="K16" s="742">
        <f>ROUNDDOWN(ROUND((G16+(G16*(J16))),2)*H16,0)</f>
        <v>0</v>
      </c>
      <c r="M16" s="53" t="s">
        <v>481</v>
      </c>
      <c r="N16" s="244">
        <f ca="1">SUMIFS(입력!$N$3:$N$223,입력!$A$3:$A$223,$D$1)</f>
        <v>0</v>
      </c>
      <c r="O16" s="244">
        <f ca="1">SUMIFS(입력!$O$3:$O$223,입력!$A$3:$A$223,$D$1)</f>
        <v>0</v>
      </c>
      <c r="P16" s="244">
        <f>COUNT(입력!N203:N222)</f>
        <v>0</v>
      </c>
      <c r="Q16" s="53">
        <v>0.02</v>
      </c>
      <c r="R16" s="53">
        <f>P16*Q16</f>
        <v>0</v>
      </c>
      <c r="S16" s="53">
        <f>입력!H163</f>
        <v>0</v>
      </c>
    </row>
    <row r="17" spans="1:15" s="53" customFormat="1" ht="15" hidden="1" customHeight="1">
      <c r="A17" s="1178"/>
      <c r="B17" s="563"/>
      <c r="C17" s="568"/>
      <c r="D17" s="555"/>
      <c r="E17" s="567"/>
      <c r="F17" s="555"/>
      <c r="G17" s="567"/>
      <c r="H17" s="571"/>
      <c r="I17" s="565"/>
      <c r="J17" s="552"/>
      <c r="K17" s="564"/>
      <c r="M17" s="53" t="s">
        <v>480</v>
      </c>
      <c r="N17" s="53" t="e">
        <f ca="1">ROUND(N16/P16/Q16,0)</f>
        <v>#DIV/0!</v>
      </c>
      <c r="O17" s="53" t="e">
        <f ca="1">ROUND(O16/$P$16/$Q$16,0)</f>
        <v>#DIV/0!</v>
      </c>
    </row>
    <row r="18" spans="1:15" s="53" customFormat="1" ht="15" hidden="1" customHeight="1">
      <c r="A18" s="1178"/>
      <c r="B18" s="563" t="s">
        <v>479</v>
      </c>
      <c r="C18" s="568">
        <f>C19</f>
        <v>0</v>
      </c>
      <c r="D18" s="555" t="s">
        <v>388</v>
      </c>
      <c r="E18" s="567"/>
      <c r="F18" s="555"/>
      <c r="G18" s="567"/>
      <c r="H18" s="571"/>
      <c r="I18" s="565"/>
      <c r="J18" s="552"/>
      <c r="K18" s="551">
        <f>K19+K20</f>
        <v>0</v>
      </c>
      <c r="M18" s="53" t="s">
        <v>477</v>
      </c>
      <c r="N18" s="53" t="e">
        <f ca="1">ROUND(N17/100,0)</f>
        <v>#DIV/0!</v>
      </c>
      <c r="O18" s="53" t="e">
        <f ca="1">ROUND(O17/100,0)</f>
        <v>#DIV/0!</v>
      </c>
    </row>
    <row r="19" spans="1:15" s="53" customFormat="1" ht="15" hidden="1" customHeight="1">
      <c r="A19" s="1178"/>
      <c r="B19" s="563" t="s">
        <v>476</v>
      </c>
      <c r="C19" s="570">
        <f>IF($M$3="줄베기",$N$17,0)</f>
        <v>0</v>
      </c>
      <c r="D19" s="555" t="s">
        <v>388</v>
      </c>
      <c r="E19" s="567">
        <v>7.0000000000000007E-2</v>
      </c>
      <c r="F19" s="555" t="s">
        <v>469</v>
      </c>
      <c r="G19" s="567">
        <f>ROUND(C19/100*E19,2)</f>
        <v>0</v>
      </c>
      <c r="H19" s="566">
        <f>'3-1.기초자료'!$B$11</f>
        <v>172698</v>
      </c>
      <c r="I19" s="565" t="s">
        <v>468</v>
      </c>
      <c r="J19" s="552">
        <f>IF($M$3="줄베기",$F$45,0)</f>
        <v>0</v>
      </c>
      <c r="K19" s="742">
        <f>ROUNDDOWN(ROUND((G19+(G19*(J19))),2)*H19,0)</f>
        <v>0</v>
      </c>
    </row>
    <row r="20" spans="1:15" s="53" customFormat="1" ht="15" hidden="1" customHeight="1">
      <c r="A20" s="1178"/>
      <c r="B20" s="563" t="s">
        <v>475</v>
      </c>
      <c r="C20" s="570">
        <f>IF($M$3="줄베기",$N$17,0)</f>
        <v>0</v>
      </c>
      <c r="D20" s="555" t="s">
        <v>388</v>
      </c>
      <c r="E20" s="567">
        <v>1.3</v>
      </c>
      <c r="F20" s="555" t="s">
        <v>469</v>
      </c>
      <c r="G20" s="567">
        <f>ROUND(C20/100*E20,2)</f>
        <v>0</v>
      </c>
      <c r="H20" s="566">
        <f>'3-1.기초자료'!$B$12</f>
        <v>228717</v>
      </c>
      <c r="I20" s="565" t="s">
        <v>464</v>
      </c>
      <c r="J20" s="552">
        <f>IF($M$3="줄베기",$F$45,0)</f>
        <v>0</v>
      </c>
      <c r="K20" s="742">
        <f>ROUNDDOWN(ROUND((G20+(G20*(J20))),2)*H20,0)</f>
        <v>0</v>
      </c>
    </row>
    <row r="21" spans="1:15" s="53" customFormat="1" ht="15" hidden="1" customHeight="1">
      <c r="A21" s="1178"/>
      <c r="B21" s="563"/>
      <c r="C21" s="568"/>
      <c r="D21" s="555"/>
      <c r="E21" s="567"/>
      <c r="F21" s="555"/>
      <c r="G21" s="567"/>
      <c r="I21" s="565"/>
      <c r="J21" s="552"/>
      <c r="K21" s="564"/>
    </row>
    <row r="22" spans="1:15" s="53" customFormat="1" ht="15" hidden="1" customHeight="1">
      <c r="A22" s="1178"/>
      <c r="B22" s="563" t="s">
        <v>474</v>
      </c>
      <c r="C22" s="570">
        <f>IF($M$3="맹아제거",$N$17,0)</f>
        <v>0</v>
      </c>
      <c r="D22" s="555" t="s">
        <v>388</v>
      </c>
      <c r="E22" s="567">
        <v>0.2</v>
      </c>
      <c r="F22" s="555" t="s">
        <v>469</v>
      </c>
      <c r="G22" s="567">
        <f>ROUND(C22/100*E22,2)</f>
        <v>0</v>
      </c>
      <c r="H22" s="566">
        <f>H19</f>
        <v>172698</v>
      </c>
      <c r="I22" s="565" t="s">
        <v>468</v>
      </c>
      <c r="J22" s="552">
        <f>IF($M$3="맹아제거",$G$45,0)</f>
        <v>0</v>
      </c>
      <c r="K22" s="742">
        <f>ROUNDDOWN(ROUND((G22+(G22*(J22))),2)*H22,0)</f>
        <v>0</v>
      </c>
    </row>
    <row r="23" spans="1:15" s="53" customFormat="1" ht="15" hidden="1" customHeight="1">
      <c r="A23" s="1178"/>
      <c r="B23" s="563"/>
      <c r="C23" s="568"/>
      <c r="D23" s="555"/>
      <c r="E23" s="567"/>
      <c r="F23" s="555"/>
      <c r="G23" s="567"/>
      <c r="I23" s="565"/>
      <c r="J23" s="552"/>
      <c r="K23" s="564"/>
    </row>
    <row r="24" spans="1:15" s="53" customFormat="1" ht="15" customHeight="1">
      <c r="A24" s="1178"/>
      <c r="B24" s="563" t="s">
        <v>472</v>
      </c>
      <c r="C24" s="568" t="e">
        <f ca="1">N17</f>
        <v>#DIV/0!</v>
      </c>
      <c r="D24" s="555" t="s">
        <v>388</v>
      </c>
      <c r="E24" s="567"/>
      <c r="F24" s="555"/>
      <c r="G24" s="567"/>
      <c r="I24" s="565"/>
      <c r="J24" s="552"/>
      <c r="K24" s="551" t="e">
        <f ca="1">K25+K26</f>
        <v>#DIV/0!</v>
      </c>
    </row>
    <row r="25" spans="1:15" s="53" customFormat="1" ht="15" customHeight="1">
      <c r="A25" s="1178"/>
      <c r="B25" s="563" t="s">
        <v>470</v>
      </c>
      <c r="C25" s="709" t="e">
        <f ca="1">IF($M$3="모두베기",$N$17,0)</f>
        <v>#DIV/0!</v>
      </c>
      <c r="D25" s="555"/>
      <c r="E25" s="634">
        <v>7.0000000000000007E-2</v>
      </c>
      <c r="F25" s="555" t="s">
        <v>469</v>
      </c>
      <c r="G25" s="567" t="e">
        <f ca="1">ROUND(C25/100*E25,2)</f>
        <v>#DIV/0!</v>
      </c>
      <c r="H25" s="566">
        <f>H19</f>
        <v>172698</v>
      </c>
      <c r="I25" s="565" t="s">
        <v>468</v>
      </c>
      <c r="J25" s="552">
        <f ca="1">IF($M$3="모두베기",$H$45,0)</f>
        <v>0.05</v>
      </c>
      <c r="K25" s="551" t="e">
        <f ca="1">INT(H25*G25*(1+J25))</f>
        <v>#DIV/0!</v>
      </c>
      <c r="M25" s="569"/>
    </row>
    <row r="26" spans="1:15" s="53" customFormat="1" ht="15" customHeight="1">
      <c r="A26" s="1178"/>
      <c r="B26" s="563" t="s">
        <v>467</v>
      </c>
      <c r="C26" s="568"/>
      <c r="D26" s="555"/>
      <c r="E26" s="567"/>
      <c r="F26" s="555"/>
      <c r="G26" s="567">
        <f ca="1">G27+G28+G29</f>
        <v>3.5</v>
      </c>
      <c r="I26" s="565"/>
      <c r="J26" s="552"/>
      <c r="K26" s="562">
        <f ca="1">K27+K28+K29</f>
        <v>841678</v>
      </c>
    </row>
    <row r="27" spans="1:15" s="53" customFormat="1" ht="15" customHeight="1">
      <c r="A27" s="1178"/>
      <c r="B27" s="635" t="s">
        <v>523</v>
      </c>
      <c r="C27" s="567">
        <f ca="1">E27</f>
        <v>3.5</v>
      </c>
      <c r="D27" s="555" t="s">
        <v>461</v>
      </c>
      <c r="E27" s="567">
        <f ca="1">IF($C$44=B27,3.5,0)</f>
        <v>3.5</v>
      </c>
      <c r="F27" s="555" t="s">
        <v>461</v>
      </c>
      <c r="G27" s="567">
        <f ca="1">ROUND(C27,2)</f>
        <v>3.5</v>
      </c>
      <c r="H27" s="566">
        <f>H20</f>
        <v>228717</v>
      </c>
      <c r="I27" s="565" t="s">
        <v>464</v>
      </c>
      <c r="J27" s="552">
        <f ca="1">IF($M$3="모두베기",$H$45,0)</f>
        <v>0.05</v>
      </c>
      <c r="K27" s="742">
        <f ca="1">ROUNDDOWN(ROUND((G27+(G27*(J27))),2)*H27,0)</f>
        <v>841678</v>
      </c>
    </row>
    <row r="28" spans="1:15" s="53" customFormat="1" ht="15" customHeight="1">
      <c r="A28" s="1178"/>
      <c r="B28" s="635" t="s">
        <v>521</v>
      </c>
      <c r="C28" s="567">
        <f ca="1">E28</f>
        <v>0</v>
      </c>
      <c r="D28" s="555" t="s">
        <v>461</v>
      </c>
      <c r="E28" s="567">
        <f ca="1">IF($C$44=B28,4,0)</f>
        <v>0</v>
      </c>
      <c r="F28" s="555" t="s">
        <v>461</v>
      </c>
      <c r="G28" s="567">
        <f ca="1">ROUND(C28,2)</f>
        <v>0</v>
      </c>
      <c r="H28" s="566">
        <f>H20</f>
        <v>228717</v>
      </c>
      <c r="I28" s="565" t="s">
        <v>464</v>
      </c>
      <c r="J28" s="552">
        <f ca="1">IF($M$3="모두베기",$H$45,0)</f>
        <v>0.05</v>
      </c>
      <c r="K28" s="742">
        <f ca="1">ROUNDDOWN(ROUND((G28+(G28*(J28))),2)*H28,0)</f>
        <v>0</v>
      </c>
    </row>
    <row r="29" spans="1:15" s="53" customFormat="1" ht="15" customHeight="1">
      <c r="A29" s="1178"/>
      <c r="B29" s="635" t="s">
        <v>519</v>
      </c>
      <c r="C29" s="567">
        <f ca="1">E29</f>
        <v>0</v>
      </c>
      <c r="D29" s="555" t="s">
        <v>461</v>
      </c>
      <c r="E29" s="567">
        <f ca="1">IF($C$44=B29,5,0)</f>
        <v>0</v>
      </c>
      <c r="F29" s="555" t="s">
        <v>461</v>
      </c>
      <c r="G29" s="567">
        <f ca="1">ROUND(C29,2)</f>
        <v>0</v>
      </c>
      <c r="H29" s="566">
        <f>H20</f>
        <v>228717</v>
      </c>
      <c r="I29" s="565" t="s">
        <v>464</v>
      </c>
      <c r="J29" s="552">
        <f ca="1">IF($M$3="모두베기",$H$45,0)</f>
        <v>0.05</v>
      </c>
      <c r="K29" s="742">
        <f ca="1">ROUNDDOWN(ROUND((G29+(G29*(J29))),2)*H29,0)</f>
        <v>0</v>
      </c>
    </row>
    <row r="30" spans="1:15" s="53" customFormat="1" ht="15" customHeight="1">
      <c r="A30" s="1178"/>
      <c r="B30" s="563"/>
      <c r="C30" s="557"/>
      <c r="D30" s="555"/>
      <c r="E30" s="554"/>
      <c r="F30" s="555"/>
      <c r="G30" s="554"/>
      <c r="I30" s="565"/>
      <c r="J30" s="552"/>
      <c r="K30" s="564"/>
    </row>
    <row r="31" spans="1:15" s="53" customFormat="1" ht="15" customHeight="1">
      <c r="A31" s="1178"/>
      <c r="B31" s="563" t="s">
        <v>463</v>
      </c>
      <c r="C31" s="534"/>
      <c r="D31" s="555"/>
      <c r="E31" s="534"/>
      <c r="F31" s="555"/>
      <c r="G31" s="534"/>
      <c r="I31" s="534"/>
      <c r="J31" s="552"/>
      <c r="K31" s="562">
        <f ca="1">K32+K33</f>
        <v>33071</v>
      </c>
    </row>
    <row r="32" spans="1:15" s="53" customFormat="1" ht="19.5" customHeight="1">
      <c r="A32" s="1178"/>
      <c r="B32" s="534" t="s">
        <v>462</v>
      </c>
      <c r="C32" s="554">
        <f ca="1">G14</f>
        <v>3.5</v>
      </c>
      <c r="D32" s="555" t="s">
        <v>461</v>
      </c>
      <c r="E32" s="561">
        <v>5</v>
      </c>
      <c r="F32" s="560" t="s">
        <v>460</v>
      </c>
      <c r="G32" s="559">
        <f ca="1">ROUND(E32*C32,2)</f>
        <v>17.5</v>
      </c>
      <c r="H32" s="553">
        <f>'3-1.기초자료'!$B$15</f>
        <v>1718</v>
      </c>
      <c r="I32" s="558" t="s">
        <v>459</v>
      </c>
      <c r="J32" s="552"/>
      <c r="K32" s="551">
        <f ca="1">INT(H32*G32)</f>
        <v>30065</v>
      </c>
    </row>
    <row r="33" spans="1:17" s="53" customFormat="1" ht="19.5" customHeight="1">
      <c r="A33" s="1178"/>
      <c r="B33" s="534" t="s">
        <v>458</v>
      </c>
      <c r="C33" s="557">
        <f ca="1">INT(G32*H32)</f>
        <v>30065</v>
      </c>
      <c r="D33" s="555" t="s">
        <v>86</v>
      </c>
      <c r="E33" s="556">
        <v>0.1</v>
      </c>
      <c r="F33" s="555"/>
      <c r="G33" s="554"/>
      <c r="H33" s="553"/>
      <c r="I33" s="534"/>
      <c r="J33" s="552"/>
      <c r="K33" s="551">
        <f ca="1">INT(C33*E33)</f>
        <v>3006</v>
      </c>
    </row>
    <row r="34" spans="1:17" s="53" customFormat="1" ht="19.5" customHeight="1" thickBot="1">
      <c r="A34" s="1178"/>
      <c r="B34" s="550" t="s">
        <v>456</v>
      </c>
      <c r="C34" s="547">
        <f ca="1">C32</f>
        <v>3.5</v>
      </c>
      <c r="D34" s="548" t="s">
        <v>455</v>
      </c>
      <c r="E34" s="549">
        <v>8.3999999999999995E-3</v>
      </c>
      <c r="F34" s="548" t="s">
        <v>454</v>
      </c>
      <c r="G34" s="547"/>
      <c r="H34" s="546">
        <f>'3-1.기초자료'!$B$21</f>
        <v>400000</v>
      </c>
      <c r="I34" s="93" t="s">
        <v>270</v>
      </c>
      <c r="J34" s="545"/>
      <c r="K34" s="544">
        <f ca="1">INT(C34*E34*H34)</f>
        <v>11760</v>
      </c>
    </row>
    <row r="35" spans="1:17" s="53" customFormat="1" ht="21" customHeight="1">
      <c r="A35" s="1173" t="s">
        <v>155</v>
      </c>
      <c r="B35" s="543" t="s">
        <v>451</v>
      </c>
      <c r="C35" s="542"/>
      <c r="D35" s="506"/>
      <c r="E35" s="542"/>
      <c r="F35" s="506"/>
      <c r="G35" s="542"/>
      <c r="H35" s="506"/>
      <c r="I35" s="542"/>
      <c r="J35" s="507"/>
      <c r="K35" s="541" t="e">
        <f ca="1">K36+K37+K38</f>
        <v>#DIV/0!</v>
      </c>
    </row>
    <row r="36" spans="1:17" s="53" customFormat="1" ht="21" customHeight="1">
      <c r="A36" s="1174"/>
      <c r="B36" s="540" t="s">
        <v>450</v>
      </c>
      <c r="C36" s="538"/>
      <c r="D36" s="539"/>
      <c r="E36" s="538"/>
      <c r="F36" s="539"/>
      <c r="G36" s="538"/>
      <c r="H36" s="539"/>
      <c r="I36" s="538"/>
      <c r="J36" s="537"/>
      <c r="K36" s="536" t="e">
        <f ca="1">K12</f>
        <v>#DIV/0!</v>
      </c>
    </row>
    <row r="37" spans="1:17" s="53" customFormat="1" ht="21" customHeight="1">
      <c r="A37" s="1174"/>
      <c r="B37" s="535" t="s">
        <v>449</v>
      </c>
      <c r="C37" s="534"/>
      <c r="E37" s="534"/>
      <c r="G37" s="534"/>
      <c r="I37" s="534"/>
      <c r="J37" s="505"/>
      <c r="K37" s="533">
        <f ca="1">K31</f>
        <v>33071</v>
      </c>
      <c r="Q37" s="170"/>
    </row>
    <row r="38" spans="1:17" s="53" customFormat="1" ht="21" customHeight="1" thickBot="1">
      <c r="A38" s="1175"/>
      <c r="B38" s="532" t="s">
        <v>448</v>
      </c>
      <c r="C38" s="530"/>
      <c r="D38" s="531"/>
      <c r="E38" s="530"/>
      <c r="F38" s="531"/>
      <c r="G38" s="530"/>
      <c r="H38" s="531"/>
      <c r="I38" s="530"/>
      <c r="J38" s="529"/>
      <c r="K38" s="528">
        <f ca="1">K34</f>
        <v>11760</v>
      </c>
    </row>
    <row r="39" spans="1:17" s="53" customFormat="1" ht="21" customHeight="1" thickBot="1">
      <c r="A39" s="510"/>
      <c r="B39" s="527" t="s">
        <v>447</v>
      </c>
      <c r="C39" s="510"/>
      <c r="D39" s="510"/>
      <c r="E39" s="510"/>
      <c r="F39" s="510"/>
      <c r="G39" s="510"/>
      <c r="H39" s="510"/>
      <c r="I39" s="510"/>
      <c r="J39" s="509"/>
      <c r="K39" s="510"/>
    </row>
    <row r="40" spans="1:17" s="53" customFormat="1" ht="21" customHeight="1">
      <c r="A40" s="526"/>
      <c r="B40" s="1126" t="s">
        <v>81</v>
      </c>
      <c r="C40" s="1124" t="s">
        <v>445</v>
      </c>
      <c r="D40" s="1120"/>
      <c r="E40" s="1176" t="s">
        <v>444</v>
      </c>
      <c r="F40" s="1176"/>
      <c r="G40" s="1176"/>
      <c r="H40" s="1176"/>
      <c r="I40" s="1176"/>
      <c r="J40" s="1124" t="s">
        <v>84</v>
      </c>
      <c r="K40" s="1128"/>
    </row>
    <row r="41" spans="1:17" s="53" customFormat="1" ht="21" customHeight="1" thickBot="1">
      <c r="A41" s="520"/>
      <c r="B41" s="1127"/>
      <c r="C41" s="1125"/>
      <c r="D41" s="1123"/>
      <c r="E41" s="525" t="s">
        <v>272</v>
      </c>
      <c r="F41" s="525" t="s">
        <v>271</v>
      </c>
      <c r="G41" s="525" t="s">
        <v>273</v>
      </c>
      <c r="H41" s="525" t="s">
        <v>211</v>
      </c>
      <c r="I41" s="524"/>
      <c r="J41" s="1125"/>
      <c r="K41" s="1129"/>
    </row>
    <row r="42" spans="1:17" s="53" customFormat="1" ht="21" customHeight="1" thickTop="1">
      <c r="A42" s="520"/>
      <c r="B42" s="523" t="s">
        <v>438</v>
      </c>
      <c r="C42" s="1165" t="str">
        <f ca="1">OFFSET(입력!$B$3,0+$S$1*20,16)</f>
        <v>중(15º~30º)</v>
      </c>
      <c r="D42" s="1166"/>
      <c r="E42" s="518">
        <f ca="1">IF($C$42=$O$42,0,IF($C$42=$O$43,0.05,0.1))</f>
        <v>0.05</v>
      </c>
      <c r="F42" s="518">
        <f ca="1">IF($C$42=$O$42,0,IF($C$42=$O$43,0.05,0.1))</f>
        <v>0.05</v>
      </c>
      <c r="G42" s="518">
        <f ca="1">IF($C$42=$O$42,0,IF($C$42=$O$43,0.05,0.1))</f>
        <v>0.05</v>
      </c>
      <c r="H42" s="518">
        <f ca="1">IF($C$42=$O$42,0,IF($C$42=$O$43,0.05,0.1))</f>
        <v>0.05</v>
      </c>
      <c r="I42" s="522"/>
      <c r="J42" s="517"/>
      <c r="K42" s="516"/>
      <c r="O42" s="538" t="s">
        <v>437</v>
      </c>
      <c r="P42" s="538">
        <v>0</v>
      </c>
    </row>
    <row r="43" spans="1:17" s="53" customFormat="1" ht="21" customHeight="1">
      <c r="A43" s="520"/>
      <c r="B43" s="519" t="s">
        <v>436</v>
      </c>
      <c r="C43" s="1167" t="str">
        <f ca="1">OFFSET(입력!$B$3,0+$S$1*20,17)</f>
        <v>개소당 평균면적이 3ha 이상</v>
      </c>
      <c r="D43" s="1168"/>
      <c r="E43" s="518">
        <f ca="1">IF($C$43=$O$48,0,IF($C$43=$O$49,0.05,0.1))</f>
        <v>0</v>
      </c>
      <c r="F43" s="518">
        <f ca="1">IF($C$43=$O$48,0,IF($C$43=$O$49,0.05,0.1))</f>
        <v>0</v>
      </c>
      <c r="G43" s="518">
        <f ca="1">IF($C$43=$O$48,0,IF($C$43=$O$49,0.05,0.1))</f>
        <v>0</v>
      </c>
      <c r="H43" s="518">
        <f ca="1">IF($C$43=$O$48,0,IF($C$43=$O$49,0.05,0.1))</f>
        <v>0</v>
      </c>
      <c r="I43" s="521"/>
      <c r="J43" s="512"/>
      <c r="K43" s="169"/>
      <c r="O43" s="538" t="s">
        <v>435</v>
      </c>
      <c r="P43" s="538">
        <v>0.05</v>
      </c>
    </row>
    <row r="44" spans="1:17" s="53" customFormat="1" ht="21" customHeight="1">
      <c r="A44" s="520"/>
      <c r="B44" s="519" t="s">
        <v>434</v>
      </c>
      <c r="C44" s="1167" t="str">
        <f ca="1">OFFSET(입력!$B$3,0+$S$1*20,15)</f>
        <v>조림 당해 연도</v>
      </c>
      <c r="D44" s="1168"/>
      <c r="E44" s="166"/>
      <c r="F44" s="518">
        <f ca="1">IF($C$44=$O$45,0,IF($C$44=$O$46,0.05,0.1))</f>
        <v>0</v>
      </c>
      <c r="G44" s="166"/>
      <c r="H44" s="166"/>
      <c r="I44" s="166"/>
      <c r="J44" s="517"/>
      <c r="K44" s="516"/>
      <c r="O44" s="538" t="s">
        <v>433</v>
      </c>
      <c r="P44" s="538">
        <v>0.1</v>
      </c>
    </row>
    <row r="45" spans="1:17" s="53" customFormat="1" ht="21" customHeight="1">
      <c r="A45" s="515"/>
      <c r="B45" s="514" t="s">
        <v>432</v>
      </c>
      <c r="C45" s="1169"/>
      <c r="D45" s="1170"/>
      <c r="E45" s="513">
        <f ca="1">E42+E43+E44</f>
        <v>0.05</v>
      </c>
      <c r="F45" s="513">
        <f ca="1">F42+F43+F44</f>
        <v>0.05</v>
      </c>
      <c r="G45" s="513">
        <f ca="1">G42+G43+G44</f>
        <v>0.05</v>
      </c>
      <c r="H45" s="513">
        <f ca="1">H42+H43+H44</f>
        <v>0.05</v>
      </c>
      <c r="I45" s="513"/>
      <c r="J45" s="512"/>
      <c r="K45" s="169"/>
      <c r="O45" s="633" t="s">
        <v>523</v>
      </c>
      <c r="P45" s="538">
        <v>0</v>
      </c>
      <c r="Q45" s="53">
        <v>3.5</v>
      </c>
    </row>
    <row r="46" spans="1:17" s="53" customFormat="1" ht="21" customHeight="1" thickBot="1">
      <c r="A46" s="511"/>
      <c r="B46" s="510"/>
      <c r="C46" s="510"/>
      <c r="D46" s="510"/>
      <c r="E46" s="510"/>
      <c r="F46" s="510"/>
      <c r="G46" s="510"/>
      <c r="H46" s="510"/>
      <c r="I46" s="510"/>
      <c r="J46" s="509"/>
      <c r="K46" s="508"/>
      <c r="O46" s="633" t="s">
        <v>521</v>
      </c>
      <c r="P46" s="538">
        <v>0.05</v>
      </c>
      <c r="Q46" s="53">
        <v>4</v>
      </c>
    </row>
    <row r="47" spans="1:17" s="53" customFormat="1" ht="21" customHeight="1">
      <c r="A47" s="506"/>
      <c r="B47" s="506"/>
      <c r="C47" s="506"/>
      <c r="D47" s="506"/>
      <c r="E47" s="506"/>
      <c r="F47" s="506"/>
      <c r="G47" s="506"/>
      <c r="H47" s="506"/>
      <c r="I47" s="506"/>
      <c r="J47" s="507"/>
      <c r="K47" s="506"/>
      <c r="O47" s="633" t="s">
        <v>519</v>
      </c>
      <c r="P47" s="538">
        <v>0.1</v>
      </c>
      <c r="Q47" s="53">
        <v>5</v>
      </c>
    </row>
    <row r="48" spans="1:17" s="53" customFormat="1" ht="21" customHeight="1">
      <c r="J48" s="505"/>
      <c r="O48" s="538" t="s">
        <v>1082</v>
      </c>
      <c r="P48" s="538">
        <v>0</v>
      </c>
    </row>
    <row r="49" spans="10:16" s="53" customFormat="1" ht="21" customHeight="1">
      <c r="J49" s="505"/>
      <c r="O49" s="538" t="s">
        <v>1084</v>
      </c>
      <c r="P49" s="538">
        <v>0.05</v>
      </c>
    </row>
    <row r="50" spans="10:16" s="53" customFormat="1" ht="21" customHeight="1">
      <c r="J50" s="505"/>
      <c r="O50" s="538" t="s">
        <v>1083</v>
      </c>
      <c r="P50" s="538">
        <v>0.1</v>
      </c>
    </row>
    <row r="51" spans="10:16" s="53" customFormat="1" ht="21" customHeight="1">
      <c r="J51" s="505"/>
    </row>
    <row r="52" spans="10:16" s="53" customFormat="1" ht="21" customHeight="1">
      <c r="J52" s="505"/>
    </row>
    <row r="53" spans="10:16" s="53" customFormat="1" ht="23.25" customHeight="1">
      <c r="J53" s="505"/>
    </row>
    <row r="54" spans="10:16" s="53" customFormat="1" ht="21" customHeight="1">
      <c r="J54" s="505"/>
    </row>
    <row r="55" spans="10:16" s="53" customFormat="1" ht="21" customHeight="1">
      <c r="J55" s="505"/>
    </row>
    <row r="56" spans="10:16" s="53" customFormat="1" ht="21" customHeight="1">
      <c r="J56" s="505"/>
    </row>
    <row r="57" spans="10:16" s="53" customFormat="1" ht="21" customHeight="1">
      <c r="J57" s="505"/>
    </row>
    <row r="58" spans="10:16" s="53" customFormat="1" ht="21" customHeight="1">
      <c r="J58" s="505"/>
    </row>
    <row r="59" spans="10:16" s="53" customFormat="1" ht="21" customHeight="1">
      <c r="J59" s="505"/>
    </row>
    <row r="60" spans="10:16" s="53" customFormat="1" ht="21" customHeight="1">
      <c r="J60" s="505"/>
    </row>
    <row r="61" spans="10:16" s="53" customFormat="1" ht="21" customHeight="1">
      <c r="J61" s="505"/>
    </row>
    <row r="62" spans="10:16" s="53" customFormat="1" ht="21" customHeight="1">
      <c r="J62" s="505"/>
    </row>
    <row r="63" spans="10:16" s="53" customFormat="1" ht="21" customHeight="1">
      <c r="J63" s="505"/>
    </row>
    <row r="64" spans="10:16" s="53" customFormat="1" ht="21" customHeight="1">
      <c r="J64" s="505"/>
    </row>
    <row r="65" spans="10:10" s="53" customFormat="1" ht="21" customHeight="1">
      <c r="J65" s="505"/>
    </row>
    <row r="66" spans="10:10" s="53" customFormat="1" ht="21" customHeight="1">
      <c r="J66" s="505"/>
    </row>
    <row r="67" spans="10:10" s="53" customFormat="1" ht="21" customHeight="1">
      <c r="J67" s="505"/>
    </row>
    <row r="68" spans="10:10" s="53" customFormat="1" ht="21" customHeight="1">
      <c r="J68" s="505"/>
    </row>
    <row r="69" spans="10:10" s="53" customFormat="1" ht="21" customHeight="1">
      <c r="J69" s="505"/>
    </row>
    <row r="70" spans="10:10" s="53" customFormat="1" ht="21" customHeight="1">
      <c r="J70" s="505"/>
    </row>
    <row r="71" spans="10:10" s="53" customFormat="1" ht="21" customHeight="1">
      <c r="J71" s="505"/>
    </row>
    <row r="72" spans="10:10" s="53" customFormat="1" ht="21" customHeight="1">
      <c r="J72" s="505"/>
    </row>
    <row r="73" spans="10:10" s="53" customFormat="1" ht="21" customHeight="1">
      <c r="J73" s="505"/>
    </row>
    <row r="74" spans="10:10" s="53" customFormat="1" ht="21" customHeight="1">
      <c r="J74" s="505"/>
    </row>
    <row r="75" spans="10:10" s="53" customFormat="1" ht="21" customHeight="1">
      <c r="J75" s="505"/>
    </row>
    <row r="76" spans="10:10" s="53" customFormat="1" ht="21" customHeight="1">
      <c r="J76" s="505"/>
    </row>
    <row r="77" spans="10:10" s="53" customFormat="1" ht="21" customHeight="1">
      <c r="J77" s="505"/>
    </row>
    <row r="78" spans="10:10" s="53" customFormat="1" ht="21" customHeight="1">
      <c r="J78" s="505"/>
    </row>
    <row r="79" spans="10:10" s="53" customFormat="1" ht="21" customHeight="1">
      <c r="J79" s="505"/>
    </row>
    <row r="80" spans="10:10" s="53" customFormat="1" ht="21" customHeight="1">
      <c r="J80" s="505"/>
    </row>
    <row r="81" spans="1:11" s="53" customFormat="1" ht="21" customHeight="1">
      <c r="J81" s="505"/>
    </row>
    <row r="82" spans="1:11" s="53" customFormat="1" ht="21" customHeight="1">
      <c r="J82" s="505"/>
    </row>
    <row r="83" spans="1:11" s="53" customFormat="1" ht="21" customHeight="1">
      <c r="J83" s="505"/>
    </row>
    <row r="84" spans="1:11" s="53" customFormat="1" ht="21" customHeight="1">
      <c r="J84" s="505"/>
    </row>
    <row r="85" spans="1:11" s="53" customFormat="1" ht="21" customHeight="1">
      <c r="J85" s="505"/>
    </row>
    <row r="86" spans="1:11" s="53" customFormat="1" ht="21" customHeight="1">
      <c r="J86" s="505"/>
    </row>
    <row r="87" spans="1:11" s="53" customFormat="1" ht="21" customHeight="1">
      <c r="J87" s="505"/>
    </row>
    <row r="88" spans="1:11">
      <c r="A88" s="53"/>
      <c r="B88" s="53"/>
      <c r="C88" s="53"/>
      <c r="D88" s="53"/>
      <c r="E88" s="53"/>
      <c r="F88" s="53"/>
      <c r="G88" s="53"/>
      <c r="H88" s="53"/>
      <c r="I88" s="53"/>
      <c r="J88" s="505"/>
      <c r="K88" s="53"/>
    </row>
    <row r="89" spans="1:11">
      <c r="A89" s="53"/>
      <c r="B89" s="53"/>
      <c r="C89" s="53"/>
      <c r="D89" s="53"/>
      <c r="E89" s="53"/>
      <c r="F89" s="53"/>
      <c r="G89" s="53"/>
      <c r="H89" s="53"/>
      <c r="I89" s="53"/>
      <c r="J89" s="505"/>
      <c r="K89" s="53"/>
    </row>
    <row r="90" spans="1:11">
      <c r="A90" s="53"/>
      <c r="B90" s="53"/>
      <c r="C90" s="53"/>
      <c r="D90" s="53"/>
      <c r="E90" s="53"/>
      <c r="F90" s="53"/>
      <c r="G90" s="53"/>
      <c r="H90" s="53"/>
      <c r="I90" s="53"/>
      <c r="J90" s="505"/>
      <c r="K90" s="53"/>
    </row>
    <row r="91" spans="1:11">
      <c r="A91" s="53"/>
      <c r="B91" s="53"/>
      <c r="C91" s="53"/>
      <c r="D91" s="53"/>
      <c r="E91" s="53"/>
      <c r="F91" s="53"/>
      <c r="G91" s="53"/>
      <c r="H91" s="53"/>
      <c r="I91" s="53"/>
      <c r="J91" s="505"/>
      <c r="K91" s="53"/>
    </row>
    <row r="92" spans="1:11">
      <c r="A92" s="53"/>
      <c r="B92" s="53"/>
      <c r="C92" s="53"/>
      <c r="D92" s="53"/>
      <c r="E92" s="53"/>
      <c r="F92" s="53"/>
      <c r="G92" s="53"/>
      <c r="H92" s="53"/>
      <c r="I92" s="53"/>
      <c r="J92" s="505"/>
      <c r="K92" s="53"/>
    </row>
  </sheetData>
  <mergeCells count="17">
    <mergeCell ref="J40:K41"/>
    <mergeCell ref="C42:D42"/>
    <mergeCell ref="C43:D43"/>
    <mergeCell ref="C44:D44"/>
    <mergeCell ref="C45:D45"/>
    <mergeCell ref="E5:F5"/>
    <mergeCell ref="A7:A34"/>
    <mergeCell ref="A35:A38"/>
    <mergeCell ref="B40:B41"/>
    <mergeCell ref="C40:D41"/>
    <mergeCell ref="E40:I40"/>
    <mergeCell ref="D1:D2"/>
    <mergeCell ref="E1:H2"/>
    <mergeCell ref="A4:B4"/>
    <mergeCell ref="C4:D4"/>
    <mergeCell ref="E4:F4"/>
    <mergeCell ref="H4:I4"/>
  </mergeCells>
  <phoneticPr fontId="4" type="noConversion"/>
  <dataValidations disablePrompts="1" count="1">
    <dataValidation type="list" allowBlank="1" showInputMessage="1" showErrorMessage="1" sqref="M3" xr:uid="{F606AE86-E8B9-4241-8B6F-255D343A7586}">
      <formula1>$N$2:$N$5</formula1>
    </dataValidation>
  </dataValidations>
  <pageMargins left="0.78740157480314965" right="0.31496062992125984" top="0.6692913385826772" bottom="0.43307086614173229" header="0.51181102362204722" footer="0"/>
  <pageSetup paperSize="9" scale="80" orientation="landscape" blackAndWhite="1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25">
    <tabColor rgb="FFFFC000"/>
  </sheetPr>
  <dimension ref="A1:O24"/>
  <sheetViews>
    <sheetView view="pageBreakPreview" zoomScaleNormal="100" zoomScaleSheetLayoutView="100" workbookViewId="0">
      <selection activeCell="L36" sqref="L36"/>
    </sheetView>
  </sheetViews>
  <sheetFormatPr defaultColWidth="8.88671875" defaultRowHeight="11.25"/>
  <cols>
    <col min="1" max="1" width="11.77734375" style="218" customWidth="1"/>
    <col min="2" max="2" width="12.5546875" style="218" customWidth="1"/>
    <col min="3" max="3" width="11.44140625" style="218" customWidth="1"/>
    <col min="4" max="8" width="10.44140625" style="218" customWidth="1"/>
    <col min="9" max="11" width="12" style="218" customWidth="1"/>
    <col min="12" max="16384" width="8.88671875" style="218"/>
  </cols>
  <sheetData>
    <row r="1" spans="1:15" ht="25.5">
      <c r="A1" s="1182" t="s">
        <v>183</v>
      </c>
      <c r="B1" s="1182"/>
      <c r="C1" s="1182"/>
      <c r="D1" s="1182"/>
      <c r="E1" s="1182"/>
      <c r="F1" s="1182"/>
      <c r="G1" s="1182"/>
      <c r="H1" s="1182"/>
      <c r="I1" s="1182"/>
      <c r="J1" s="1182"/>
      <c r="K1" s="1182"/>
    </row>
    <row r="2" spans="1:15" ht="15" customHeight="1"/>
    <row r="3" spans="1:15" ht="27" customHeight="1">
      <c r="A3" s="1185" t="s">
        <v>182</v>
      </c>
      <c r="B3" s="1181" t="s">
        <v>180</v>
      </c>
      <c r="C3" s="1185" t="s">
        <v>181</v>
      </c>
      <c r="D3" s="1181" t="s">
        <v>309</v>
      </c>
      <c r="E3" s="1181"/>
      <c r="F3" s="1181"/>
      <c r="G3" s="1181"/>
      <c r="H3" s="1186" t="s">
        <v>1194</v>
      </c>
      <c r="I3" s="1181" t="s">
        <v>179</v>
      </c>
      <c r="J3" s="1181"/>
      <c r="K3" s="1181"/>
      <c r="M3" s="218" t="s">
        <v>179</v>
      </c>
      <c r="N3" s="218" t="s">
        <v>314</v>
      </c>
    </row>
    <row r="4" spans="1:15" ht="27" customHeight="1">
      <c r="A4" s="1181"/>
      <c r="B4" s="1181"/>
      <c r="C4" s="1185"/>
      <c r="D4" s="1181" t="s">
        <v>307</v>
      </c>
      <c r="E4" s="1181"/>
      <c r="F4" s="1181" t="s">
        <v>308</v>
      </c>
      <c r="G4" s="1181"/>
      <c r="H4" s="1187"/>
      <c r="I4" s="1181" t="s">
        <v>178</v>
      </c>
      <c r="J4" s="1181" t="s">
        <v>312</v>
      </c>
      <c r="K4" s="1183" t="s">
        <v>313</v>
      </c>
      <c r="N4" s="318" t="s">
        <v>315</v>
      </c>
    </row>
    <row r="5" spans="1:15" ht="27" customHeight="1">
      <c r="A5" s="1181"/>
      <c r="B5" s="1181"/>
      <c r="C5" s="1185"/>
      <c r="D5" s="287" t="s">
        <v>310</v>
      </c>
      <c r="E5" s="287" t="s">
        <v>311</v>
      </c>
      <c r="F5" s="287" t="s">
        <v>310</v>
      </c>
      <c r="G5" s="287" t="s">
        <v>311</v>
      </c>
      <c r="H5" s="1184"/>
      <c r="I5" s="1181"/>
      <c r="J5" s="1181"/>
      <c r="K5" s="1184"/>
    </row>
    <row r="6" spans="1:15" ht="27" customHeight="1">
      <c r="A6" s="219" t="str">
        <f>'5-1.소반별'!Q1</f>
        <v>1-0-1-0</v>
      </c>
      <c r="B6" s="219" t="str">
        <f t="shared" ref="B6:B11" ca="1" si="0">INDIRECT($L6&amp;"!$d$9")</f>
        <v>모두베기</v>
      </c>
      <c r="C6" s="250">
        <f>'5-1.소반별'!U1</f>
        <v>0.8</v>
      </c>
      <c r="D6" s="289">
        <f t="shared" ref="D6:D11" ca="1" si="1">INDIRECT($L6&amp;"!$F$27")</f>
        <v>1600</v>
      </c>
      <c r="E6" s="289">
        <f t="shared" ref="E6:E11" ca="1" si="2">INDIRECT($L6&amp;"!$g$27")</f>
        <v>900</v>
      </c>
      <c r="F6" s="289">
        <f t="shared" ref="F6" ca="1" si="3">ROUND(C6*D6, 0)</f>
        <v>1280</v>
      </c>
      <c r="G6" s="289">
        <f t="shared" ref="G6" ca="1" si="4">ROUND(C6*E6, 0)</f>
        <v>720</v>
      </c>
      <c r="H6" s="290">
        <f t="shared" ref="H6:H11" ca="1" si="5">ROUND(F6/(F6+G6)*100,2)</f>
        <v>64</v>
      </c>
      <c r="I6" s="316" t="str">
        <f t="shared" ref="I6:I11" ca="1" si="6">INDIRECT($M6&amp;"!$c$42")</f>
        <v>중(15º~30º)</v>
      </c>
      <c r="J6" s="316" t="str">
        <f t="shared" ref="J6:J11" ca="1" si="7">INDIRECT($M6&amp;"!$c$43")</f>
        <v>개소당 평균면적이 1ha 미만</v>
      </c>
      <c r="K6" s="316" t="str">
        <f t="shared" ref="K6:K11" ca="1" si="8">INDIRECT($M6&amp;"!$c$44")</f>
        <v>조림 3년 차 이상</v>
      </c>
      <c r="L6" s="218" t="str">
        <f>"시"&amp;ROW()-5</f>
        <v>시1</v>
      </c>
      <c r="M6" s="218" t="str">
        <f>"단"&amp;ROW()-5</f>
        <v>단1</v>
      </c>
      <c r="O6" s="735">
        <f ca="1">D6+E6</f>
        <v>2500</v>
      </c>
    </row>
    <row r="7" spans="1:15" ht="27" customHeight="1">
      <c r="A7" s="219" t="str">
        <f>'5-1.소반별'!Q2</f>
        <v>1-0-2-0</v>
      </c>
      <c r="B7" s="219" t="str">
        <f t="shared" ca="1" si="0"/>
        <v>모두베기</v>
      </c>
      <c r="C7" s="250">
        <f>'5-1.소반별'!U2</f>
        <v>6.61</v>
      </c>
      <c r="D7" s="289">
        <f t="shared" ca="1" si="1"/>
        <v>1500</v>
      </c>
      <c r="E7" s="289">
        <f t="shared" ca="1" si="2"/>
        <v>962</v>
      </c>
      <c r="F7" s="289">
        <f t="shared" ref="F7:F11" ca="1" si="9">ROUND(C7*D7, 0)</f>
        <v>9915</v>
      </c>
      <c r="G7" s="289">
        <f t="shared" ref="G7:G11" ca="1" si="10">ROUND(C7*E7, 0)</f>
        <v>6359</v>
      </c>
      <c r="H7" s="290">
        <f t="shared" ca="1" si="5"/>
        <v>60.93</v>
      </c>
      <c r="I7" s="316" t="str">
        <f t="shared" ca="1" si="6"/>
        <v>중(15º~30º)</v>
      </c>
      <c r="J7" s="316" t="str">
        <f t="shared" ca="1" si="7"/>
        <v>개소당 평균면적이 3ha 이상</v>
      </c>
      <c r="K7" s="316" t="str">
        <f t="shared" ca="1" si="8"/>
        <v>조림 3년 차 이상</v>
      </c>
      <c r="L7" s="218" t="str">
        <f t="shared" ref="L7:L18" si="11">"시"&amp;ROW()-5</f>
        <v>시2</v>
      </c>
      <c r="M7" s="218" t="str">
        <f t="shared" ref="M7:M18" si="12">"단"&amp;ROW()-5</f>
        <v>단2</v>
      </c>
      <c r="O7" s="735">
        <f t="shared" ref="O7:O18" ca="1" si="13">D7+E7</f>
        <v>2462</v>
      </c>
    </row>
    <row r="8" spans="1:15" ht="27" customHeight="1">
      <c r="A8" s="219" t="str">
        <f>'5-1.소반별'!Q3</f>
        <v>1-0-3-0</v>
      </c>
      <c r="B8" s="219" t="str">
        <f t="shared" ca="1" si="0"/>
        <v>모두베기</v>
      </c>
      <c r="C8" s="250">
        <f>'5-1.소반별'!U3</f>
        <v>5.4</v>
      </c>
      <c r="D8" s="289">
        <f t="shared" ca="1" si="1"/>
        <v>1500</v>
      </c>
      <c r="E8" s="289">
        <f t="shared" ca="1" si="2"/>
        <v>1000</v>
      </c>
      <c r="F8" s="289">
        <f t="shared" ca="1" si="9"/>
        <v>8100</v>
      </c>
      <c r="G8" s="289">
        <f t="shared" ca="1" si="10"/>
        <v>5400</v>
      </c>
      <c r="H8" s="290">
        <f t="shared" ca="1" si="5"/>
        <v>60</v>
      </c>
      <c r="I8" s="316" t="str">
        <f t="shared" ca="1" si="6"/>
        <v>중(15º~30º)</v>
      </c>
      <c r="J8" s="316" t="str">
        <f t="shared" ca="1" si="7"/>
        <v>개소당 평균면적이 1-3ha 미만</v>
      </c>
      <c r="K8" s="316" t="str">
        <f t="shared" ca="1" si="8"/>
        <v>조림 3년 차 이상</v>
      </c>
      <c r="L8" s="218" t="str">
        <f t="shared" si="11"/>
        <v>시3</v>
      </c>
      <c r="M8" s="218" t="str">
        <f t="shared" si="12"/>
        <v>단3</v>
      </c>
      <c r="O8" s="735">
        <f t="shared" ca="1" si="13"/>
        <v>2500</v>
      </c>
    </row>
    <row r="9" spans="1:15" ht="27" customHeight="1">
      <c r="A9" s="219" t="str">
        <f>'5-1.소반별'!Q4</f>
        <v>1-0-4-0</v>
      </c>
      <c r="B9" s="219" t="str">
        <f t="shared" ca="1" si="0"/>
        <v>모두베기</v>
      </c>
      <c r="C9" s="250">
        <f>'5-1.소반별'!U4</f>
        <v>0.8</v>
      </c>
      <c r="D9" s="289">
        <f t="shared" ca="1" si="1"/>
        <v>350</v>
      </c>
      <c r="E9" s="289">
        <f t="shared" ca="1" si="2"/>
        <v>50</v>
      </c>
      <c r="F9" s="289">
        <f t="shared" ca="1" si="9"/>
        <v>280</v>
      </c>
      <c r="G9" s="289">
        <f t="shared" ca="1" si="10"/>
        <v>40</v>
      </c>
      <c r="H9" s="290">
        <f t="shared" ca="1" si="5"/>
        <v>87.5</v>
      </c>
      <c r="I9" s="316" t="str">
        <f t="shared" ca="1" si="6"/>
        <v>중(15º~30º)</v>
      </c>
      <c r="J9" s="316" t="str">
        <f t="shared" ca="1" si="7"/>
        <v>개소당 평균면적이 1ha 미만</v>
      </c>
      <c r="K9" s="316" t="str">
        <f t="shared" ca="1" si="8"/>
        <v>조림 3년 차 이상</v>
      </c>
      <c r="L9" s="218" t="str">
        <f t="shared" si="11"/>
        <v>시4</v>
      </c>
      <c r="M9" s="218" t="str">
        <f t="shared" si="12"/>
        <v>단4</v>
      </c>
      <c r="O9" s="735">
        <f t="shared" ca="1" si="13"/>
        <v>400</v>
      </c>
    </row>
    <row r="10" spans="1:15" ht="27" customHeight="1">
      <c r="A10" s="219" t="str">
        <f>'5-1.소반별'!Q5</f>
        <v>1-0-5-0</v>
      </c>
      <c r="B10" s="219" t="str">
        <f t="shared" ca="1" si="0"/>
        <v>모두베기</v>
      </c>
      <c r="C10" s="250">
        <f>'5-1.소반별'!U5</f>
        <v>3.0999999999999996</v>
      </c>
      <c r="D10" s="289">
        <f t="shared" ca="1" si="1"/>
        <v>1250</v>
      </c>
      <c r="E10" s="289">
        <f t="shared" ca="1" si="2"/>
        <v>1750</v>
      </c>
      <c r="F10" s="289">
        <f t="shared" ca="1" si="9"/>
        <v>3875</v>
      </c>
      <c r="G10" s="289">
        <f t="shared" ca="1" si="10"/>
        <v>5425</v>
      </c>
      <c r="H10" s="290">
        <f t="shared" ca="1" si="5"/>
        <v>41.67</v>
      </c>
      <c r="I10" s="316" t="str">
        <f t="shared" ca="1" si="6"/>
        <v>중(15º~30º)</v>
      </c>
      <c r="J10" s="316" t="str">
        <f t="shared" ca="1" si="7"/>
        <v>개소당 평균면적이 3ha 이상</v>
      </c>
      <c r="K10" s="316" t="str">
        <f t="shared" ca="1" si="8"/>
        <v>조림 3년 차 이상</v>
      </c>
      <c r="L10" s="218" t="str">
        <f t="shared" si="11"/>
        <v>시5</v>
      </c>
      <c r="M10" s="218" t="str">
        <f t="shared" si="12"/>
        <v>단5</v>
      </c>
      <c r="O10" s="735">
        <f t="shared" ca="1" si="13"/>
        <v>3000</v>
      </c>
    </row>
    <row r="11" spans="1:15" ht="27" customHeight="1">
      <c r="A11" s="219" t="str">
        <f>'5-1.소반별'!Q6</f>
        <v>1-0-6-0</v>
      </c>
      <c r="B11" s="219" t="str">
        <f t="shared" ca="1" si="0"/>
        <v>모두베기</v>
      </c>
      <c r="C11" s="250">
        <f>'5-1.소반별'!U6</f>
        <v>20.069999999999997</v>
      </c>
      <c r="D11" s="289">
        <f t="shared" ca="1" si="1"/>
        <v>1673</v>
      </c>
      <c r="E11" s="289">
        <f t="shared" ca="1" si="2"/>
        <v>1327</v>
      </c>
      <c r="F11" s="289">
        <f t="shared" ca="1" si="9"/>
        <v>33577</v>
      </c>
      <c r="G11" s="289">
        <f t="shared" ca="1" si="10"/>
        <v>26633</v>
      </c>
      <c r="H11" s="290">
        <f t="shared" ca="1" si="5"/>
        <v>55.77</v>
      </c>
      <c r="I11" s="316" t="str">
        <f t="shared" ca="1" si="6"/>
        <v>중(15º~30º)</v>
      </c>
      <c r="J11" s="316" t="str">
        <f t="shared" ca="1" si="7"/>
        <v>개소당 평균면적이 3ha 이상</v>
      </c>
      <c r="K11" s="316" t="str">
        <f t="shared" ca="1" si="8"/>
        <v>조림 2년 차</v>
      </c>
      <c r="L11" s="218" t="str">
        <f t="shared" si="11"/>
        <v>시6</v>
      </c>
      <c r="M11" s="218" t="str">
        <f t="shared" si="12"/>
        <v>단6</v>
      </c>
      <c r="O11" s="735">
        <f t="shared" ca="1" si="13"/>
        <v>3000</v>
      </c>
    </row>
    <row r="12" spans="1:15" ht="27" customHeight="1">
      <c r="A12" s="219"/>
      <c r="B12" s="219"/>
      <c r="C12" s="250"/>
      <c r="D12" s="289"/>
      <c r="E12" s="289"/>
      <c r="F12" s="289"/>
      <c r="G12" s="289"/>
      <c r="H12" s="289"/>
      <c r="I12" s="316"/>
      <c r="J12" s="316"/>
      <c r="K12" s="316"/>
      <c r="L12" s="218" t="str">
        <f t="shared" si="11"/>
        <v>시7</v>
      </c>
      <c r="M12" s="218" t="str">
        <f t="shared" si="12"/>
        <v>단7</v>
      </c>
      <c r="O12" s="735">
        <f t="shared" si="13"/>
        <v>0</v>
      </c>
    </row>
    <row r="13" spans="1:15" ht="27" customHeight="1">
      <c r="A13" s="219"/>
      <c r="B13" s="219"/>
      <c r="C13" s="250"/>
      <c r="D13" s="289"/>
      <c r="E13" s="289"/>
      <c r="F13" s="289"/>
      <c r="G13" s="289"/>
      <c r="H13" s="289"/>
      <c r="I13" s="316"/>
      <c r="J13" s="316"/>
      <c r="K13" s="316"/>
      <c r="L13" s="218" t="str">
        <f t="shared" si="11"/>
        <v>시8</v>
      </c>
      <c r="M13" s="218" t="str">
        <f t="shared" si="12"/>
        <v>단8</v>
      </c>
      <c r="O13" s="735">
        <f t="shared" si="13"/>
        <v>0</v>
      </c>
    </row>
    <row r="14" spans="1:15" ht="27" customHeight="1">
      <c r="A14" s="219"/>
      <c r="B14" s="219"/>
      <c r="C14" s="250"/>
      <c r="D14" s="289"/>
      <c r="E14" s="289"/>
      <c r="F14" s="289"/>
      <c r="G14" s="289"/>
      <c r="H14" s="289"/>
      <c r="I14" s="316"/>
      <c r="J14" s="316"/>
      <c r="K14" s="316"/>
      <c r="L14" s="218" t="str">
        <f t="shared" si="11"/>
        <v>시9</v>
      </c>
      <c r="M14" s="218" t="str">
        <f t="shared" si="12"/>
        <v>단9</v>
      </c>
      <c r="O14" s="735">
        <f t="shared" si="13"/>
        <v>0</v>
      </c>
    </row>
    <row r="15" spans="1:15" ht="27" customHeight="1">
      <c r="A15" s="219"/>
      <c r="B15" s="219"/>
      <c r="C15" s="250"/>
      <c r="D15" s="289"/>
      <c r="E15" s="289"/>
      <c r="F15" s="289"/>
      <c r="G15" s="289"/>
      <c r="H15" s="289"/>
      <c r="I15" s="316"/>
      <c r="J15" s="316"/>
      <c r="K15" s="316"/>
      <c r="L15" s="218" t="str">
        <f t="shared" si="11"/>
        <v>시10</v>
      </c>
      <c r="M15" s="218" t="str">
        <f t="shared" si="12"/>
        <v>단10</v>
      </c>
      <c r="O15" s="735">
        <f t="shared" si="13"/>
        <v>0</v>
      </c>
    </row>
    <row r="16" spans="1:15" ht="27" customHeight="1">
      <c r="A16" s="219"/>
      <c r="B16" s="219"/>
      <c r="C16" s="250"/>
      <c r="D16" s="289"/>
      <c r="E16" s="289"/>
      <c r="F16" s="289"/>
      <c r="G16" s="289"/>
      <c r="H16" s="289"/>
      <c r="I16" s="316"/>
      <c r="J16" s="316"/>
      <c r="K16" s="316"/>
      <c r="L16" s="218" t="str">
        <f t="shared" si="11"/>
        <v>시11</v>
      </c>
      <c r="M16" s="218" t="str">
        <f t="shared" si="12"/>
        <v>단11</v>
      </c>
      <c r="O16" s="735">
        <f t="shared" si="13"/>
        <v>0</v>
      </c>
    </row>
    <row r="17" spans="1:15" ht="27" customHeight="1">
      <c r="A17" s="219"/>
      <c r="B17" s="219"/>
      <c r="C17" s="250"/>
      <c r="D17" s="289"/>
      <c r="E17" s="289"/>
      <c r="F17" s="289"/>
      <c r="G17" s="289"/>
      <c r="H17" s="289"/>
      <c r="I17" s="316"/>
      <c r="J17" s="316"/>
      <c r="K17" s="316"/>
      <c r="L17" s="218" t="str">
        <f t="shared" si="11"/>
        <v>시12</v>
      </c>
      <c r="M17" s="218" t="str">
        <f t="shared" si="12"/>
        <v>단12</v>
      </c>
      <c r="O17" s="735">
        <f t="shared" si="13"/>
        <v>0</v>
      </c>
    </row>
    <row r="18" spans="1:15" ht="27" customHeight="1">
      <c r="A18" s="219"/>
      <c r="B18" s="219"/>
      <c r="C18" s="250"/>
      <c r="D18" s="289"/>
      <c r="E18" s="289"/>
      <c r="F18" s="289"/>
      <c r="G18" s="289"/>
      <c r="H18" s="289"/>
      <c r="I18" s="316"/>
      <c r="J18" s="316"/>
      <c r="K18" s="316"/>
      <c r="L18" s="218" t="str">
        <f t="shared" si="11"/>
        <v>시13</v>
      </c>
      <c r="M18" s="218" t="str">
        <f t="shared" si="12"/>
        <v>단13</v>
      </c>
      <c r="O18" s="735">
        <f t="shared" si="13"/>
        <v>0</v>
      </c>
    </row>
    <row r="19" spans="1:15" ht="27" customHeight="1">
      <c r="A19" s="285" t="s">
        <v>176</v>
      </c>
      <c r="B19" s="220"/>
      <c r="C19" s="292">
        <f>SUM(C6:C18)</f>
        <v>36.78</v>
      </c>
      <c r="D19" s="317"/>
      <c r="E19" s="317"/>
      <c r="F19" s="317">
        <f ca="1">SUM(F6:F18)</f>
        <v>57027</v>
      </c>
      <c r="G19" s="317">
        <f ca="1">SUM(G6:G18)</f>
        <v>44577</v>
      </c>
      <c r="H19" s="290">
        <f ca="1">ROUND(F19/(F19+G19)*100,2)</f>
        <v>56.13</v>
      </c>
      <c r="I19" s="220"/>
      <c r="J19" s="220"/>
      <c r="K19" s="220"/>
    </row>
    <row r="22" spans="1:15" ht="24.95" customHeight="1"/>
    <row r="23" spans="1:15" s="223" customFormat="1" ht="24.95" customHeight="1"/>
    <row r="24" spans="1:15" s="226" customFormat="1" ht="24.95" customHeight="1"/>
  </sheetData>
  <mergeCells count="12">
    <mergeCell ref="J4:J5"/>
    <mergeCell ref="A1:K1"/>
    <mergeCell ref="D4:E4"/>
    <mergeCell ref="F4:G4"/>
    <mergeCell ref="I3:K3"/>
    <mergeCell ref="I4:I5"/>
    <mergeCell ref="K4:K5"/>
    <mergeCell ref="A3:A5"/>
    <mergeCell ref="B3:B5"/>
    <mergeCell ref="C3:C5"/>
    <mergeCell ref="D3:G3"/>
    <mergeCell ref="H3:H5"/>
  </mergeCells>
  <phoneticPr fontId="4" type="noConversion"/>
  <printOptions verticalCentered="1"/>
  <pageMargins left="0.84" right="0" top="0.74803149606299213" bottom="0.47" header="0.31496062992125984" footer="0.31496062992125984"/>
  <pageSetup paperSize="9" scale="9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FF00"/>
  </sheetPr>
  <dimension ref="A1:M39"/>
  <sheetViews>
    <sheetView view="pageBreakPreview" zoomScaleNormal="85" zoomScaleSheetLayoutView="100" workbookViewId="0">
      <selection activeCell="L35" sqref="L35"/>
    </sheetView>
  </sheetViews>
  <sheetFormatPr defaultColWidth="8.88671875" defaultRowHeight="13.5"/>
  <cols>
    <col min="1" max="12" width="9.33203125" style="2" customWidth="1"/>
    <col min="13" max="16384" width="8.88671875" style="2"/>
  </cols>
  <sheetData>
    <row r="1" spans="1:13" ht="31.5" customHeight="1">
      <c r="A1" s="924" t="s">
        <v>1</v>
      </c>
      <c r="B1" s="924"/>
      <c r="C1" s="924"/>
      <c r="D1" s="924"/>
      <c r="E1" s="924"/>
      <c r="F1" s="924"/>
      <c r="G1" s="924"/>
      <c r="H1" s="924"/>
      <c r="I1" s="924"/>
      <c r="J1" s="924"/>
      <c r="K1" s="924"/>
      <c r="L1" s="924"/>
    </row>
    <row r="2" spans="1:13" ht="15.95" customHeight="1">
      <c r="A2" s="2" t="s">
        <v>2</v>
      </c>
      <c r="I2" s="925"/>
      <c r="J2" s="925"/>
      <c r="K2" s="925"/>
      <c r="L2" s="925"/>
    </row>
    <row r="3" spans="1:13" ht="18" customHeight="1">
      <c r="A3" s="52" t="s">
        <v>33</v>
      </c>
      <c r="B3" s="926" t="str">
        <f>설계요소!D5</f>
        <v>양구군 양구읍 석현리 산30-1번지외 25필지</v>
      </c>
      <c r="C3" s="926"/>
      <c r="D3" s="926"/>
      <c r="E3" s="926"/>
      <c r="F3" s="926"/>
      <c r="G3" s="926"/>
      <c r="I3" s="21"/>
      <c r="J3" s="21"/>
      <c r="K3" s="21"/>
      <c r="L3" s="21"/>
    </row>
    <row r="4" spans="1:13" ht="9.9499999999999993" customHeight="1" thickBot="1">
      <c r="A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>
      <c r="A5" s="23"/>
      <c r="B5" s="24"/>
      <c r="C5" s="24"/>
      <c r="D5" s="24"/>
      <c r="E5" s="24"/>
      <c r="F5" s="24"/>
      <c r="G5" s="24"/>
      <c r="H5" s="24"/>
      <c r="I5" s="24"/>
      <c r="J5" s="24"/>
      <c r="K5" s="24"/>
      <c r="L5" s="25"/>
    </row>
    <row r="6" spans="1:13">
      <c r="A6" s="26"/>
      <c r="B6" s="297"/>
      <c r="C6" s="298"/>
      <c r="D6" s="298"/>
      <c r="E6" s="298"/>
      <c r="F6" s="298"/>
      <c r="G6" s="298"/>
      <c r="H6" s="298"/>
      <c r="I6" s="298"/>
      <c r="J6" s="298"/>
      <c r="K6" s="299"/>
      <c r="L6" s="27"/>
    </row>
    <row r="7" spans="1:13">
      <c r="A7" s="26"/>
      <c r="B7" s="300"/>
      <c r="K7" s="301"/>
      <c r="L7" s="27"/>
    </row>
    <row r="8" spans="1:13">
      <c r="A8" s="28"/>
      <c r="B8" s="302"/>
      <c r="C8" s="22"/>
      <c r="D8" s="22"/>
      <c r="E8" s="22"/>
      <c r="F8" s="22"/>
      <c r="G8" s="22"/>
      <c r="H8" s="22"/>
      <c r="I8" s="22"/>
      <c r="J8" s="22"/>
      <c r="K8" s="303"/>
      <c r="L8" s="29"/>
      <c r="M8" s="22"/>
    </row>
    <row r="9" spans="1:13">
      <c r="A9" s="26"/>
      <c r="B9" s="300"/>
      <c r="K9" s="301"/>
      <c r="L9" s="27"/>
    </row>
    <row r="10" spans="1:13">
      <c r="A10" s="26"/>
      <c r="B10" s="300"/>
      <c r="K10" s="301"/>
      <c r="L10" s="27"/>
    </row>
    <row r="11" spans="1:13">
      <c r="A11" s="26"/>
      <c r="B11" s="300"/>
      <c r="K11" s="301"/>
      <c r="L11" s="27"/>
    </row>
    <row r="12" spans="1:13">
      <c r="A12" s="26"/>
      <c r="B12" s="300"/>
      <c r="K12" s="301"/>
      <c r="L12" s="27"/>
    </row>
    <row r="13" spans="1:13">
      <c r="A13" s="26"/>
      <c r="B13" s="300"/>
      <c r="K13" s="301"/>
      <c r="L13" s="27"/>
    </row>
    <row r="14" spans="1:13">
      <c r="A14" s="26"/>
      <c r="B14" s="300"/>
      <c r="K14" s="301"/>
      <c r="L14" s="27"/>
    </row>
    <row r="15" spans="1:13">
      <c r="A15" s="26"/>
      <c r="B15" s="300"/>
      <c r="K15" s="301"/>
      <c r="L15" s="27"/>
    </row>
    <row r="16" spans="1:13">
      <c r="A16" s="26"/>
      <c r="B16" s="300"/>
      <c r="K16" s="301"/>
      <c r="L16" s="27"/>
    </row>
    <row r="17" spans="1:12" ht="13.5" customHeight="1">
      <c r="A17" s="26"/>
      <c r="B17" s="300"/>
      <c r="F17" s="927" t="s">
        <v>55</v>
      </c>
      <c r="G17" s="927"/>
      <c r="K17" s="301"/>
      <c r="L17" s="27"/>
    </row>
    <row r="18" spans="1:12" ht="13.5" customHeight="1">
      <c r="A18" s="26"/>
      <c r="B18" s="300"/>
      <c r="F18" s="927"/>
      <c r="G18" s="927"/>
      <c r="K18" s="301"/>
      <c r="L18" s="27"/>
    </row>
    <row r="19" spans="1:12">
      <c r="A19" s="26"/>
      <c r="B19" s="300"/>
      <c r="K19" s="301"/>
      <c r="L19" s="27"/>
    </row>
    <row r="20" spans="1:12">
      <c r="A20" s="26"/>
      <c r="B20" s="300"/>
      <c r="K20" s="301"/>
      <c r="L20" s="27"/>
    </row>
    <row r="21" spans="1:12">
      <c r="A21" s="26"/>
      <c r="B21" s="300"/>
      <c r="K21" s="301"/>
      <c r="L21" s="27"/>
    </row>
    <row r="22" spans="1:12">
      <c r="A22" s="26"/>
      <c r="B22" s="300"/>
      <c r="K22" s="301"/>
      <c r="L22" s="27"/>
    </row>
    <row r="23" spans="1:12">
      <c r="A23" s="26"/>
      <c r="B23" s="300"/>
      <c r="K23" s="301"/>
      <c r="L23" s="27"/>
    </row>
    <row r="24" spans="1:12">
      <c r="A24" s="26"/>
      <c r="B24" s="300"/>
      <c r="K24" s="301"/>
      <c r="L24" s="27"/>
    </row>
    <row r="25" spans="1:12">
      <c r="A25" s="26"/>
      <c r="B25" s="300"/>
      <c r="K25" s="301"/>
      <c r="L25" s="27"/>
    </row>
    <row r="26" spans="1:12">
      <c r="A26" s="26"/>
      <c r="B26" s="300"/>
      <c r="K26" s="301"/>
      <c r="L26" s="27"/>
    </row>
    <row r="27" spans="1:12">
      <c r="A27" s="26"/>
      <c r="B27" s="300"/>
      <c r="K27" s="301"/>
      <c r="L27" s="27"/>
    </row>
    <row r="28" spans="1:12">
      <c r="A28" s="26"/>
      <c r="B28" s="300"/>
      <c r="K28" s="301"/>
      <c r="L28" s="27"/>
    </row>
    <row r="29" spans="1:12">
      <c r="A29" s="26"/>
      <c r="B29" s="300"/>
      <c r="K29" s="301"/>
      <c r="L29" s="27"/>
    </row>
    <row r="30" spans="1:12">
      <c r="A30" s="26"/>
      <c r="B30" s="300"/>
      <c r="K30" s="301"/>
      <c r="L30" s="27"/>
    </row>
    <row r="31" spans="1:12">
      <c r="A31" s="26"/>
      <c r="B31" s="300"/>
      <c r="K31" s="301"/>
      <c r="L31" s="27"/>
    </row>
    <row r="32" spans="1:12">
      <c r="A32" s="26"/>
      <c r="B32" s="300"/>
      <c r="K32" s="301"/>
      <c r="L32" s="27"/>
    </row>
    <row r="33" spans="1:12">
      <c r="A33" s="26"/>
      <c r="B33" s="304"/>
      <c r="C33" s="305"/>
      <c r="D33" s="305"/>
      <c r="E33" s="305"/>
      <c r="F33" s="305"/>
      <c r="G33" s="305"/>
      <c r="H33" s="305"/>
      <c r="I33" s="305"/>
      <c r="J33" s="305"/>
      <c r="K33" s="306"/>
      <c r="L33" s="27"/>
    </row>
    <row r="34" spans="1:12" ht="14.25" thickBot="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3"/>
    </row>
    <row r="39" spans="1:12">
      <c r="E39" s="2" t="s">
        <v>19</v>
      </c>
    </row>
  </sheetData>
  <sheetProtection selectLockedCells="1" selectUnlockedCells="1"/>
  <mergeCells count="4">
    <mergeCell ref="A1:L1"/>
    <mergeCell ref="I2:L2"/>
    <mergeCell ref="B3:G3"/>
    <mergeCell ref="F17:G18"/>
  </mergeCells>
  <phoneticPr fontId="4" type="noConversion"/>
  <printOptions verticalCentered="1"/>
  <pageMargins left="0.94488188976377963" right="0.55118110236220474" top="0.59055118110236227" bottom="0.59055118110236227" header="0.51181102362204722" footer="0.51181102362204722"/>
  <pageSetup paperSize="9" firstPageNumber="4" orientation="landscape" useFirstPageNumber="1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0">
    <tabColor rgb="FFFFC000"/>
  </sheetPr>
  <dimension ref="A1:AI24"/>
  <sheetViews>
    <sheetView view="pageBreakPreview" zoomScaleNormal="100" zoomScaleSheetLayoutView="100" workbookViewId="0">
      <selection activeCell="AG14" sqref="AG14"/>
    </sheetView>
  </sheetViews>
  <sheetFormatPr defaultColWidth="8.88671875" defaultRowHeight="11.25"/>
  <cols>
    <col min="1" max="1" width="5.44140625" style="218" customWidth="1"/>
    <col min="2" max="2" width="4.33203125" style="218" customWidth="1"/>
    <col min="3" max="3" width="8.109375" style="221" customWidth="1"/>
    <col min="4" max="4" width="8.109375" style="221" hidden="1" customWidth="1"/>
    <col min="5" max="20" width="3.5546875" style="221" customWidth="1"/>
    <col min="21" max="26" width="3.5546875" style="221" hidden="1" customWidth="1"/>
    <col min="27" max="28" width="3.5546875" style="221" customWidth="1"/>
    <col min="29" max="29" width="5" style="218" customWidth="1"/>
    <col min="30" max="30" width="6.33203125" style="218" customWidth="1"/>
    <col min="31" max="31" width="5" style="218" customWidth="1"/>
    <col min="32" max="32" width="5.6640625" style="218" customWidth="1"/>
    <col min="33" max="33" width="6.21875" style="218" customWidth="1"/>
    <col min="34" max="34" width="4.44140625" style="218" customWidth="1"/>
    <col min="35" max="35" width="5.33203125" style="218" customWidth="1"/>
    <col min="36" max="16384" width="8.88671875" style="218"/>
  </cols>
  <sheetData>
    <row r="1" spans="1:35" ht="25.5">
      <c r="A1" s="1182" t="s">
        <v>252</v>
      </c>
      <c r="B1" s="1182"/>
      <c r="C1" s="1182"/>
      <c r="D1" s="1182"/>
      <c r="E1" s="1182"/>
      <c r="F1" s="1182"/>
      <c r="G1" s="1182"/>
      <c r="H1" s="1182"/>
      <c r="I1" s="1182"/>
      <c r="J1" s="1182"/>
      <c r="K1" s="1182"/>
      <c r="L1" s="1182"/>
      <c r="M1" s="1182"/>
      <c r="N1" s="1182"/>
      <c r="O1" s="1182"/>
      <c r="P1" s="1182"/>
      <c r="Q1" s="1182"/>
      <c r="R1" s="1182"/>
      <c r="S1" s="1182"/>
      <c r="T1" s="1182"/>
      <c r="U1" s="1182"/>
      <c r="V1" s="1182"/>
      <c r="W1" s="1182"/>
      <c r="X1" s="1182"/>
      <c r="Y1" s="1182"/>
      <c r="Z1" s="1182"/>
      <c r="AA1" s="1182"/>
      <c r="AB1" s="1182"/>
      <c r="AC1" s="1182"/>
      <c r="AD1" s="1182"/>
      <c r="AE1" s="1182"/>
      <c r="AF1" s="1182"/>
      <c r="AG1" s="1182"/>
      <c r="AH1" s="1182"/>
      <c r="AI1" s="1182"/>
    </row>
    <row r="2" spans="1:35" ht="24.95" customHeight="1"/>
    <row r="3" spans="1:35" ht="24.95" customHeight="1">
      <c r="A3" s="1185" t="s">
        <v>156</v>
      </c>
      <c r="B3" s="1185" t="s">
        <v>247</v>
      </c>
      <c r="C3" s="1188" t="s">
        <v>180</v>
      </c>
      <c r="D3" s="285" t="s">
        <v>246</v>
      </c>
      <c r="E3" s="1189" t="s">
        <v>249</v>
      </c>
      <c r="F3" s="1190"/>
      <c r="G3" s="1190"/>
      <c r="H3" s="1190"/>
      <c r="I3" s="1190"/>
      <c r="J3" s="1190"/>
      <c r="K3" s="1190"/>
      <c r="L3" s="1190"/>
      <c r="M3" s="1190"/>
      <c r="N3" s="1190"/>
      <c r="O3" s="1190"/>
      <c r="P3" s="1190"/>
      <c r="Q3" s="1190"/>
      <c r="R3" s="1190"/>
      <c r="S3" s="1190"/>
      <c r="T3" s="1190"/>
      <c r="U3" s="1190"/>
      <c r="V3" s="1190"/>
      <c r="W3" s="1190"/>
      <c r="X3" s="1190"/>
      <c r="Y3" s="1190"/>
      <c r="Z3" s="1190"/>
      <c r="AA3" s="1190"/>
      <c r="AB3" s="1191"/>
      <c r="AC3" s="1185" t="s">
        <v>248</v>
      </c>
      <c r="AD3" s="1185"/>
      <c r="AE3" s="1185" t="s">
        <v>222</v>
      </c>
      <c r="AF3" s="1185"/>
      <c r="AG3" s="1185"/>
      <c r="AH3" s="1185" t="s">
        <v>253</v>
      </c>
      <c r="AI3" s="1181" t="s">
        <v>251</v>
      </c>
    </row>
    <row r="4" spans="1:35" ht="24.95" customHeight="1">
      <c r="A4" s="1181"/>
      <c r="B4" s="1185"/>
      <c r="C4" s="1188"/>
      <c r="D4" s="285"/>
      <c r="E4" s="1188" t="str">
        <f>[167]소반별제거!V250</f>
        <v>10cm 이하</v>
      </c>
      <c r="F4" s="1188"/>
      <c r="G4" s="1188" t="str">
        <f>[167]소반별제거!V251</f>
        <v>12~14cm</v>
      </c>
      <c r="H4" s="1188"/>
      <c r="I4" s="1188" t="str">
        <f>[167]소반별제거!V252</f>
        <v>16~18cm</v>
      </c>
      <c r="J4" s="1188"/>
      <c r="K4" s="1188" t="str">
        <f>[167]소반별제거!V253</f>
        <v>20~22cm</v>
      </c>
      <c r="L4" s="1188"/>
      <c r="M4" s="1188" t="str">
        <f>[167]소반별제거!AB250</f>
        <v>24~26cm</v>
      </c>
      <c r="N4" s="1188"/>
      <c r="O4" s="1188" t="str">
        <f>[167]소반별제거!AB251</f>
        <v>28~30cm</v>
      </c>
      <c r="P4" s="1188"/>
      <c r="Q4" s="1188" t="str">
        <f>[167]소반별제거!AB252</f>
        <v>32~34cm</v>
      </c>
      <c r="R4" s="1188"/>
      <c r="S4" s="1188" t="str">
        <f>[167]소반별제거!AB253</f>
        <v>36~38cm</v>
      </c>
      <c r="T4" s="1188"/>
      <c r="U4" s="1188" t="str">
        <f>[167]소반별제거!AF250</f>
        <v>40~42cm</v>
      </c>
      <c r="V4" s="1188"/>
      <c r="W4" s="1188" t="str">
        <f>[167]소반별제거!AF251</f>
        <v>44~46cm</v>
      </c>
      <c r="X4" s="1188"/>
      <c r="Y4" s="1188" t="str">
        <f>[167]소반별제거!AF252</f>
        <v>48cm 이상</v>
      </c>
      <c r="Z4" s="1188"/>
      <c r="AA4" s="1188" t="s">
        <v>155</v>
      </c>
      <c r="AB4" s="1188"/>
      <c r="AC4" s="1185"/>
      <c r="AD4" s="1185"/>
      <c r="AE4" s="1185"/>
      <c r="AF4" s="1185"/>
      <c r="AG4" s="1185"/>
      <c r="AH4" s="1181"/>
      <c r="AI4" s="1181"/>
    </row>
    <row r="5" spans="1:35" ht="24.95" customHeight="1">
      <c r="A5" s="1181"/>
      <c r="B5" s="1185"/>
      <c r="C5" s="1188"/>
      <c r="D5" s="285"/>
      <c r="E5" s="285" t="s">
        <v>4</v>
      </c>
      <c r="F5" s="285" t="s">
        <v>177</v>
      </c>
      <c r="G5" s="285" t="s">
        <v>4</v>
      </c>
      <c r="H5" s="285" t="s">
        <v>177</v>
      </c>
      <c r="I5" s="285" t="s">
        <v>4</v>
      </c>
      <c r="J5" s="285" t="s">
        <v>177</v>
      </c>
      <c r="K5" s="285" t="s">
        <v>4</v>
      </c>
      <c r="L5" s="285" t="s">
        <v>177</v>
      </c>
      <c r="M5" s="285" t="s">
        <v>4</v>
      </c>
      <c r="N5" s="285" t="s">
        <v>177</v>
      </c>
      <c r="O5" s="285" t="s">
        <v>4</v>
      </c>
      <c r="P5" s="285" t="s">
        <v>177</v>
      </c>
      <c r="Q5" s="285" t="s">
        <v>4</v>
      </c>
      <c r="R5" s="285" t="s">
        <v>177</v>
      </c>
      <c r="S5" s="285" t="s">
        <v>4</v>
      </c>
      <c r="T5" s="285" t="s">
        <v>177</v>
      </c>
      <c r="U5" s="285" t="s">
        <v>4</v>
      </c>
      <c r="V5" s="285" t="s">
        <v>177</v>
      </c>
      <c r="W5" s="285" t="s">
        <v>4</v>
      </c>
      <c r="X5" s="285" t="s">
        <v>177</v>
      </c>
      <c r="Y5" s="285" t="s">
        <v>4</v>
      </c>
      <c r="Z5" s="285" t="s">
        <v>177</v>
      </c>
      <c r="AA5" s="285" t="s">
        <v>4</v>
      </c>
      <c r="AB5" s="285" t="s">
        <v>177</v>
      </c>
      <c r="AC5" s="287" t="s">
        <v>4</v>
      </c>
      <c r="AD5" s="287" t="s">
        <v>177</v>
      </c>
      <c r="AE5" s="287" t="s">
        <v>4</v>
      </c>
      <c r="AF5" s="287" t="s">
        <v>177</v>
      </c>
      <c r="AG5" s="286" t="s">
        <v>250</v>
      </c>
      <c r="AH5" s="285" t="s">
        <v>178</v>
      </c>
      <c r="AI5" s="1181"/>
    </row>
    <row r="6" spans="1:35" ht="48" customHeight="1">
      <c r="A6" s="288" t="s">
        <v>244</v>
      </c>
      <c r="B6" s="250">
        <v>10.4</v>
      </c>
      <c r="C6" s="219" t="s">
        <v>8</v>
      </c>
      <c r="D6" s="219"/>
      <c r="E6" s="289">
        <v>250</v>
      </c>
      <c r="F6" s="289">
        <f>INT(E6*$B6)</f>
        <v>2600</v>
      </c>
      <c r="G6" s="289">
        <v>100</v>
      </c>
      <c r="H6" s="289">
        <f>INT(G6*$B6)</f>
        <v>1040</v>
      </c>
      <c r="I6" s="289">
        <v>125</v>
      </c>
      <c r="J6" s="289">
        <f>INT(I6*$B6)</f>
        <v>1300</v>
      </c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  <c r="Y6" s="289"/>
      <c r="Z6" s="289"/>
      <c r="AA6" s="289">
        <f>Y6+W6+U6+S6+Q6+O6+M6+K6+I6+G6+E6</f>
        <v>475</v>
      </c>
      <c r="AB6" s="289">
        <f>Z6+X6+V6+T6+R6+P6+N6+L6+J6+H6+F6</f>
        <v>4940</v>
      </c>
      <c r="AC6" s="290">
        <v>29.5</v>
      </c>
      <c r="AD6" s="290">
        <f>B6*AC6</f>
        <v>306.8</v>
      </c>
      <c r="AE6" s="290">
        <v>18.074999999999999</v>
      </c>
      <c r="AF6" s="290">
        <f>B6*AE6</f>
        <v>187.98</v>
      </c>
      <c r="AG6" s="293">
        <f>AF6*0.61-0.01</f>
        <v>114.65779999999998</v>
      </c>
      <c r="AH6" s="291">
        <v>0.05</v>
      </c>
      <c r="AI6" s="291">
        <v>0.61</v>
      </c>
    </row>
    <row r="7" spans="1:35" ht="47.25" customHeight="1">
      <c r="A7" s="219" t="s">
        <v>245</v>
      </c>
      <c r="B7" s="250">
        <v>0.3</v>
      </c>
      <c r="C7" s="219" t="s">
        <v>212</v>
      </c>
      <c r="D7" s="219"/>
      <c r="E7" s="289">
        <v>200</v>
      </c>
      <c r="F7" s="289">
        <f>INT(E7*$B7)</f>
        <v>60</v>
      </c>
      <c r="G7" s="289">
        <v>75</v>
      </c>
      <c r="H7" s="289">
        <f>INT(G7*$B7)</f>
        <v>22</v>
      </c>
      <c r="I7" s="289">
        <v>50</v>
      </c>
      <c r="J7" s="289">
        <f>INT(I7*$B7)</f>
        <v>15</v>
      </c>
      <c r="K7" s="289"/>
      <c r="L7" s="289"/>
      <c r="M7" s="289"/>
      <c r="N7" s="289"/>
      <c r="O7" s="289"/>
      <c r="P7" s="289"/>
      <c r="Q7" s="289"/>
      <c r="R7" s="289"/>
      <c r="S7" s="289"/>
      <c r="T7" s="289"/>
      <c r="U7" s="289"/>
      <c r="V7" s="289"/>
      <c r="W7" s="289"/>
      <c r="X7" s="289"/>
      <c r="Y7" s="289"/>
      <c r="Z7" s="289"/>
      <c r="AA7" s="289">
        <f>Y7+W7+U7+S7+Q7+O7+M7+K7+I7+G7+E7</f>
        <v>325</v>
      </c>
      <c r="AB7" s="289">
        <f>Z7+X7+V7+T7+R7+P7+N7+L7+J7+H7+F7</f>
        <v>97</v>
      </c>
      <c r="AC7" s="290">
        <v>19.75</v>
      </c>
      <c r="AD7" s="290">
        <f>B7*AC7</f>
        <v>5.9249999999999998</v>
      </c>
      <c r="AE7" s="290">
        <v>13.73</v>
      </c>
      <c r="AF7" s="290">
        <f>AE7*B7</f>
        <v>4.1189999999999998</v>
      </c>
      <c r="AG7" s="293">
        <f>AF7*0.77</f>
        <v>3.1716299999999999</v>
      </c>
      <c r="AH7" s="291">
        <v>0.05</v>
      </c>
      <c r="AI7" s="291">
        <v>0.77</v>
      </c>
    </row>
    <row r="8" spans="1:35" ht="24.95" customHeight="1">
      <c r="A8" s="219"/>
      <c r="B8" s="250"/>
      <c r="C8" s="219"/>
      <c r="D8" s="21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P8" s="289"/>
      <c r="Q8" s="289"/>
      <c r="R8" s="289"/>
      <c r="S8" s="289"/>
      <c r="T8" s="289"/>
      <c r="U8" s="289"/>
      <c r="V8" s="289"/>
      <c r="W8" s="289"/>
      <c r="X8" s="289"/>
      <c r="Y8" s="289"/>
      <c r="Z8" s="289"/>
      <c r="AA8" s="289"/>
      <c r="AB8" s="289"/>
      <c r="AC8" s="289"/>
      <c r="AD8" s="289"/>
      <c r="AE8" s="289"/>
      <c r="AF8" s="289"/>
      <c r="AG8" s="294"/>
      <c r="AH8" s="291"/>
      <c r="AI8" s="291"/>
    </row>
    <row r="9" spans="1:35" ht="24.95" hidden="1" customHeight="1">
      <c r="A9" s="219"/>
      <c r="B9" s="250"/>
      <c r="C9" s="219"/>
      <c r="D9" s="219"/>
      <c r="E9" s="289"/>
      <c r="F9" s="289"/>
      <c r="G9" s="289"/>
      <c r="H9" s="289"/>
      <c r="I9" s="289"/>
      <c r="J9" s="289"/>
      <c r="K9" s="289"/>
      <c r="L9" s="289"/>
      <c r="M9" s="289"/>
      <c r="N9" s="289"/>
      <c r="O9" s="289"/>
      <c r="P9" s="289"/>
      <c r="Q9" s="289"/>
      <c r="R9" s="289"/>
      <c r="S9" s="289"/>
      <c r="T9" s="289"/>
      <c r="U9" s="289"/>
      <c r="V9" s="289"/>
      <c r="W9" s="289"/>
      <c r="X9" s="289"/>
      <c r="Y9" s="289"/>
      <c r="Z9" s="289"/>
      <c r="AA9" s="289"/>
      <c r="AB9" s="289"/>
      <c r="AC9" s="289"/>
      <c r="AD9" s="289"/>
      <c r="AE9" s="289"/>
      <c r="AF9" s="289"/>
      <c r="AG9" s="294"/>
      <c r="AH9" s="291"/>
      <c r="AI9" s="291"/>
    </row>
    <row r="10" spans="1:35" ht="24.95" hidden="1" customHeight="1">
      <c r="A10" s="219"/>
      <c r="B10" s="250"/>
      <c r="C10" s="219"/>
      <c r="D10" s="21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89"/>
      <c r="R10" s="289"/>
      <c r="S10" s="289"/>
      <c r="T10" s="289"/>
      <c r="U10" s="289"/>
      <c r="V10" s="289"/>
      <c r="W10" s="289"/>
      <c r="X10" s="289"/>
      <c r="Y10" s="289"/>
      <c r="Z10" s="289"/>
      <c r="AA10" s="289"/>
      <c r="AB10" s="289"/>
      <c r="AC10" s="289"/>
      <c r="AD10" s="289"/>
      <c r="AE10" s="289"/>
      <c r="AF10" s="289"/>
      <c r="AG10" s="294"/>
      <c r="AH10" s="291"/>
      <c r="AI10" s="291"/>
    </row>
    <row r="11" spans="1:35" ht="24.95" hidden="1" customHeight="1">
      <c r="A11" s="219"/>
      <c r="B11" s="250"/>
      <c r="C11" s="219"/>
      <c r="D11" s="219"/>
      <c r="E11" s="289"/>
      <c r="F11" s="289"/>
      <c r="G11" s="289"/>
      <c r="H11" s="289"/>
      <c r="I11" s="289"/>
      <c r="J11" s="289"/>
      <c r="K11" s="289"/>
      <c r="L11" s="289"/>
      <c r="M11" s="289"/>
      <c r="N11" s="289"/>
      <c r="O11" s="289"/>
      <c r="P11" s="289"/>
      <c r="Q11" s="289"/>
      <c r="R11" s="289"/>
      <c r="S11" s="289"/>
      <c r="T11" s="289"/>
      <c r="U11" s="289"/>
      <c r="V11" s="289"/>
      <c r="W11" s="289"/>
      <c r="X11" s="289"/>
      <c r="Y11" s="289"/>
      <c r="Z11" s="289"/>
      <c r="AA11" s="289"/>
      <c r="AB11" s="289"/>
      <c r="AC11" s="289"/>
      <c r="AD11" s="289"/>
      <c r="AE11" s="289"/>
      <c r="AF11" s="289"/>
      <c r="AG11" s="294"/>
      <c r="AH11" s="291"/>
      <c r="AI11" s="291"/>
    </row>
    <row r="12" spans="1:35" ht="24.95" customHeight="1">
      <c r="A12" s="219"/>
      <c r="B12" s="250"/>
      <c r="C12" s="219"/>
      <c r="D12" s="21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89"/>
      <c r="W12" s="289"/>
      <c r="X12" s="289"/>
      <c r="Y12" s="289"/>
      <c r="Z12" s="289"/>
      <c r="AA12" s="289"/>
      <c r="AB12" s="289"/>
      <c r="AC12" s="289"/>
      <c r="AD12" s="289"/>
      <c r="AE12" s="289"/>
      <c r="AF12" s="289"/>
      <c r="AG12" s="294"/>
      <c r="AH12" s="291"/>
      <c r="AI12" s="291"/>
    </row>
    <row r="13" spans="1:35" ht="24.95" customHeight="1">
      <c r="A13" s="219"/>
      <c r="B13" s="250"/>
      <c r="C13" s="219"/>
      <c r="D13" s="219"/>
      <c r="E13" s="289"/>
      <c r="F13" s="289"/>
      <c r="G13" s="289"/>
      <c r="H13" s="289"/>
      <c r="I13" s="289"/>
      <c r="J13" s="289"/>
      <c r="K13" s="289"/>
      <c r="L13" s="289"/>
      <c r="M13" s="289"/>
      <c r="N13" s="289"/>
      <c r="O13" s="289"/>
      <c r="P13" s="289"/>
      <c r="Q13" s="289"/>
      <c r="R13" s="289"/>
      <c r="S13" s="289"/>
      <c r="T13" s="289"/>
      <c r="U13" s="289"/>
      <c r="V13" s="289"/>
      <c r="W13" s="289"/>
      <c r="X13" s="289"/>
      <c r="Y13" s="289"/>
      <c r="Z13" s="289"/>
      <c r="AA13" s="289"/>
      <c r="AB13" s="289"/>
      <c r="AC13" s="289"/>
      <c r="AD13" s="289"/>
      <c r="AE13" s="289"/>
      <c r="AF13" s="289"/>
      <c r="AG13" s="294"/>
      <c r="AH13" s="291"/>
      <c r="AI13" s="291"/>
    </row>
    <row r="14" spans="1:35" ht="24.95" customHeight="1">
      <c r="A14" s="219"/>
      <c r="B14" s="250"/>
      <c r="C14" s="219"/>
      <c r="D14" s="219"/>
      <c r="E14" s="289"/>
      <c r="F14" s="289"/>
      <c r="G14" s="289"/>
      <c r="H14" s="289"/>
      <c r="I14" s="289"/>
      <c r="J14" s="289"/>
      <c r="K14" s="289"/>
      <c r="L14" s="289"/>
      <c r="M14" s="289"/>
      <c r="N14" s="289"/>
      <c r="O14" s="289"/>
      <c r="P14" s="289"/>
      <c r="Q14" s="289"/>
      <c r="R14" s="289"/>
      <c r="S14" s="289"/>
      <c r="T14" s="289"/>
      <c r="U14" s="289"/>
      <c r="V14" s="289"/>
      <c r="W14" s="289"/>
      <c r="X14" s="289"/>
      <c r="Y14" s="289"/>
      <c r="Z14" s="289"/>
      <c r="AA14" s="289"/>
      <c r="AB14" s="289"/>
      <c r="AC14" s="220"/>
      <c r="AD14" s="220"/>
      <c r="AE14" s="220"/>
      <c r="AF14" s="220"/>
      <c r="AG14" s="295"/>
      <c r="AH14" s="260"/>
      <c r="AI14" s="260"/>
    </row>
    <row r="15" spans="1:35" ht="24.95" customHeight="1">
      <c r="A15" s="220"/>
      <c r="B15" s="250"/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95"/>
      <c r="AH15" s="220"/>
      <c r="AI15" s="220"/>
    </row>
    <row r="16" spans="1:35" ht="24.95" customHeight="1">
      <c r="A16" s="220"/>
      <c r="B16" s="250"/>
      <c r="C16" s="220"/>
      <c r="D16" s="220"/>
      <c r="E16" s="220"/>
      <c r="F16" s="220"/>
      <c r="G16" s="220"/>
      <c r="H16" s="220"/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95"/>
      <c r="AH16" s="220"/>
      <c r="AI16" s="220"/>
    </row>
    <row r="17" spans="1:35" ht="24.95" customHeight="1">
      <c r="A17" s="220"/>
      <c r="B17" s="250"/>
      <c r="C17" s="220"/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95"/>
      <c r="AH17" s="220"/>
      <c r="AI17" s="220"/>
    </row>
    <row r="18" spans="1:35" ht="24.95" customHeight="1">
      <c r="A18" s="220"/>
      <c r="B18" s="250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95"/>
      <c r="AH18" s="220"/>
      <c r="AI18" s="220"/>
    </row>
    <row r="19" spans="1:35" ht="51.75" customHeight="1">
      <c r="A19" s="285" t="s">
        <v>176</v>
      </c>
      <c r="B19" s="292">
        <f>SUM(B6:B18)</f>
        <v>10.700000000000001</v>
      </c>
      <c r="C19" s="220"/>
      <c r="D19" s="220"/>
      <c r="E19" s="289"/>
      <c r="F19" s="289">
        <f t="shared" ref="F19:AG19" si="0">SUM(F6:F18)</f>
        <v>2660</v>
      </c>
      <c r="G19" s="289"/>
      <c r="H19" s="289">
        <f t="shared" si="0"/>
        <v>1062</v>
      </c>
      <c r="I19" s="289"/>
      <c r="J19" s="289">
        <f t="shared" si="0"/>
        <v>1315</v>
      </c>
      <c r="K19" s="289"/>
      <c r="L19" s="289">
        <f t="shared" si="0"/>
        <v>0</v>
      </c>
      <c r="M19" s="289"/>
      <c r="N19" s="289">
        <f t="shared" si="0"/>
        <v>0</v>
      </c>
      <c r="O19" s="289"/>
      <c r="P19" s="289">
        <f t="shared" si="0"/>
        <v>0</v>
      </c>
      <c r="Q19" s="289"/>
      <c r="R19" s="289">
        <f t="shared" si="0"/>
        <v>0</v>
      </c>
      <c r="S19" s="289"/>
      <c r="T19" s="289">
        <f t="shared" si="0"/>
        <v>0</v>
      </c>
      <c r="U19" s="289"/>
      <c r="V19" s="289">
        <f t="shared" si="0"/>
        <v>0</v>
      </c>
      <c r="W19" s="289"/>
      <c r="X19" s="289">
        <f t="shared" si="0"/>
        <v>0</v>
      </c>
      <c r="Y19" s="289"/>
      <c r="Z19" s="289">
        <f t="shared" si="0"/>
        <v>0</v>
      </c>
      <c r="AA19" s="289"/>
      <c r="AB19" s="289">
        <f t="shared" si="0"/>
        <v>5037</v>
      </c>
      <c r="AC19" s="290">
        <f t="shared" si="0"/>
        <v>49.25</v>
      </c>
      <c r="AD19" s="290">
        <f t="shared" si="0"/>
        <v>312.72500000000002</v>
      </c>
      <c r="AE19" s="290">
        <f t="shared" si="0"/>
        <v>31.805</v>
      </c>
      <c r="AF19" s="290">
        <f t="shared" si="0"/>
        <v>192.09899999999999</v>
      </c>
      <c r="AG19" s="293">
        <f t="shared" si="0"/>
        <v>117.82942999999997</v>
      </c>
      <c r="AH19" s="220"/>
      <c r="AI19" s="220"/>
    </row>
    <row r="22" spans="1:35" ht="24.95" customHeight="1">
      <c r="AA22" s="222"/>
      <c r="AB22" s="222"/>
    </row>
    <row r="23" spans="1:35" s="223" customFormat="1" ht="24.95" customHeight="1">
      <c r="C23" s="224"/>
      <c r="D23" s="224"/>
      <c r="E23" s="224" t="e">
        <f>[168]소반별제거!X250:Y250</f>
        <v>#VALUE!</v>
      </c>
      <c r="F23" s="224"/>
      <c r="G23" s="224">
        <f>[168]소반별제거!X251</f>
        <v>115</v>
      </c>
      <c r="H23" s="224"/>
      <c r="I23" s="225">
        <f>[168]소반별제거!X252</f>
        <v>51</v>
      </c>
      <c r="J23" s="224"/>
      <c r="K23" s="225">
        <f>[168]소반별제거!X253</f>
        <v>0</v>
      </c>
      <c r="L23" s="224"/>
      <c r="M23" s="224">
        <f>[168]소반별제거!AD250</f>
        <v>0</v>
      </c>
      <c r="N23" s="224"/>
      <c r="O23" s="224">
        <f>[168]소반별제거!AD251</f>
        <v>0</v>
      </c>
      <c r="P23" s="224"/>
      <c r="Q23" s="224">
        <f>[168]소반별제거!AD252</f>
        <v>0</v>
      </c>
      <c r="R23" s="224"/>
      <c r="S23" s="224">
        <f>[168]소반별제거!AD253</f>
        <v>0</v>
      </c>
      <c r="T23" s="224"/>
      <c r="U23" s="224">
        <f>[168]소반별제거!AG250</f>
        <v>0</v>
      </c>
      <c r="V23" s="224"/>
      <c r="W23" s="224">
        <f>[168]소반별제거!AG251</f>
        <v>0</v>
      </c>
      <c r="X23" s="224"/>
      <c r="Y23" s="224">
        <f>[168]소반별제거!AG252</f>
        <v>0</v>
      </c>
      <c r="Z23" s="224"/>
      <c r="AA23" s="224"/>
      <c r="AB23" s="224"/>
    </row>
    <row r="24" spans="1:35" s="226" customFormat="1" ht="24.95" customHeight="1">
      <c r="C24" s="227"/>
      <c r="D24" s="227"/>
      <c r="E24" s="227" t="e">
        <f>E6-E23</f>
        <v>#VALUE!</v>
      </c>
      <c r="F24" s="227"/>
      <c r="G24" s="227">
        <f>G6-G23</f>
        <v>-15</v>
      </c>
      <c r="H24" s="227"/>
      <c r="I24" s="227">
        <f>I6-I23</f>
        <v>74</v>
      </c>
      <c r="J24" s="227"/>
      <c r="K24" s="227">
        <f>K6-K23</f>
        <v>0</v>
      </c>
      <c r="L24" s="227"/>
      <c r="M24" s="227">
        <f>M6-M23</f>
        <v>0</v>
      </c>
      <c r="N24" s="227"/>
      <c r="O24" s="227">
        <f>O6-O23</f>
        <v>0</v>
      </c>
      <c r="P24" s="227"/>
      <c r="Q24" s="227">
        <f>Q6-Q23</f>
        <v>0</v>
      </c>
      <c r="R24" s="227"/>
      <c r="S24" s="227">
        <f t="shared" ref="S24:Y24" si="1">S6-S23</f>
        <v>0</v>
      </c>
      <c r="T24" s="227">
        <f t="shared" si="1"/>
        <v>0</v>
      </c>
      <c r="U24" s="227">
        <f t="shared" si="1"/>
        <v>0</v>
      </c>
      <c r="V24" s="227">
        <f t="shared" si="1"/>
        <v>0</v>
      </c>
      <c r="W24" s="227">
        <f t="shared" si="1"/>
        <v>0</v>
      </c>
      <c r="X24" s="227">
        <f t="shared" si="1"/>
        <v>0</v>
      </c>
      <c r="Y24" s="227">
        <f t="shared" si="1"/>
        <v>0</v>
      </c>
      <c r="Z24" s="227"/>
      <c r="AA24" s="227"/>
      <c r="AB24" s="227"/>
    </row>
  </sheetData>
  <mergeCells count="21">
    <mergeCell ref="C3:C5"/>
    <mergeCell ref="S4:T4"/>
    <mergeCell ref="AA4:AB4"/>
    <mergeCell ref="A3:A5"/>
    <mergeCell ref="E4:F4"/>
    <mergeCell ref="A1:AI1"/>
    <mergeCell ref="AI3:AI5"/>
    <mergeCell ref="AH3:AH4"/>
    <mergeCell ref="I4:J4"/>
    <mergeCell ref="K4:L4"/>
    <mergeCell ref="E3:AB3"/>
    <mergeCell ref="AE3:AG4"/>
    <mergeCell ref="G4:H4"/>
    <mergeCell ref="B3:B5"/>
    <mergeCell ref="U4:V4"/>
    <mergeCell ref="AC3:AD4"/>
    <mergeCell ref="M4:N4"/>
    <mergeCell ref="Q4:R4"/>
    <mergeCell ref="Y4:Z4"/>
    <mergeCell ref="O4:P4"/>
    <mergeCell ref="W4:X4"/>
  </mergeCells>
  <phoneticPr fontId="4" type="noConversion"/>
  <printOptions verticalCentered="1"/>
  <pageMargins left="0.59055118110236227" right="0" top="0.74803149606299213" bottom="0.74803149606299213" header="0.31496062992125984" footer="0.31496062992125984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C00000"/>
  </sheetPr>
  <dimension ref="A1:G94"/>
  <sheetViews>
    <sheetView showZeros="0" view="pageBreakPreview" zoomScaleNormal="100" zoomScaleSheetLayoutView="100" workbookViewId="0">
      <selection activeCell="C20" sqref="C20"/>
    </sheetView>
  </sheetViews>
  <sheetFormatPr defaultColWidth="8.88671875" defaultRowHeight="16.5"/>
  <cols>
    <col min="1" max="2" width="14.77734375" style="228" customWidth="1"/>
    <col min="3" max="3" width="18.44140625" style="228" customWidth="1"/>
    <col min="4" max="4" width="18.109375" style="228" customWidth="1"/>
    <col min="5" max="16384" width="8.88671875" style="228"/>
  </cols>
  <sheetData>
    <row r="1" spans="1:7">
      <c r="A1" s="261"/>
      <c r="B1"/>
      <c r="C1"/>
      <c r="D1"/>
    </row>
    <row r="2" spans="1:7" ht="31.5">
      <c r="A2" s="1192" t="s">
        <v>50</v>
      </c>
      <c r="B2" s="1192"/>
      <c r="C2" s="1192"/>
      <c r="D2" s="1192"/>
    </row>
    <row r="3" spans="1:7" ht="33.75" customHeight="1">
      <c r="A3" s="1193" t="s">
        <v>587</v>
      </c>
      <c r="B3" s="1193"/>
      <c r="C3" s="1193"/>
      <c r="D3" s="1193"/>
    </row>
    <row r="4" spans="1:7" s="230" customFormat="1" ht="32.25" customHeight="1">
      <c r="A4" s="262" t="s">
        <v>51</v>
      </c>
      <c r="B4" s="125" t="s">
        <v>52</v>
      </c>
      <c r="C4" s="125" t="s">
        <v>53</v>
      </c>
      <c r="D4" s="125" t="s">
        <v>54</v>
      </c>
    </row>
    <row r="5" spans="1:7" s="230" customFormat="1" ht="28.5" customHeight="1">
      <c r="A5" s="672" t="s">
        <v>323</v>
      </c>
      <c r="B5" s="248">
        <v>1</v>
      </c>
      <c r="C5" s="453">
        <v>285868</v>
      </c>
      <c r="D5" s="453">
        <v>605400</v>
      </c>
      <c r="E5" s="230" t="str">
        <f>A5&amp;B5</f>
        <v>1-0-1-01</v>
      </c>
      <c r="F5" s="230">
        <f>C5</f>
        <v>285868</v>
      </c>
      <c r="G5" s="230">
        <f>D5</f>
        <v>605400</v>
      </c>
    </row>
    <row r="6" spans="1:7" s="230" customFormat="1" ht="28.5" customHeight="1">
      <c r="A6" s="672" t="s">
        <v>360</v>
      </c>
      <c r="B6" s="248">
        <v>1</v>
      </c>
      <c r="C6" s="453">
        <v>287860</v>
      </c>
      <c r="D6" s="453">
        <v>610397</v>
      </c>
      <c r="E6" s="230" t="str">
        <f t="shared" ref="E6:E25" si="0">A6&amp;B6</f>
        <v>1-0-2-01</v>
      </c>
      <c r="F6" s="230">
        <f t="shared" ref="F6:F20" si="1">C6</f>
        <v>287860</v>
      </c>
      <c r="G6" s="230">
        <f t="shared" ref="G6:G20" si="2">D6</f>
        <v>610397</v>
      </c>
    </row>
    <row r="7" spans="1:7" s="230" customFormat="1" ht="28.5" customHeight="1">
      <c r="A7" s="672" t="s">
        <v>360</v>
      </c>
      <c r="B7" s="248">
        <v>2</v>
      </c>
      <c r="C7" s="453">
        <v>287812</v>
      </c>
      <c r="D7" s="453">
        <v>610513</v>
      </c>
      <c r="E7" s="230" t="str">
        <f t="shared" si="0"/>
        <v>1-0-2-02</v>
      </c>
      <c r="F7" s="230">
        <f t="shared" si="1"/>
        <v>287812</v>
      </c>
      <c r="G7" s="230">
        <f t="shared" si="2"/>
        <v>610513</v>
      </c>
    </row>
    <row r="8" spans="1:7" s="230" customFormat="1" ht="28.5" customHeight="1">
      <c r="A8" s="672" t="s">
        <v>360</v>
      </c>
      <c r="B8" s="248">
        <v>3</v>
      </c>
      <c r="C8" s="453">
        <v>287911</v>
      </c>
      <c r="D8" s="453">
        <v>610549</v>
      </c>
      <c r="E8" s="230" t="str">
        <f t="shared" si="0"/>
        <v>1-0-2-03</v>
      </c>
      <c r="F8" s="230">
        <f t="shared" si="1"/>
        <v>287911</v>
      </c>
      <c r="G8" s="230">
        <f t="shared" si="2"/>
        <v>610549</v>
      </c>
    </row>
    <row r="9" spans="1:7" s="230" customFormat="1" ht="28.5" customHeight="1">
      <c r="A9" s="672" t="s">
        <v>360</v>
      </c>
      <c r="B9" s="248">
        <v>4</v>
      </c>
      <c r="C9" s="453">
        <v>288034</v>
      </c>
      <c r="D9" s="453">
        <v>610688</v>
      </c>
      <c r="E9" s="230" t="str">
        <f t="shared" si="0"/>
        <v>1-0-2-04</v>
      </c>
      <c r="F9" s="230">
        <f t="shared" si="1"/>
        <v>288034</v>
      </c>
      <c r="G9" s="230">
        <f t="shared" si="2"/>
        <v>610688</v>
      </c>
    </row>
    <row r="10" spans="1:7" s="230" customFormat="1" ht="28.5" customHeight="1">
      <c r="A10" s="672" t="s">
        <v>361</v>
      </c>
      <c r="B10" s="248">
        <v>1</v>
      </c>
      <c r="C10" s="453">
        <v>288033</v>
      </c>
      <c r="D10" s="453">
        <v>611587</v>
      </c>
      <c r="E10" s="230" t="str">
        <f t="shared" si="0"/>
        <v>1-0-3-01</v>
      </c>
      <c r="F10" s="230">
        <f t="shared" si="1"/>
        <v>288033</v>
      </c>
      <c r="G10" s="230">
        <f t="shared" si="2"/>
        <v>611587</v>
      </c>
    </row>
    <row r="11" spans="1:7" s="230" customFormat="1" ht="28.5" customHeight="1">
      <c r="A11" s="672" t="s">
        <v>361</v>
      </c>
      <c r="B11" s="248">
        <v>2</v>
      </c>
      <c r="C11" s="453">
        <v>293988</v>
      </c>
      <c r="D11" s="453">
        <v>612051</v>
      </c>
      <c r="E11" s="230" t="str">
        <f t="shared" si="0"/>
        <v>1-0-3-02</v>
      </c>
      <c r="F11" s="230">
        <f t="shared" si="1"/>
        <v>293988</v>
      </c>
      <c r="G11" s="230">
        <f t="shared" si="2"/>
        <v>612051</v>
      </c>
    </row>
    <row r="12" spans="1:7" s="230" customFormat="1" ht="28.5" customHeight="1">
      <c r="A12" s="672" t="s">
        <v>361</v>
      </c>
      <c r="B12" s="248">
        <v>3</v>
      </c>
      <c r="C12" s="453">
        <v>294023</v>
      </c>
      <c r="D12" s="453">
        <v>612167</v>
      </c>
      <c r="E12" s="230" t="str">
        <f t="shared" si="0"/>
        <v>1-0-3-03</v>
      </c>
      <c r="F12" s="230">
        <f t="shared" si="1"/>
        <v>294023</v>
      </c>
      <c r="G12" s="230">
        <f t="shared" si="2"/>
        <v>612167</v>
      </c>
    </row>
    <row r="13" spans="1:7" s="230" customFormat="1" ht="28.5" customHeight="1">
      <c r="A13" s="672" t="s">
        <v>362</v>
      </c>
      <c r="B13" s="248">
        <v>1</v>
      </c>
      <c r="C13" s="453">
        <v>294033</v>
      </c>
      <c r="D13" s="453">
        <v>612245</v>
      </c>
      <c r="E13" s="230" t="str">
        <f t="shared" si="0"/>
        <v>1-0-4-01</v>
      </c>
      <c r="F13" s="230">
        <f t="shared" si="1"/>
        <v>294033</v>
      </c>
      <c r="G13" s="230">
        <f t="shared" si="2"/>
        <v>612245</v>
      </c>
    </row>
    <row r="14" spans="1:7" s="230" customFormat="1" ht="28.5" customHeight="1">
      <c r="A14" s="672" t="s">
        <v>363</v>
      </c>
      <c r="B14" s="248">
        <v>1</v>
      </c>
      <c r="C14" s="453">
        <v>290437</v>
      </c>
      <c r="D14" s="453">
        <v>610389</v>
      </c>
      <c r="E14" s="230" t="str">
        <f t="shared" si="0"/>
        <v>1-0-5-01</v>
      </c>
      <c r="F14" s="230">
        <f t="shared" si="1"/>
        <v>290437</v>
      </c>
      <c r="G14" s="230">
        <f t="shared" si="2"/>
        <v>610389</v>
      </c>
    </row>
    <row r="15" spans="1:7" s="230" customFormat="1" ht="28.5" customHeight="1">
      <c r="A15" s="672" t="s">
        <v>363</v>
      </c>
      <c r="B15" s="248">
        <v>2</v>
      </c>
      <c r="C15" s="453">
        <v>290591</v>
      </c>
      <c r="D15" s="453">
        <v>610302</v>
      </c>
      <c r="E15" s="230" t="str">
        <f t="shared" ref="E15" si="3">A15&amp;B15</f>
        <v>1-0-5-02</v>
      </c>
      <c r="F15" s="230">
        <f t="shared" ref="F15" si="4">C15</f>
        <v>290591</v>
      </c>
      <c r="G15" s="230">
        <f t="shared" ref="G15" si="5">D15</f>
        <v>610302</v>
      </c>
    </row>
    <row r="16" spans="1:7" s="230" customFormat="1" ht="28.5" customHeight="1">
      <c r="A16" s="672" t="s">
        <v>364</v>
      </c>
      <c r="B16" s="248">
        <v>1</v>
      </c>
      <c r="C16" s="453">
        <v>287678</v>
      </c>
      <c r="D16" s="453">
        <v>611449</v>
      </c>
      <c r="E16" s="230" t="str">
        <f t="shared" ref="E16" si="6">A16&amp;B16</f>
        <v>1-0-6-01</v>
      </c>
      <c r="F16" s="230">
        <f t="shared" ref="F16" si="7">C16</f>
        <v>287678</v>
      </c>
      <c r="G16" s="230">
        <f t="shared" ref="G16" si="8">D16</f>
        <v>611449</v>
      </c>
    </row>
    <row r="17" spans="1:7" s="230" customFormat="1" ht="28.5" customHeight="1">
      <c r="A17" s="672" t="s">
        <v>364</v>
      </c>
      <c r="B17" s="248">
        <v>2</v>
      </c>
      <c r="C17" s="453">
        <v>287817</v>
      </c>
      <c r="D17" s="453">
        <v>610344</v>
      </c>
      <c r="E17" s="230" t="str">
        <f t="shared" si="0"/>
        <v>1-0-6-02</v>
      </c>
      <c r="F17" s="230">
        <f t="shared" si="1"/>
        <v>287817</v>
      </c>
      <c r="G17" s="230">
        <f t="shared" si="2"/>
        <v>610344</v>
      </c>
    </row>
    <row r="18" spans="1:7" s="230" customFormat="1" ht="28.5" customHeight="1">
      <c r="A18" s="672" t="s">
        <v>364</v>
      </c>
      <c r="B18" s="248">
        <v>3</v>
      </c>
      <c r="C18" s="453">
        <v>288040</v>
      </c>
      <c r="D18" s="453">
        <v>610313</v>
      </c>
      <c r="E18" s="230" t="str">
        <f t="shared" ref="E18" si="9">A18&amp;B18</f>
        <v>1-0-6-03</v>
      </c>
      <c r="F18" s="230">
        <f t="shared" ref="F18" si="10">C18</f>
        <v>288040</v>
      </c>
      <c r="G18" s="230">
        <f t="shared" ref="G18" si="11">D18</f>
        <v>610313</v>
      </c>
    </row>
    <row r="19" spans="1:7" s="230" customFormat="1" ht="28.5" customHeight="1">
      <c r="A19" s="672" t="s">
        <v>364</v>
      </c>
      <c r="B19" s="248">
        <v>4</v>
      </c>
      <c r="C19" s="453">
        <v>288068</v>
      </c>
      <c r="D19" s="453">
        <v>610433</v>
      </c>
      <c r="E19" s="230" t="str">
        <f t="shared" si="0"/>
        <v>1-0-6-04</v>
      </c>
      <c r="F19" s="230">
        <f t="shared" si="1"/>
        <v>288068</v>
      </c>
      <c r="G19" s="230">
        <f t="shared" si="2"/>
        <v>610433</v>
      </c>
    </row>
    <row r="20" spans="1:7" ht="28.5" customHeight="1">
      <c r="A20" s="672" t="s">
        <v>364</v>
      </c>
      <c r="B20" s="248">
        <v>5</v>
      </c>
      <c r="C20" s="453">
        <v>288070</v>
      </c>
      <c r="D20" s="453">
        <v>610586</v>
      </c>
      <c r="E20" s="230" t="str">
        <f t="shared" si="0"/>
        <v>1-0-6-05</v>
      </c>
      <c r="F20" s="230">
        <f t="shared" si="1"/>
        <v>288070</v>
      </c>
      <c r="G20" s="230">
        <f t="shared" si="2"/>
        <v>610586</v>
      </c>
    </row>
    <row r="21" spans="1:7" ht="28.5" customHeight="1">
      <c r="A21" s="672" t="s">
        <v>364</v>
      </c>
      <c r="B21" s="248">
        <v>6</v>
      </c>
      <c r="C21" s="453">
        <v>288069</v>
      </c>
      <c r="D21" s="453">
        <v>610691</v>
      </c>
      <c r="E21" s="230" t="str">
        <f t="shared" ref="E21" si="12">A21&amp;B21</f>
        <v>1-0-6-06</v>
      </c>
      <c r="F21" s="230">
        <f t="shared" ref="F21" si="13">C21</f>
        <v>288069</v>
      </c>
      <c r="G21" s="230">
        <f t="shared" ref="G21" si="14">D21</f>
        <v>610691</v>
      </c>
    </row>
    <row r="22" spans="1:7" ht="28.5" customHeight="1">
      <c r="A22" s="672" t="s">
        <v>364</v>
      </c>
      <c r="B22" s="248">
        <v>7</v>
      </c>
      <c r="C22" s="453">
        <v>289341</v>
      </c>
      <c r="D22" s="453">
        <v>611637</v>
      </c>
      <c r="E22" s="230" t="str">
        <f t="shared" ref="E22" si="15">A22&amp;B22</f>
        <v>1-0-6-07</v>
      </c>
      <c r="F22" s="230">
        <f t="shared" ref="F22" si="16">C22</f>
        <v>289341</v>
      </c>
      <c r="G22" s="230">
        <f t="shared" ref="G22" si="17">D22</f>
        <v>611637</v>
      </c>
    </row>
    <row r="23" spans="1:7" ht="28.5" customHeight="1">
      <c r="A23" s="672" t="s">
        <v>364</v>
      </c>
      <c r="B23" s="248">
        <v>8</v>
      </c>
      <c r="C23" s="453">
        <v>289186</v>
      </c>
      <c r="D23" s="453">
        <v>611544</v>
      </c>
      <c r="E23" s="228" t="str">
        <f t="shared" si="0"/>
        <v>1-0-6-08</v>
      </c>
      <c r="F23" s="230">
        <f t="shared" ref="F23:F25" si="18">C23</f>
        <v>289186</v>
      </c>
      <c r="G23" s="230">
        <f t="shared" ref="G23:G25" si="19">D23</f>
        <v>611544</v>
      </c>
    </row>
    <row r="24" spans="1:7" ht="28.5" customHeight="1">
      <c r="A24" s="672" t="s">
        <v>364</v>
      </c>
      <c r="B24" s="248">
        <v>9</v>
      </c>
      <c r="C24" s="453">
        <v>289076</v>
      </c>
      <c r="D24" s="453">
        <v>611652</v>
      </c>
      <c r="E24" s="228" t="str">
        <f t="shared" si="0"/>
        <v>1-0-6-09</v>
      </c>
      <c r="F24" s="230">
        <f t="shared" si="18"/>
        <v>289076</v>
      </c>
      <c r="G24" s="230">
        <f t="shared" si="19"/>
        <v>611652</v>
      </c>
    </row>
    <row r="25" spans="1:7" ht="28.5" customHeight="1">
      <c r="A25" s="672" t="s">
        <v>364</v>
      </c>
      <c r="B25" s="248">
        <v>10</v>
      </c>
      <c r="C25" s="453">
        <v>289211</v>
      </c>
      <c r="D25" s="453">
        <v>611732</v>
      </c>
      <c r="E25" s="228" t="str">
        <f t="shared" si="0"/>
        <v>1-0-6-010</v>
      </c>
      <c r="F25" s="230">
        <f t="shared" si="18"/>
        <v>289211</v>
      </c>
      <c r="G25" s="230">
        <f t="shared" si="19"/>
        <v>611732</v>
      </c>
    </row>
    <row r="26" spans="1:7" ht="28.5" customHeight="1">
      <c r="A26" s="672" t="s">
        <v>364</v>
      </c>
      <c r="B26" s="248">
        <v>11</v>
      </c>
      <c r="C26" s="453">
        <v>289161</v>
      </c>
      <c r="D26" s="453">
        <v>611838</v>
      </c>
      <c r="E26" s="228" t="str">
        <f t="shared" ref="E26" si="20">A26&amp;B26</f>
        <v>1-0-6-011</v>
      </c>
      <c r="F26" s="230">
        <f t="shared" ref="F26" si="21">C26</f>
        <v>289161</v>
      </c>
      <c r="G26" s="230">
        <f t="shared" ref="G26" si="22">D26</f>
        <v>611838</v>
      </c>
    </row>
    <row r="27" spans="1:7" ht="32.25" customHeight="1">
      <c r="A27" s="672"/>
      <c r="B27" s="248"/>
      <c r="C27" s="453"/>
      <c r="D27" s="453"/>
      <c r="E27" s="228" t="str">
        <f t="shared" ref="E27:E56" si="23">A27&amp;B27</f>
        <v/>
      </c>
      <c r="F27" s="230">
        <f t="shared" ref="F27:F56" si="24">C27</f>
        <v>0</v>
      </c>
      <c r="G27" s="230">
        <f t="shared" ref="G27:G56" si="25">D27</f>
        <v>0</v>
      </c>
    </row>
    <row r="28" spans="1:7" ht="32.25" customHeight="1">
      <c r="A28" s="672"/>
      <c r="B28" s="248"/>
      <c r="C28" s="453"/>
      <c r="D28" s="453"/>
      <c r="E28" s="228" t="str">
        <f t="shared" si="23"/>
        <v/>
      </c>
      <c r="F28" s="230">
        <f t="shared" si="24"/>
        <v>0</v>
      </c>
      <c r="G28" s="230">
        <f t="shared" si="25"/>
        <v>0</v>
      </c>
    </row>
    <row r="29" spans="1:7" ht="32.25" customHeight="1">
      <c r="A29" s="672"/>
      <c r="B29" s="248"/>
      <c r="C29" s="453"/>
      <c r="D29" s="453"/>
      <c r="E29" s="228" t="str">
        <f t="shared" si="23"/>
        <v/>
      </c>
      <c r="F29" s="230">
        <f t="shared" si="24"/>
        <v>0</v>
      </c>
      <c r="G29" s="230">
        <f t="shared" si="25"/>
        <v>0</v>
      </c>
    </row>
    <row r="30" spans="1:7" ht="32.25" customHeight="1">
      <c r="A30" s="672"/>
      <c r="B30" s="248"/>
      <c r="C30" s="453"/>
      <c r="D30" s="453"/>
      <c r="E30" s="228" t="str">
        <f t="shared" si="23"/>
        <v/>
      </c>
      <c r="F30" s="230">
        <f t="shared" si="24"/>
        <v>0</v>
      </c>
      <c r="G30" s="230">
        <f t="shared" si="25"/>
        <v>0</v>
      </c>
    </row>
    <row r="31" spans="1:7" ht="32.25" customHeight="1">
      <c r="A31" s="672"/>
      <c r="B31" s="248"/>
      <c r="C31" s="450"/>
      <c r="D31" s="450"/>
      <c r="E31" s="228" t="str">
        <f t="shared" si="23"/>
        <v/>
      </c>
      <c r="F31" s="230">
        <f t="shared" si="24"/>
        <v>0</v>
      </c>
      <c r="G31" s="230">
        <f t="shared" si="25"/>
        <v>0</v>
      </c>
    </row>
    <row r="32" spans="1:7" ht="32.25" customHeight="1">
      <c r="A32" s="672"/>
      <c r="B32" s="248"/>
      <c r="C32" s="450"/>
      <c r="D32" s="450"/>
      <c r="E32" s="228" t="str">
        <f t="shared" ref="E32:E33" si="26">A32&amp;B32</f>
        <v/>
      </c>
      <c r="F32" s="230">
        <f t="shared" ref="F32:F33" si="27">C32</f>
        <v>0</v>
      </c>
      <c r="G32" s="230">
        <f t="shared" ref="G32:G33" si="28">D32</f>
        <v>0</v>
      </c>
    </row>
    <row r="33" spans="1:7" ht="32.25" customHeight="1">
      <c r="A33" s="672"/>
      <c r="B33" s="248"/>
      <c r="C33" s="453"/>
      <c r="D33" s="453"/>
      <c r="E33" s="228" t="str">
        <f t="shared" si="26"/>
        <v/>
      </c>
      <c r="F33" s="230">
        <f t="shared" si="27"/>
        <v>0</v>
      </c>
      <c r="G33" s="230">
        <f t="shared" si="28"/>
        <v>0</v>
      </c>
    </row>
    <row r="34" spans="1:7" ht="32.25" customHeight="1">
      <c r="A34" s="672"/>
      <c r="B34" s="248"/>
      <c r="C34" s="453"/>
      <c r="D34" s="453"/>
      <c r="E34" s="228" t="str">
        <f t="shared" ref="E34" si="29">A34&amp;B34</f>
        <v/>
      </c>
      <c r="F34" s="230">
        <f t="shared" ref="F34" si="30">C34</f>
        <v>0</v>
      </c>
      <c r="G34" s="230">
        <f t="shared" ref="G34" si="31">D34</f>
        <v>0</v>
      </c>
    </row>
    <row r="35" spans="1:7" ht="32.25" customHeight="1">
      <c r="A35" s="672"/>
      <c r="B35" s="248"/>
      <c r="C35" s="450"/>
      <c r="D35" s="450"/>
      <c r="E35" s="228" t="str">
        <f t="shared" si="23"/>
        <v/>
      </c>
      <c r="F35" s="230">
        <f t="shared" si="24"/>
        <v>0</v>
      </c>
      <c r="G35" s="230">
        <f t="shared" si="25"/>
        <v>0</v>
      </c>
    </row>
    <row r="36" spans="1:7" ht="32.25" customHeight="1">
      <c r="A36" s="672"/>
      <c r="B36" s="248"/>
      <c r="C36" s="450"/>
      <c r="D36" s="450"/>
      <c r="E36" s="228" t="str">
        <f t="shared" si="23"/>
        <v/>
      </c>
      <c r="F36" s="230">
        <f t="shared" si="24"/>
        <v>0</v>
      </c>
      <c r="G36" s="230">
        <f t="shared" si="25"/>
        <v>0</v>
      </c>
    </row>
    <row r="37" spans="1:7" ht="25.5" customHeight="1">
      <c r="A37" s="672"/>
      <c r="B37" s="248"/>
      <c r="C37" s="450"/>
      <c r="D37" s="450"/>
      <c r="E37" s="228" t="str">
        <f t="shared" si="23"/>
        <v/>
      </c>
      <c r="F37" s="230">
        <f t="shared" si="24"/>
        <v>0</v>
      </c>
      <c r="G37" s="230">
        <f t="shared" si="25"/>
        <v>0</v>
      </c>
    </row>
    <row r="38" spans="1:7" ht="25.5" customHeight="1">
      <c r="A38" s="672"/>
      <c r="B38" s="248"/>
      <c r="C38" s="450"/>
      <c r="D38" s="450"/>
      <c r="E38" s="228" t="str">
        <f t="shared" si="23"/>
        <v/>
      </c>
      <c r="F38" s="230">
        <f t="shared" si="24"/>
        <v>0</v>
      </c>
      <c r="G38" s="230">
        <f t="shared" si="25"/>
        <v>0</v>
      </c>
    </row>
    <row r="39" spans="1:7" ht="25.5" customHeight="1">
      <c r="A39" s="672"/>
      <c r="B39" s="248"/>
      <c r="C39" s="450"/>
      <c r="D39" s="450"/>
      <c r="E39" s="228" t="str">
        <f t="shared" si="23"/>
        <v/>
      </c>
      <c r="F39" s="230">
        <f t="shared" si="24"/>
        <v>0</v>
      </c>
      <c r="G39" s="230">
        <f t="shared" si="25"/>
        <v>0</v>
      </c>
    </row>
    <row r="40" spans="1:7" ht="25.5" customHeight="1">
      <c r="A40" s="672"/>
      <c r="B40" s="248"/>
      <c r="C40" s="450"/>
      <c r="D40" s="450"/>
      <c r="E40" s="228" t="str">
        <f t="shared" si="23"/>
        <v/>
      </c>
      <c r="F40" s="230">
        <f t="shared" si="24"/>
        <v>0</v>
      </c>
      <c r="G40" s="230">
        <f t="shared" si="25"/>
        <v>0</v>
      </c>
    </row>
    <row r="41" spans="1:7" ht="25.5" customHeight="1">
      <c r="A41" s="672"/>
      <c r="B41" s="248"/>
      <c r="C41" s="450"/>
      <c r="D41" s="450"/>
      <c r="E41" s="228" t="str">
        <f t="shared" si="23"/>
        <v/>
      </c>
      <c r="F41" s="230">
        <f t="shared" si="24"/>
        <v>0</v>
      </c>
      <c r="G41" s="230">
        <f t="shared" si="25"/>
        <v>0</v>
      </c>
    </row>
    <row r="42" spans="1:7" ht="25.5" customHeight="1">
      <c r="A42" s="672"/>
      <c r="B42" s="248"/>
      <c r="C42" s="450"/>
      <c r="D42" s="450"/>
      <c r="E42" s="228" t="str">
        <f t="shared" si="23"/>
        <v/>
      </c>
      <c r="F42" s="230">
        <f t="shared" si="24"/>
        <v>0</v>
      </c>
      <c r="G42" s="230">
        <f t="shared" si="25"/>
        <v>0</v>
      </c>
    </row>
    <row r="43" spans="1:7" ht="25.5" customHeight="1">
      <c r="A43" s="672"/>
      <c r="B43" s="248"/>
      <c r="C43" s="450"/>
      <c r="D43" s="450"/>
      <c r="E43" s="228" t="str">
        <f t="shared" si="23"/>
        <v/>
      </c>
      <c r="F43" s="230">
        <f t="shared" si="24"/>
        <v>0</v>
      </c>
      <c r="G43" s="230">
        <f t="shared" si="25"/>
        <v>0</v>
      </c>
    </row>
    <row r="44" spans="1:7" ht="25.5" customHeight="1">
      <c r="A44" s="672"/>
      <c r="B44" s="248"/>
      <c r="C44" s="450"/>
      <c r="D44" s="450"/>
      <c r="E44" s="228" t="str">
        <f t="shared" si="23"/>
        <v/>
      </c>
      <c r="F44" s="230">
        <f t="shared" si="24"/>
        <v>0</v>
      </c>
      <c r="G44" s="230">
        <f t="shared" si="25"/>
        <v>0</v>
      </c>
    </row>
    <row r="45" spans="1:7" ht="25.5" customHeight="1">
      <c r="A45" s="672"/>
      <c r="B45" s="248"/>
      <c r="C45" s="450"/>
      <c r="D45" s="450"/>
      <c r="E45" s="228" t="str">
        <f t="shared" si="23"/>
        <v/>
      </c>
      <c r="F45" s="230">
        <f t="shared" si="24"/>
        <v>0</v>
      </c>
      <c r="G45" s="230">
        <f t="shared" si="25"/>
        <v>0</v>
      </c>
    </row>
    <row r="46" spans="1:7" ht="25.5" customHeight="1">
      <c r="A46" s="672"/>
      <c r="B46" s="248"/>
      <c r="C46" s="450"/>
      <c r="D46" s="450"/>
      <c r="E46" s="228" t="str">
        <f t="shared" si="23"/>
        <v/>
      </c>
      <c r="F46" s="230">
        <f t="shared" si="24"/>
        <v>0</v>
      </c>
      <c r="G46" s="230">
        <f t="shared" si="25"/>
        <v>0</v>
      </c>
    </row>
    <row r="47" spans="1:7" ht="25.5" customHeight="1">
      <c r="A47" s="672"/>
      <c r="B47" s="248"/>
      <c r="C47" s="450"/>
      <c r="D47" s="450"/>
      <c r="E47" s="228" t="str">
        <f t="shared" si="23"/>
        <v/>
      </c>
      <c r="F47" s="230">
        <f t="shared" si="24"/>
        <v>0</v>
      </c>
      <c r="G47" s="230">
        <f t="shared" si="25"/>
        <v>0</v>
      </c>
    </row>
    <row r="48" spans="1:7" ht="25.5" customHeight="1">
      <c r="A48" s="672"/>
      <c r="B48" s="248"/>
      <c r="C48" s="450"/>
      <c r="D48" s="450"/>
      <c r="E48" s="228" t="str">
        <f t="shared" si="23"/>
        <v/>
      </c>
      <c r="F48" s="230">
        <f t="shared" si="24"/>
        <v>0</v>
      </c>
      <c r="G48" s="230">
        <f t="shared" si="25"/>
        <v>0</v>
      </c>
    </row>
    <row r="49" spans="1:7" ht="25.5" customHeight="1">
      <c r="A49" s="672"/>
      <c r="B49" s="248"/>
      <c r="C49" s="450"/>
      <c r="D49" s="450"/>
      <c r="E49" s="228" t="str">
        <f t="shared" si="23"/>
        <v/>
      </c>
      <c r="F49" s="230">
        <f t="shared" si="24"/>
        <v>0</v>
      </c>
      <c r="G49" s="230">
        <f t="shared" si="25"/>
        <v>0</v>
      </c>
    </row>
    <row r="50" spans="1:7" ht="25.5" customHeight="1">
      <c r="A50" s="672"/>
      <c r="B50" s="248"/>
      <c r="C50" s="450"/>
      <c r="D50" s="450"/>
      <c r="E50" s="228" t="str">
        <f t="shared" si="23"/>
        <v/>
      </c>
      <c r="F50" s="230">
        <f t="shared" si="24"/>
        <v>0</v>
      </c>
      <c r="G50" s="230">
        <f t="shared" si="25"/>
        <v>0</v>
      </c>
    </row>
    <row r="51" spans="1:7" ht="25.5" customHeight="1">
      <c r="A51" s="672"/>
      <c r="B51" s="248"/>
      <c r="C51" s="450"/>
      <c r="D51" s="450"/>
      <c r="E51" s="228" t="str">
        <f t="shared" si="23"/>
        <v/>
      </c>
      <c r="F51" s="230">
        <f t="shared" si="24"/>
        <v>0</v>
      </c>
      <c r="G51" s="230">
        <f t="shared" si="25"/>
        <v>0</v>
      </c>
    </row>
    <row r="52" spans="1:7" ht="25.5" customHeight="1">
      <c r="A52" s="672"/>
      <c r="B52" s="248"/>
      <c r="C52" s="450"/>
      <c r="D52" s="450"/>
      <c r="E52" s="228" t="str">
        <f t="shared" si="23"/>
        <v/>
      </c>
      <c r="F52" s="230">
        <f t="shared" si="24"/>
        <v>0</v>
      </c>
      <c r="G52" s="230">
        <f t="shared" si="25"/>
        <v>0</v>
      </c>
    </row>
    <row r="53" spans="1:7" ht="25.5" customHeight="1">
      <c r="A53" s="672"/>
      <c r="B53" s="248"/>
      <c r="C53" s="450"/>
      <c r="D53" s="450"/>
      <c r="E53" s="228" t="str">
        <f t="shared" si="23"/>
        <v/>
      </c>
      <c r="F53" s="230">
        <f t="shared" si="24"/>
        <v>0</v>
      </c>
      <c r="G53" s="230">
        <f t="shared" si="25"/>
        <v>0</v>
      </c>
    </row>
    <row r="54" spans="1:7" ht="25.5" customHeight="1">
      <c r="A54" s="672"/>
      <c r="B54" s="248"/>
      <c r="C54" s="450"/>
      <c r="D54" s="450"/>
      <c r="E54" s="228" t="str">
        <f t="shared" si="23"/>
        <v/>
      </c>
      <c r="F54" s="230">
        <f t="shared" si="24"/>
        <v>0</v>
      </c>
      <c r="G54" s="230">
        <f t="shared" si="25"/>
        <v>0</v>
      </c>
    </row>
    <row r="55" spans="1:7" ht="25.5" customHeight="1">
      <c r="A55" s="672"/>
      <c r="B55" s="248"/>
      <c r="C55" s="450"/>
      <c r="D55" s="450"/>
      <c r="E55" s="228" t="str">
        <f t="shared" si="23"/>
        <v/>
      </c>
      <c r="F55" s="230">
        <f t="shared" si="24"/>
        <v>0</v>
      </c>
      <c r="G55" s="230">
        <f t="shared" si="25"/>
        <v>0</v>
      </c>
    </row>
    <row r="56" spans="1:7" ht="25.5" customHeight="1">
      <c r="A56" s="672"/>
      <c r="B56" s="248"/>
      <c r="C56" s="450"/>
      <c r="D56" s="450"/>
      <c r="E56" s="228" t="str">
        <f t="shared" si="23"/>
        <v/>
      </c>
      <c r="F56" s="230">
        <f t="shared" si="24"/>
        <v>0</v>
      </c>
      <c r="G56" s="230">
        <f t="shared" si="25"/>
        <v>0</v>
      </c>
    </row>
    <row r="57" spans="1:7" ht="24" customHeight="1">
      <c r="A57" s="427"/>
      <c r="B57" s="248"/>
      <c r="C57" s="249"/>
      <c r="D57" s="249"/>
    </row>
    <row r="58" spans="1:7" ht="24" customHeight="1">
      <c r="A58" s="427"/>
      <c r="B58" s="248"/>
      <c r="C58" s="249"/>
      <c r="D58" s="249"/>
    </row>
    <row r="59" spans="1:7" ht="24" customHeight="1">
      <c r="A59" s="427"/>
      <c r="B59" s="248"/>
      <c r="C59" s="249"/>
      <c r="D59" s="249"/>
    </row>
    <row r="60" spans="1:7" ht="24" customHeight="1">
      <c r="A60" s="427"/>
      <c r="B60" s="248"/>
      <c r="C60" s="249"/>
      <c r="D60" s="249"/>
    </row>
    <row r="61" spans="1:7" ht="24" customHeight="1">
      <c r="A61" s="427"/>
      <c r="B61" s="248"/>
      <c r="C61" s="249"/>
      <c r="D61" s="249"/>
    </row>
    <row r="62" spans="1:7" ht="24" customHeight="1">
      <c r="A62" s="427"/>
      <c r="B62" s="248"/>
      <c r="C62" s="249"/>
      <c r="D62" s="249"/>
    </row>
    <row r="63" spans="1:7" ht="24" customHeight="1">
      <c r="A63" s="427"/>
      <c r="B63" s="248"/>
      <c r="C63" s="249"/>
      <c r="D63" s="249"/>
    </row>
    <row r="64" spans="1:7" ht="24" customHeight="1">
      <c r="A64" s="427"/>
      <c r="B64" s="248"/>
      <c r="C64" s="249"/>
      <c r="D64" s="249"/>
    </row>
    <row r="65" spans="1:4" ht="24" customHeight="1">
      <c r="A65" s="427"/>
      <c r="B65" s="248"/>
      <c r="C65" s="249"/>
      <c r="D65" s="249"/>
    </row>
    <row r="66" spans="1:4" ht="24" customHeight="1">
      <c r="A66" s="427"/>
      <c r="B66" s="248"/>
      <c r="C66" s="249"/>
      <c r="D66" s="249"/>
    </row>
    <row r="67" spans="1:4" ht="24" customHeight="1">
      <c r="A67" s="427"/>
      <c r="B67" s="248"/>
      <c r="C67" s="249"/>
      <c r="D67" s="249"/>
    </row>
    <row r="68" spans="1:4" ht="24" customHeight="1">
      <c r="A68" s="427"/>
      <c r="B68" s="248"/>
      <c r="C68" s="249"/>
      <c r="D68" s="249"/>
    </row>
    <row r="69" spans="1:4" ht="24" customHeight="1">
      <c r="A69" s="427"/>
      <c r="B69" s="248"/>
      <c r="C69" s="249"/>
      <c r="D69" s="249"/>
    </row>
    <row r="70" spans="1:4" ht="24" customHeight="1">
      <c r="A70" s="427"/>
      <c r="B70" s="248"/>
      <c r="C70" s="249"/>
      <c r="D70" s="249"/>
    </row>
    <row r="71" spans="1:4" ht="24" customHeight="1">
      <c r="A71" s="427"/>
      <c r="B71" s="248"/>
      <c r="C71" s="249"/>
      <c r="D71" s="249"/>
    </row>
    <row r="72" spans="1:4" ht="24" customHeight="1">
      <c r="A72" s="427"/>
      <c r="B72" s="248"/>
      <c r="C72" s="249"/>
      <c r="D72" s="249"/>
    </row>
    <row r="73" spans="1:4" ht="24" customHeight="1">
      <c r="A73" s="427"/>
      <c r="B73" s="248"/>
      <c r="C73" s="249"/>
      <c r="D73" s="249"/>
    </row>
    <row r="74" spans="1:4" ht="24" customHeight="1">
      <c r="A74" s="427"/>
      <c r="B74" s="248"/>
      <c r="C74" s="249"/>
      <c r="D74" s="249"/>
    </row>
    <row r="75" spans="1:4" ht="24" customHeight="1">
      <c r="A75" s="427"/>
      <c r="B75" s="248"/>
      <c r="C75" s="249"/>
      <c r="D75" s="249"/>
    </row>
    <row r="76" spans="1:4" ht="24" customHeight="1">
      <c r="A76" s="427"/>
      <c r="B76" s="248"/>
      <c r="C76" s="249"/>
      <c r="D76" s="249"/>
    </row>
    <row r="77" spans="1:4" ht="24" customHeight="1">
      <c r="A77" s="427"/>
      <c r="B77" s="248"/>
      <c r="C77" s="249"/>
      <c r="D77" s="249"/>
    </row>
    <row r="78" spans="1:4" ht="24" customHeight="1">
      <c r="A78" s="427"/>
      <c r="B78" s="248"/>
      <c r="C78" s="249"/>
      <c r="D78" s="249"/>
    </row>
    <row r="79" spans="1:4" ht="24" customHeight="1">
      <c r="A79" s="427"/>
      <c r="B79" s="248"/>
      <c r="C79" s="249"/>
      <c r="D79" s="249"/>
    </row>
    <row r="80" spans="1:4" ht="24" customHeight="1">
      <c r="A80" s="427"/>
      <c r="B80" s="248"/>
      <c r="C80" s="249"/>
      <c r="D80" s="249"/>
    </row>
    <row r="81" spans="1:4" ht="24" customHeight="1">
      <c r="A81" s="427"/>
      <c r="B81" s="248"/>
      <c r="C81" s="249"/>
      <c r="D81" s="249"/>
    </row>
    <row r="82" spans="1:4" ht="24" customHeight="1">
      <c r="A82" s="427"/>
      <c r="B82" s="248"/>
      <c r="C82" s="249"/>
      <c r="D82" s="249"/>
    </row>
    <row r="83" spans="1:4" ht="24" customHeight="1">
      <c r="A83" s="427"/>
      <c r="B83" s="248"/>
      <c r="C83" s="249"/>
      <c r="D83" s="249"/>
    </row>
    <row r="84" spans="1:4" ht="24" customHeight="1">
      <c r="A84" s="427"/>
      <c r="B84" s="248"/>
      <c r="C84" s="249"/>
      <c r="D84" s="249"/>
    </row>
    <row r="85" spans="1:4">
      <c r="A85" s="426"/>
      <c r="B85" s="248"/>
      <c r="C85" s="249"/>
      <c r="D85" s="249"/>
    </row>
    <row r="86" spans="1:4">
      <c r="A86" s="329"/>
      <c r="B86" s="248"/>
      <c r="C86" s="249"/>
      <c r="D86" s="249"/>
    </row>
    <row r="87" spans="1:4">
      <c r="A87" s="329"/>
      <c r="B87" s="248"/>
      <c r="C87" s="249"/>
      <c r="D87" s="249"/>
    </row>
    <row r="88" spans="1:4">
      <c r="A88" s="329"/>
      <c r="B88" s="248"/>
      <c r="C88" s="249"/>
      <c r="D88" s="249"/>
    </row>
    <row r="89" spans="1:4">
      <c r="A89" s="329"/>
      <c r="B89" s="248"/>
      <c r="C89" s="249"/>
      <c r="D89" s="249"/>
    </row>
    <row r="90" spans="1:4">
      <c r="A90" s="329"/>
      <c r="B90" s="248"/>
      <c r="C90" s="249"/>
      <c r="D90" s="249"/>
    </row>
    <row r="91" spans="1:4">
      <c r="A91" s="329"/>
      <c r="B91" s="248"/>
      <c r="C91" s="249"/>
      <c r="D91" s="249"/>
    </row>
    <row r="92" spans="1:4">
      <c r="A92" s="329"/>
      <c r="B92" s="248"/>
      <c r="C92" s="249"/>
      <c r="D92" s="249"/>
    </row>
    <row r="93" spans="1:4">
      <c r="A93" s="329"/>
      <c r="B93" s="248"/>
      <c r="C93" s="249"/>
      <c r="D93" s="249"/>
    </row>
    <row r="94" spans="1:4">
      <c r="A94" s="329"/>
      <c r="B94" s="248"/>
      <c r="C94" s="249"/>
      <c r="D94" s="249"/>
    </row>
  </sheetData>
  <mergeCells count="2">
    <mergeCell ref="A2:D2"/>
    <mergeCell ref="A3:D3"/>
  </mergeCells>
  <phoneticPr fontId="4" type="noConversion"/>
  <printOptions horizontalCentered="1"/>
  <pageMargins left="0.23622047244094491" right="0.23622047244094491" top="0.6692913385826772" bottom="0.43307086614173229" header="0.31496062992125984" footer="0.31496062992125984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19"/>
  <dimension ref="A1:AH102"/>
  <sheetViews>
    <sheetView view="pageBreakPreview" zoomScale="90" zoomScaleNormal="100" zoomScaleSheetLayoutView="90" workbookViewId="0">
      <selection activeCell="K5" sqref="K5"/>
    </sheetView>
  </sheetViews>
  <sheetFormatPr defaultRowHeight="13.5"/>
  <cols>
    <col min="2" max="2" width="11.88671875" customWidth="1"/>
    <col min="3" max="3" width="13.5546875" customWidth="1"/>
    <col min="5" max="5" width="14.44140625" customWidth="1"/>
    <col min="6" max="6" width="10.77734375" customWidth="1"/>
    <col min="7" max="7" width="16.5546875" customWidth="1"/>
  </cols>
  <sheetData>
    <row r="1" spans="1:34" ht="39.75" customHeight="1">
      <c r="A1" s="1205" t="str">
        <f ca="1">"풀베기 표준지 조사야장 ("&amp;OFFSET(입력!$A$3,B4-1+$S$1*20,0)&amp;")"</f>
        <v>풀베기 표준지 조사야장 (1-0-1-0)</v>
      </c>
      <c r="B1" s="1206"/>
      <c r="C1" s="1206"/>
      <c r="D1" s="1206"/>
      <c r="E1" s="1206"/>
      <c r="F1" s="1206"/>
      <c r="G1" s="1207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0</v>
      </c>
    </row>
    <row r="2" spans="1:34" ht="39.75" customHeight="1">
      <c r="A2" s="1210" t="s">
        <v>559</v>
      </c>
      <c r="B2" s="1210"/>
      <c r="C2" s="1210"/>
      <c r="D2" s="1210"/>
      <c r="E2" s="620"/>
      <c r="F2" s="620"/>
      <c r="G2" s="620"/>
    </row>
    <row r="3" spans="1:34" ht="39.75" customHeight="1">
      <c r="A3" s="615" t="s">
        <v>554</v>
      </c>
      <c r="B3" s="619">
        <f ca="1">OFFSET(입력!$B$3,B4-1+$S$1*20,2)</f>
        <v>2026</v>
      </c>
      <c r="C3" s="618" t="str">
        <f ca="1">OFFSET(입력!$B$3,B4-1+$S$1*20,3)</f>
        <v>05.08-05.20</v>
      </c>
      <c r="D3" s="615" t="s">
        <v>553</v>
      </c>
      <c r="E3" s="1201" t="str">
        <f ca="1">OFFSET(입력!$B$3,B4-1+$S$1*20,1)</f>
        <v>양구군 양구읍 석현리 산30-1번지</v>
      </c>
      <c r="F3" s="1202"/>
      <c r="G3" s="1203"/>
      <c r="AC3" s="614" t="s">
        <v>562</v>
      </c>
      <c r="AD3">
        <f>COUNTIF(입력!$J$3:$J$142,AC3)</f>
        <v>14</v>
      </c>
      <c r="AH3" s="614">
        <f>COUNTIF(입력!$J$3:$J$142,AC3)</f>
        <v>14</v>
      </c>
    </row>
    <row r="4" spans="1:34" ht="39.75" customHeight="1">
      <c r="A4" s="615" t="s">
        <v>550</v>
      </c>
      <c r="B4" s="1204">
        <f>ROUNDDOWN(ROW()/17,0)+1</f>
        <v>1</v>
      </c>
      <c r="C4" s="1204"/>
      <c r="D4" s="615" t="s">
        <v>549</v>
      </c>
      <c r="E4" s="615" t="s">
        <v>548</v>
      </c>
      <c r="F4" s="615" t="s">
        <v>547</v>
      </c>
      <c r="G4" s="621">
        <f ca="1">OFFSET(입력!$B$3,B4-1+$S$1*20,4)</f>
        <v>0.02</v>
      </c>
      <c r="AC4" s="614"/>
      <c r="AD4">
        <f>COUNTIF(입력!$J$3:$J$142,AC4)</f>
        <v>101</v>
      </c>
      <c r="AH4" s="614"/>
    </row>
    <row r="5" spans="1:34" ht="39.75" customHeight="1">
      <c r="A5" s="615" t="s">
        <v>573</v>
      </c>
      <c r="B5" s="616" t="s">
        <v>545</v>
      </c>
      <c r="C5" s="617">
        <f ca="1">ROUND(OFFSET(입력!$B$3,B4-1+$S$1*20,10),0)</f>
        <v>285868</v>
      </c>
      <c r="D5" s="617" t="s">
        <v>544</v>
      </c>
      <c r="E5" s="617">
        <f ca="1">ROUND(OFFSET(입력!$B$3,B4-1+$S$1*20,11),0)</f>
        <v>605400</v>
      </c>
      <c r="F5" s="615" t="s">
        <v>543</v>
      </c>
      <c r="G5" s="615" t="s">
        <v>574</v>
      </c>
      <c r="AC5" s="614"/>
      <c r="AD5">
        <f>COUNTIF(입력!$J$3:$J$142,AC5)</f>
        <v>101</v>
      </c>
      <c r="AH5" s="614"/>
    </row>
    <row r="6" spans="1:34" ht="39.75" customHeight="1">
      <c r="A6" s="615" t="s">
        <v>540</v>
      </c>
      <c r="B6" s="1204" t="str">
        <f ca="1">OFFSET(입력!$B$3,B4-1+$S$1*20,8)</f>
        <v>잣나무</v>
      </c>
      <c r="C6" s="1204"/>
      <c r="D6" s="615" t="s">
        <v>539</v>
      </c>
      <c r="E6" s="622">
        <f ca="1">OFFSET(입력!$B$3,B4-1+$S$1*20,7)</f>
        <v>2021</v>
      </c>
      <c r="F6" s="615" t="s">
        <v>538</v>
      </c>
      <c r="G6" s="615" t="str">
        <f ca="1">OFFSET(입력!$B$3,B4-1+$S$1*20,9)</f>
        <v>중묘</v>
      </c>
      <c r="AC6" s="614"/>
      <c r="AD6">
        <f>COUNTIF(입력!$J$3:$J$142,AC6)</f>
        <v>101</v>
      </c>
    </row>
    <row r="7" spans="1:34" ht="39.75" customHeight="1">
      <c r="A7" s="1204" t="s">
        <v>537</v>
      </c>
      <c r="B7" s="1204"/>
      <c r="C7" s="1204" t="s">
        <v>536</v>
      </c>
      <c r="D7" s="1204"/>
      <c r="E7" s="1204"/>
      <c r="F7" s="1204"/>
      <c r="G7" s="615" t="s">
        <v>535</v>
      </c>
      <c r="AD7">
        <f>COUNTIF(입력!$J$3:$J$142,AC7)</f>
        <v>101</v>
      </c>
    </row>
    <row r="8" spans="1:34" ht="80.099999999999994" customHeight="1">
      <c r="A8" s="1208" t="s">
        <v>533</v>
      </c>
      <c r="B8" s="615" t="s">
        <v>532</v>
      </c>
      <c r="C8" s="1201">
        <f ca="1">OFFSET(입력!$B$3,B4-1+$S$1*20,12)</f>
        <v>32</v>
      </c>
      <c r="D8" s="1202"/>
      <c r="E8" s="1202"/>
      <c r="F8" s="1203"/>
      <c r="G8" s="615"/>
      <c r="AD8">
        <f>COUNTIF(입력!$J$3:$J$142,AC8)</f>
        <v>101</v>
      </c>
    </row>
    <row r="9" spans="1:34" ht="80.099999999999994" customHeight="1">
      <c r="A9" s="1209"/>
      <c r="B9" s="615" t="s">
        <v>530</v>
      </c>
      <c r="C9" s="1201">
        <f ca="1">OFFSET(입력!$B$3,B4-1+$S$1*20,13)</f>
        <v>18</v>
      </c>
      <c r="D9" s="1202"/>
      <c r="E9" s="1202"/>
      <c r="F9" s="1203"/>
      <c r="G9" s="615"/>
      <c r="AD9">
        <f>COUNTIF(입력!$J$3:$J$142,AC9)</f>
        <v>101</v>
      </c>
    </row>
    <row r="10" spans="1:34" ht="35.1" customHeight="1">
      <c r="A10" s="1195" t="s">
        <v>528</v>
      </c>
      <c r="B10" s="1196"/>
      <c r="C10" s="1201" t="s">
        <v>546</v>
      </c>
      <c r="D10" s="1202"/>
      <c r="E10" s="1202"/>
      <c r="F10" s="1203"/>
      <c r="G10" s="615" t="str">
        <f ca="1">IF(OFFSET(입력!$B$3,B4-1+$S$1*20,14)="제거대상의 대부분이 목본류","(○)","")</f>
        <v/>
      </c>
      <c r="AD10">
        <f>COUNTIF(입력!$J$3:$J$142,AC10)</f>
        <v>101</v>
      </c>
    </row>
    <row r="11" spans="1:34" ht="35.1" customHeight="1">
      <c r="A11" s="1197"/>
      <c r="B11" s="1198"/>
      <c r="C11" s="1201" t="s">
        <v>526</v>
      </c>
      <c r="D11" s="1202"/>
      <c r="E11" s="1202"/>
      <c r="F11" s="1203"/>
      <c r="G11" s="615" t="str">
        <f ca="1">IF(OFFSET(입력!$B$3,B4-1+$S$1*20,14)="제거대상의 대부분이 초본류","(○)","")</f>
        <v/>
      </c>
      <c r="AD11">
        <f>COUNTIF(입력!$J$3:$J$142,AC11)</f>
        <v>101</v>
      </c>
    </row>
    <row r="12" spans="1:34" ht="35.1" customHeight="1">
      <c r="A12" s="1199"/>
      <c r="B12" s="1200"/>
      <c r="C12" s="1201" t="s">
        <v>525</v>
      </c>
      <c r="D12" s="1202"/>
      <c r="E12" s="1202"/>
      <c r="F12" s="1203"/>
      <c r="G12" s="615" t="str">
        <f ca="1">IF(OFFSET(입력!$B$3,B4-1+$S$1*20,14)="제거대상은 목본류+초본류 혼합","(○)","")</f>
        <v>(○)</v>
      </c>
      <c r="AD12">
        <f>COUNTIF(입력!$J$3:$J$142,AC12)</f>
        <v>101</v>
      </c>
    </row>
    <row r="13" spans="1:34" ht="35.1" customHeight="1">
      <c r="A13" s="1195" t="s">
        <v>558</v>
      </c>
      <c r="B13" s="1196"/>
      <c r="C13" s="1201" t="s">
        <v>523</v>
      </c>
      <c r="D13" s="1202"/>
      <c r="E13" s="1202"/>
      <c r="F13" s="1203"/>
      <c r="G13" s="615" t="str">
        <f ca="1">IF(OFFSET(입력!$B$3,B4-1+$S$1*20,15)="조림 당해 연도","(○)","")</f>
        <v/>
      </c>
      <c r="AD13">
        <f>COUNTIF(입력!$J$3:$J$142,AC13)</f>
        <v>101</v>
      </c>
    </row>
    <row r="14" spans="1:34" ht="35.1" customHeight="1">
      <c r="A14" s="1197"/>
      <c r="B14" s="1198"/>
      <c r="C14" s="1201" t="s">
        <v>522</v>
      </c>
      <c r="D14" s="1202"/>
      <c r="E14" s="1202"/>
      <c r="F14" s="1203"/>
      <c r="G14" s="615" t="str">
        <f ca="1">IF(OFFSET(입력!$B$3,B4-1+$S$1*20,15)="조림 2년 차","(○)","")</f>
        <v/>
      </c>
      <c r="AD14">
        <f>COUNTIF(입력!$J$3:$J$142,AC14)</f>
        <v>101</v>
      </c>
    </row>
    <row r="15" spans="1:34" ht="35.1" customHeight="1">
      <c r="A15" s="1199"/>
      <c r="B15" s="1200"/>
      <c r="C15" s="1201" t="s">
        <v>520</v>
      </c>
      <c r="D15" s="1202"/>
      <c r="E15" s="1202"/>
      <c r="F15" s="1203"/>
      <c r="G15" s="615" t="str">
        <f ca="1">IF(OFFSET(입력!$B$3,B4-1+$S$1*20,15)="조림 3년 차 이상","(○)","")</f>
        <v>(○)</v>
      </c>
      <c r="AD15">
        <f>COUNTIF(입력!$J$3:$J$142,AC15)</f>
        <v>101</v>
      </c>
    </row>
    <row r="16" spans="1:34" ht="105.75" customHeight="1">
      <c r="A16" s="1204" t="s">
        <v>518</v>
      </c>
      <c r="B16" s="1204"/>
      <c r="C16" s="1201"/>
      <c r="D16" s="1202"/>
      <c r="E16" s="1202"/>
      <c r="F16" s="1202"/>
      <c r="G16" s="1203"/>
      <c r="AD16">
        <f>COUNTIF(입력!$J$3:$J$142,AC16)</f>
        <v>101</v>
      </c>
    </row>
    <row r="17" spans="1:34" ht="39.75" customHeight="1">
      <c r="A17" s="1194" t="s">
        <v>561</v>
      </c>
      <c r="B17" s="1194"/>
      <c r="C17" s="1194"/>
      <c r="D17" s="1194"/>
      <c r="AD17">
        <f>COUNTIF(입력!$J$3:$J$142,AC17)</f>
        <v>101</v>
      </c>
    </row>
    <row r="18" spans="1:34" ht="39.75" customHeight="1">
      <c r="A18" s="1205" t="str">
        <f ca="1">"풀베기 표준지 조사야장 ("&amp;OFFSET(입력!$A$3,B21-1+$S$1*20,0)&amp;")"</f>
        <v>풀베기 표준지 조사야장 (0)</v>
      </c>
      <c r="B18" s="1206"/>
      <c r="C18" s="1206"/>
      <c r="D18" s="1206"/>
      <c r="E18" s="1206"/>
      <c r="F18" s="1206"/>
      <c r="G18" s="1207"/>
      <c r="S18" s="3">
        <f ca="1">IFERROR(IF(RIGHT(MID(CELL("filename",A18),FIND("]",CELL("filename",A18))+1,255),2)&gt;=10,RIGHT(MID(CELL("filename",A18),FIND("]",CELL("filename",A18))+1,255),2)-1,RIGHT(MID(CELL("filename",A18),FIND("]",CELL("filename",A18))+1,255),1)-1),RIGHT(MID(CELL("filename",A18),FIND("]",CELL("filename",A18))+1,255),1)-1)</f>
        <v>0</v>
      </c>
    </row>
    <row r="19" spans="1:34" ht="39.75" customHeight="1">
      <c r="A19" s="1210" t="s">
        <v>559</v>
      </c>
      <c r="B19" s="1210"/>
      <c r="C19" s="1210"/>
      <c r="D19" s="1210"/>
      <c r="E19" s="620"/>
      <c r="F19" s="620"/>
      <c r="G19" s="620"/>
    </row>
    <row r="20" spans="1:34" ht="39.75" customHeight="1">
      <c r="A20" s="615" t="s">
        <v>554</v>
      </c>
      <c r="B20" s="619">
        <f ca="1">OFFSET(입력!$B$3,B21-1+$S$1*20,2)</f>
        <v>0</v>
      </c>
      <c r="C20" s="618">
        <f ca="1">OFFSET(입력!$B$3,B21-1+$S$1*20,3)</f>
        <v>0</v>
      </c>
      <c r="D20" s="615" t="s">
        <v>553</v>
      </c>
      <c r="E20" s="1201">
        <f ca="1">OFFSET(입력!$B$3,B21-1+$S$1*20,1)</f>
        <v>0</v>
      </c>
      <c r="F20" s="1202"/>
      <c r="G20" s="1203"/>
      <c r="AC20" s="614" t="s">
        <v>345</v>
      </c>
      <c r="AD20">
        <f>COUNTIF(입력!$J$3:$J$142,AC20)</f>
        <v>14</v>
      </c>
      <c r="AH20" s="614">
        <f>COUNTIF(입력!$J$3:$J$142,AC20)</f>
        <v>14</v>
      </c>
    </row>
    <row r="21" spans="1:34" ht="39.75" customHeight="1">
      <c r="A21" s="615" t="s">
        <v>550</v>
      </c>
      <c r="B21" s="1204">
        <f>ROUNDDOWN(ROW()/17,0)+1</f>
        <v>2</v>
      </c>
      <c r="C21" s="1204"/>
      <c r="D21" s="615" t="s">
        <v>549</v>
      </c>
      <c r="E21" s="615" t="s">
        <v>548</v>
      </c>
      <c r="F21" s="615" t="s">
        <v>547</v>
      </c>
      <c r="G21" s="621">
        <f ca="1">OFFSET(입력!$B$3,B21-1+$S$1*20,4)</f>
        <v>0</v>
      </c>
      <c r="AC21" s="614"/>
      <c r="AD21">
        <f>COUNTIF(입력!$J$3:$J$142,AC21)</f>
        <v>101</v>
      </c>
      <c r="AH21" s="614"/>
    </row>
    <row r="22" spans="1:34" ht="39.75" customHeight="1">
      <c r="A22" s="615" t="s">
        <v>573</v>
      </c>
      <c r="B22" s="616" t="s">
        <v>545</v>
      </c>
      <c r="C22" s="617">
        <f ca="1">ROUND(OFFSET(입력!$B$3,B21-1+$S$1*20,10),0)</f>
        <v>0</v>
      </c>
      <c r="D22" s="617" t="s">
        <v>544</v>
      </c>
      <c r="E22" s="617">
        <f ca="1">ROUND(OFFSET(입력!$B$3,B21-1+$S$1*20,11),0)</f>
        <v>0</v>
      </c>
      <c r="F22" s="615" t="s">
        <v>543</v>
      </c>
      <c r="G22" s="615" t="s">
        <v>574</v>
      </c>
      <c r="AC22" s="614"/>
      <c r="AD22">
        <f>COUNTIF(입력!$J$3:$J$142,AC22)</f>
        <v>101</v>
      </c>
      <c r="AH22" s="614"/>
    </row>
    <row r="23" spans="1:34" ht="39.75" customHeight="1">
      <c r="A23" s="615" t="s">
        <v>411</v>
      </c>
      <c r="B23" s="1204">
        <f ca="1">OFFSET(입력!$B$3,B21-1+$S$1*20,8)</f>
        <v>0</v>
      </c>
      <c r="C23" s="1204"/>
      <c r="D23" s="615" t="s">
        <v>539</v>
      </c>
      <c r="E23" s="622">
        <f ca="1">OFFSET(입력!$B$3,B21-1+$S$1*20,7)</f>
        <v>0</v>
      </c>
      <c r="F23" s="615" t="s">
        <v>538</v>
      </c>
      <c r="G23" s="615">
        <f ca="1">OFFSET(입력!$B$3,B21-1+$S$1*20,9)</f>
        <v>0</v>
      </c>
      <c r="AC23" s="614"/>
      <c r="AD23">
        <f>COUNTIF(입력!$J$3:$J$142,AC23)</f>
        <v>101</v>
      </c>
    </row>
    <row r="24" spans="1:34" ht="39.75" customHeight="1">
      <c r="A24" s="1204" t="s">
        <v>512</v>
      </c>
      <c r="B24" s="1204"/>
      <c r="C24" s="1204" t="s">
        <v>536</v>
      </c>
      <c r="D24" s="1204"/>
      <c r="E24" s="1204"/>
      <c r="F24" s="1204"/>
      <c r="G24" s="615" t="s">
        <v>6</v>
      </c>
      <c r="AD24">
        <f>COUNTIF(입력!$J$3:$J$142,AC24)</f>
        <v>101</v>
      </c>
    </row>
    <row r="25" spans="1:34" ht="80.099999999999994" customHeight="1">
      <c r="A25" s="1208" t="s">
        <v>309</v>
      </c>
      <c r="B25" s="615" t="s">
        <v>310</v>
      </c>
      <c r="C25" s="1201">
        <f ca="1">OFFSET(입력!$B$3,B21-1+$S$1*20,12)</f>
        <v>0</v>
      </c>
      <c r="D25" s="1202"/>
      <c r="E25" s="1202"/>
      <c r="F25" s="1203"/>
      <c r="G25" s="615"/>
      <c r="AD25">
        <f>COUNTIF(입력!$J$3:$J$142,AC25)</f>
        <v>101</v>
      </c>
    </row>
    <row r="26" spans="1:34" ht="80.099999999999994" customHeight="1">
      <c r="A26" s="1209"/>
      <c r="B26" s="615" t="s">
        <v>311</v>
      </c>
      <c r="C26" s="1201">
        <f ca="1">OFFSET(입력!$B$3,B21-1+$S$1*20,13)</f>
        <v>0</v>
      </c>
      <c r="D26" s="1202"/>
      <c r="E26" s="1202"/>
      <c r="F26" s="1203"/>
      <c r="G26" s="615"/>
      <c r="AD26">
        <f>COUNTIF(입력!$J$3:$J$142,AC26)</f>
        <v>101</v>
      </c>
    </row>
    <row r="27" spans="1:34" ht="35.1" customHeight="1">
      <c r="A27" s="1195" t="s">
        <v>528</v>
      </c>
      <c r="B27" s="1196"/>
      <c r="C27" s="1201" t="s">
        <v>527</v>
      </c>
      <c r="D27" s="1202"/>
      <c r="E27" s="1202"/>
      <c r="F27" s="1203"/>
      <c r="G27" s="615" t="str">
        <f ca="1">IF(OFFSET(입력!$B$3,B21-1+$S$1*20,14)="제거대상의 대부분이 목본류","(○)","")</f>
        <v/>
      </c>
      <c r="AD27">
        <f>COUNTIF(입력!$J$3:$J$142,AC27)</f>
        <v>101</v>
      </c>
    </row>
    <row r="28" spans="1:34" ht="35.1" customHeight="1">
      <c r="A28" s="1197"/>
      <c r="B28" s="1198"/>
      <c r="C28" s="1201" t="s">
        <v>526</v>
      </c>
      <c r="D28" s="1202"/>
      <c r="E28" s="1202"/>
      <c r="F28" s="1203"/>
      <c r="G28" s="615" t="str">
        <f ca="1">IF(OFFSET(입력!$B$3,B21-1+$S$1*20,14)="제거대상의 대부분이 초본류","(○)","")</f>
        <v/>
      </c>
      <c r="AD28">
        <f>COUNTIF(입력!$J$3:$J$142,AC28)</f>
        <v>101</v>
      </c>
    </row>
    <row r="29" spans="1:34" ht="35.1" customHeight="1">
      <c r="A29" s="1199"/>
      <c r="B29" s="1200"/>
      <c r="C29" s="1201" t="s">
        <v>524</v>
      </c>
      <c r="D29" s="1202"/>
      <c r="E29" s="1202"/>
      <c r="F29" s="1203"/>
      <c r="G29" s="615" t="str">
        <f ca="1">IF(OFFSET(입력!$B$3,B21-1+$S$1*20,14)="제거대상은 목본류+초본류 혼합","(○)","")</f>
        <v/>
      </c>
      <c r="AD29">
        <f>COUNTIF(입력!$J$3:$J$142,AC29)</f>
        <v>101</v>
      </c>
    </row>
    <row r="30" spans="1:34" ht="35.1" customHeight="1">
      <c r="A30" s="1195" t="s">
        <v>558</v>
      </c>
      <c r="B30" s="1196"/>
      <c r="C30" s="1201" t="s">
        <v>523</v>
      </c>
      <c r="D30" s="1202"/>
      <c r="E30" s="1202"/>
      <c r="F30" s="1203"/>
      <c r="G30" s="615" t="str">
        <f ca="1">IF(OFFSET(입력!$B$3,B21-1+$S$1*20,15)="조림 당해 연도","(○)","")</f>
        <v/>
      </c>
      <c r="AD30">
        <f>COUNTIF(입력!$J$3:$J$142,AC30)</f>
        <v>101</v>
      </c>
    </row>
    <row r="31" spans="1:34" ht="35.1" customHeight="1">
      <c r="A31" s="1197"/>
      <c r="B31" s="1198"/>
      <c r="C31" s="1201" t="s">
        <v>521</v>
      </c>
      <c r="D31" s="1202"/>
      <c r="E31" s="1202"/>
      <c r="F31" s="1203"/>
      <c r="G31" s="615" t="str">
        <f ca="1">IF(OFFSET(입력!$B$3,B21-1+$S$1*20,15)="조림 2년 차","(○)","")</f>
        <v/>
      </c>
      <c r="AD31">
        <f>COUNTIF(입력!$J$3:$J$142,AC31)</f>
        <v>101</v>
      </c>
    </row>
    <row r="32" spans="1:34" ht="35.1" customHeight="1">
      <c r="A32" s="1199"/>
      <c r="B32" s="1200"/>
      <c r="C32" s="1201" t="s">
        <v>519</v>
      </c>
      <c r="D32" s="1202"/>
      <c r="E32" s="1202"/>
      <c r="F32" s="1203"/>
      <c r="G32" s="615" t="str">
        <f ca="1">IF(OFFSET(입력!$B$3,B21-1+$S$1*20,15)="조림 3년 차 이상","(○)","")</f>
        <v/>
      </c>
      <c r="AD32">
        <f>COUNTIF(입력!$J$3:$J$142,AC32)</f>
        <v>101</v>
      </c>
    </row>
    <row r="33" spans="1:34" ht="105.75" customHeight="1">
      <c r="A33" s="1204" t="s">
        <v>298</v>
      </c>
      <c r="B33" s="1204"/>
      <c r="C33" s="1201"/>
      <c r="D33" s="1202"/>
      <c r="E33" s="1202"/>
      <c r="F33" s="1202"/>
      <c r="G33" s="1203"/>
      <c r="AD33">
        <f>COUNTIF(입력!$J$3:$J$142,AC33)</f>
        <v>101</v>
      </c>
    </row>
    <row r="34" spans="1:34" ht="39.75" customHeight="1">
      <c r="A34" s="1194" t="s">
        <v>561</v>
      </c>
      <c r="B34" s="1194"/>
      <c r="C34" s="1194"/>
      <c r="D34" s="1194"/>
      <c r="AD34">
        <f>COUNTIF(입력!$J$3:$J$142,AC34)</f>
        <v>101</v>
      </c>
    </row>
    <row r="35" spans="1:34" ht="39.75" customHeight="1">
      <c r="A35" s="1205" t="str">
        <f ca="1">"풀베기 표준지 조사야장 ("&amp;OFFSET(입력!$A$3,B38-1+$S$1*20,0)&amp;")"</f>
        <v>풀베기 표준지 조사야장 (0)</v>
      </c>
      <c r="B35" s="1206"/>
      <c r="C35" s="1206"/>
      <c r="D35" s="1206"/>
      <c r="E35" s="1206"/>
      <c r="F35" s="1206"/>
      <c r="G35" s="1207"/>
      <c r="S35" s="3">
        <f ca="1">IFERROR(IF(RIGHT(MID(CELL("filename",A35),FIND("]",CELL("filename",A35))+1,255),2)&gt;=10,RIGHT(MID(CELL("filename",A35),FIND("]",CELL("filename",A35))+1,255),2)-1,RIGHT(MID(CELL("filename",A35),FIND("]",CELL("filename",A35))+1,255),1)-1),RIGHT(MID(CELL("filename",A35),FIND("]",CELL("filename",A35))+1,255),1)-1)</f>
        <v>0</v>
      </c>
    </row>
    <row r="36" spans="1:34" ht="39.75" customHeight="1">
      <c r="A36" s="1210" t="s">
        <v>559</v>
      </c>
      <c r="B36" s="1210"/>
      <c r="C36" s="1210"/>
      <c r="D36" s="1210"/>
      <c r="E36" s="620"/>
      <c r="F36" s="620"/>
      <c r="G36" s="620"/>
    </row>
    <row r="37" spans="1:34" ht="39.75" customHeight="1">
      <c r="A37" s="615" t="s">
        <v>554</v>
      </c>
      <c r="B37" s="619">
        <f ca="1">OFFSET(입력!$B$3,B38-1+$S$1*20,2)</f>
        <v>0</v>
      </c>
      <c r="C37" s="618">
        <f ca="1">OFFSET(입력!$B$3,B38-1+$S$1*20,3)</f>
        <v>0</v>
      </c>
      <c r="D37" s="615" t="s">
        <v>553</v>
      </c>
      <c r="E37" s="1201">
        <f ca="1">OFFSET(입력!$B$3,B38-1+$S$1*20,1)</f>
        <v>0</v>
      </c>
      <c r="F37" s="1202"/>
      <c r="G37" s="1203"/>
      <c r="AC37" s="614" t="s">
        <v>345</v>
      </c>
      <c r="AD37">
        <f>COUNTIF(입력!$J$3:$J$142,AC37)</f>
        <v>14</v>
      </c>
      <c r="AH37" s="614">
        <f>COUNTIF(입력!$J$3:$J$142,AC37)</f>
        <v>14</v>
      </c>
    </row>
    <row r="38" spans="1:34" ht="39.75" customHeight="1">
      <c r="A38" s="615" t="s">
        <v>550</v>
      </c>
      <c r="B38" s="1204">
        <f>ROUNDDOWN(ROW()/17,0)+1</f>
        <v>3</v>
      </c>
      <c r="C38" s="1204"/>
      <c r="D38" s="615" t="s">
        <v>549</v>
      </c>
      <c r="E38" s="615" t="s">
        <v>548</v>
      </c>
      <c r="F38" s="615" t="s">
        <v>547</v>
      </c>
      <c r="G38" s="621">
        <f ca="1">OFFSET(입력!$B$3,B38-1+$S$1*20,4)</f>
        <v>0</v>
      </c>
      <c r="AC38" s="614"/>
      <c r="AD38">
        <f>COUNTIF(입력!$J$3:$J$142,AC38)</f>
        <v>101</v>
      </c>
      <c r="AH38" s="614"/>
    </row>
    <row r="39" spans="1:34" ht="39.75" customHeight="1">
      <c r="A39" s="615" t="s">
        <v>573</v>
      </c>
      <c r="B39" s="616" t="s">
        <v>545</v>
      </c>
      <c r="C39" s="617">
        <f ca="1">ROUND(OFFSET(입력!$B$3,B38-1+$S$1*20,10),0)</f>
        <v>0</v>
      </c>
      <c r="D39" s="617" t="s">
        <v>544</v>
      </c>
      <c r="E39" s="617">
        <f ca="1">ROUND(OFFSET(입력!$B$3,B38-1+$S$1*20,11),0)</f>
        <v>0</v>
      </c>
      <c r="F39" s="615" t="s">
        <v>543</v>
      </c>
      <c r="G39" s="615" t="s">
        <v>574</v>
      </c>
      <c r="AC39" s="614"/>
      <c r="AD39">
        <f>COUNTIF(입력!$J$3:$J$142,AC39)</f>
        <v>101</v>
      </c>
      <c r="AH39" s="614"/>
    </row>
    <row r="40" spans="1:34" ht="39.75" customHeight="1">
      <c r="A40" s="615" t="s">
        <v>411</v>
      </c>
      <c r="B40" s="1204">
        <f ca="1">OFFSET(입력!$B$3,B38-1+$S$1*20,8)</f>
        <v>0</v>
      </c>
      <c r="C40" s="1204"/>
      <c r="D40" s="615" t="s">
        <v>539</v>
      </c>
      <c r="E40" s="622">
        <f ca="1">OFFSET(입력!$B$3,B38-1+$S$1*20,7)</f>
        <v>0</v>
      </c>
      <c r="F40" s="615" t="s">
        <v>538</v>
      </c>
      <c r="G40" s="615">
        <f ca="1">OFFSET(입력!$B$3,B38-1+$S$1*20,9)</f>
        <v>0</v>
      </c>
      <c r="AC40" s="614"/>
      <c r="AD40">
        <f>COUNTIF(입력!$J$3:$J$142,AC40)</f>
        <v>101</v>
      </c>
    </row>
    <row r="41" spans="1:34" ht="39.75" customHeight="1">
      <c r="A41" s="1204" t="s">
        <v>512</v>
      </c>
      <c r="B41" s="1204"/>
      <c r="C41" s="1204" t="s">
        <v>536</v>
      </c>
      <c r="D41" s="1204"/>
      <c r="E41" s="1204"/>
      <c r="F41" s="1204"/>
      <c r="G41" s="615" t="s">
        <v>6</v>
      </c>
      <c r="AD41">
        <f>COUNTIF(입력!$J$3:$J$142,AC41)</f>
        <v>101</v>
      </c>
    </row>
    <row r="42" spans="1:34" ht="80.099999999999994" customHeight="1">
      <c r="A42" s="1208" t="s">
        <v>309</v>
      </c>
      <c r="B42" s="615" t="s">
        <v>310</v>
      </c>
      <c r="C42" s="1201">
        <f ca="1">OFFSET(입력!$B$3,B38-1+$S$1*20,12)</f>
        <v>0</v>
      </c>
      <c r="D42" s="1202"/>
      <c r="E42" s="1202"/>
      <c r="F42" s="1203"/>
      <c r="G42" s="615"/>
      <c r="AD42">
        <f>COUNTIF(입력!$J$3:$J$142,AC42)</f>
        <v>101</v>
      </c>
    </row>
    <row r="43" spans="1:34" ht="80.099999999999994" customHeight="1">
      <c r="A43" s="1209"/>
      <c r="B43" s="615" t="s">
        <v>311</v>
      </c>
      <c r="C43" s="1201">
        <f ca="1">OFFSET(입력!$B$3,B38-1+$S$1*20,13)</f>
        <v>0</v>
      </c>
      <c r="D43" s="1202"/>
      <c r="E43" s="1202"/>
      <c r="F43" s="1203"/>
      <c r="G43" s="615"/>
      <c r="AD43">
        <f>COUNTIF(입력!$J$3:$J$142,AC43)</f>
        <v>101</v>
      </c>
    </row>
    <row r="44" spans="1:34" ht="35.1" customHeight="1">
      <c r="A44" s="1195" t="s">
        <v>528</v>
      </c>
      <c r="B44" s="1196"/>
      <c r="C44" s="1201" t="s">
        <v>527</v>
      </c>
      <c r="D44" s="1202"/>
      <c r="E44" s="1202"/>
      <c r="F44" s="1203"/>
      <c r="G44" s="615" t="str">
        <f ca="1">IF(OFFSET(입력!$B$3,B38-1+$S$1*20,14)="제거대상의 대부분이 목본류","(○)","")</f>
        <v/>
      </c>
      <c r="AD44">
        <f>COUNTIF(입력!$J$3:$J$142,AC44)</f>
        <v>101</v>
      </c>
    </row>
    <row r="45" spans="1:34" ht="35.1" customHeight="1">
      <c r="A45" s="1197"/>
      <c r="B45" s="1198"/>
      <c r="C45" s="1201" t="s">
        <v>526</v>
      </c>
      <c r="D45" s="1202"/>
      <c r="E45" s="1202"/>
      <c r="F45" s="1203"/>
      <c r="G45" s="615" t="str">
        <f ca="1">IF(OFFSET(입력!$B$3,B38-1+$S$1*20,14)="제거대상의 대부분이 초본류","(○)","")</f>
        <v/>
      </c>
      <c r="AD45">
        <f>COUNTIF(입력!$J$3:$J$142,AC45)</f>
        <v>101</v>
      </c>
    </row>
    <row r="46" spans="1:34" ht="35.1" customHeight="1">
      <c r="A46" s="1199"/>
      <c r="B46" s="1200"/>
      <c r="C46" s="1201" t="s">
        <v>524</v>
      </c>
      <c r="D46" s="1202"/>
      <c r="E46" s="1202"/>
      <c r="F46" s="1203"/>
      <c r="G46" s="615" t="str">
        <f ca="1">IF(OFFSET(입력!$B$3,B38-1+$S$1*20,14)="제거대상은 목본류+초본류 혼합","(○)","")</f>
        <v/>
      </c>
      <c r="AD46">
        <f>COUNTIF(입력!$J$3:$J$142,AC46)</f>
        <v>101</v>
      </c>
    </row>
    <row r="47" spans="1:34" ht="35.1" customHeight="1">
      <c r="A47" s="1195" t="s">
        <v>558</v>
      </c>
      <c r="B47" s="1196"/>
      <c r="C47" s="1201" t="s">
        <v>523</v>
      </c>
      <c r="D47" s="1202"/>
      <c r="E47" s="1202"/>
      <c r="F47" s="1203"/>
      <c r="G47" s="615" t="str">
        <f ca="1">IF(OFFSET(입력!$B$3,B38-1+$S$1*20,15)="조림 당해 연도","(○)","")</f>
        <v/>
      </c>
      <c r="AD47">
        <f>COUNTIF(입력!$J$3:$J$142,AC47)</f>
        <v>101</v>
      </c>
    </row>
    <row r="48" spans="1:34" ht="35.1" customHeight="1">
      <c r="A48" s="1197"/>
      <c r="B48" s="1198"/>
      <c r="C48" s="1201" t="s">
        <v>521</v>
      </c>
      <c r="D48" s="1202"/>
      <c r="E48" s="1202"/>
      <c r="F48" s="1203"/>
      <c r="G48" s="615" t="str">
        <f ca="1">IF(OFFSET(입력!$B$3,B38-1+$S$1*20,15)="조림 2년 차","(○)","")</f>
        <v/>
      </c>
      <c r="AD48">
        <f>COUNTIF(입력!$J$3:$J$142,AC48)</f>
        <v>101</v>
      </c>
    </row>
    <row r="49" spans="1:34" ht="35.1" customHeight="1">
      <c r="A49" s="1199"/>
      <c r="B49" s="1200"/>
      <c r="C49" s="1201" t="s">
        <v>519</v>
      </c>
      <c r="D49" s="1202"/>
      <c r="E49" s="1202"/>
      <c r="F49" s="1203"/>
      <c r="G49" s="615" t="str">
        <f ca="1">IF(OFFSET(입력!$B$3,B38-1+$S$1*20,15)="조림 3년 차 이상","(○)","")</f>
        <v/>
      </c>
      <c r="AD49">
        <f>COUNTIF(입력!$J$3:$J$142,AC49)</f>
        <v>101</v>
      </c>
    </row>
    <row r="50" spans="1:34" ht="105.75" customHeight="1">
      <c r="A50" s="1204" t="s">
        <v>298</v>
      </c>
      <c r="B50" s="1204"/>
      <c r="C50" s="1201"/>
      <c r="D50" s="1202"/>
      <c r="E50" s="1202"/>
      <c r="F50" s="1202"/>
      <c r="G50" s="1203"/>
      <c r="AD50">
        <f>COUNTIF(입력!$J$3:$J$142,AC50)</f>
        <v>101</v>
      </c>
    </row>
    <row r="51" spans="1:34" ht="39.75" customHeight="1">
      <c r="A51" s="1194" t="s">
        <v>561</v>
      </c>
      <c r="B51" s="1194"/>
      <c r="C51" s="1194"/>
      <c r="D51" s="1194"/>
      <c r="AD51">
        <f>COUNTIF(입력!$J$3:$J$142,AC51)</f>
        <v>101</v>
      </c>
    </row>
    <row r="52" spans="1:34" ht="39.75" customHeight="1">
      <c r="A52" s="1205" t="str">
        <f ca="1">"풀베기 표준지 조사야장 ("&amp;OFFSET(입력!$A$3,B55-1+$S$1*20,0)&amp;")"</f>
        <v>풀베기 표준지 조사야장 (0)</v>
      </c>
      <c r="B52" s="1206"/>
      <c r="C52" s="1206"/>
      <c r="D52" s="1206"/>
      <c r="E52" s="1206"/>
      <c r="F52" s="1206"/>
      <c r="G52" s="1207"/>
      <c r="S52" s="3">
        <f ca="1">IFERROR(IF(RIGHT(MID(CELL("filename",A52),FIND("]",CELL("filename",A52))+1,255),2)&gt;=10,RIGHT(MID(CELL("filename",A52),FIND("]",CELL("filename",A52))+1,255),2)-1,RIGHT(MID(CELL("filename",A52),FIND("]",CELL("filename",A52))+1,255),1)-1),RIGHT(MID(CELL("filename",A52),FIND("]",CELL("filename",A52))+1,255),1)-1)</f>
        <v>0</v>
      </c>
    </row>
    <row r="53" spans="1:34" ht="39.75" customHeight="1">
      <c r="A53" s="1210" t="s">
        <v>559</v>
      </c>
      <c r="B53" s="1210"/>
      <c r="C53" s="1210"/>
      <c r="D53" s="1210"/>
      <c r="E53" s="620"/>
      <c r="F53" s="620"/>
      <c r="G53" s="620"/>
    </row>
    <row r="54" spans="1:34" ht="39.75" customHeight="1">
      <c r="A54" s="615" t="s">
        <v>554</v>
      </c>
      <c r="B54" s="619">
        <f ca="1">OFFSET(입력!$B$3,B55-1+$S$1*20,2)</f>
        <v>0</v>
      </c>
      <c r="C54" s="618">
        <f ca="1">OFFSET(입력!$B$3,B55-1+$S$1*20,3)</f>
        <v>0</v>
      </c>
      <c r="D54" s="615" t="s">
        <v>553</v>
      </c>
      <c r="E54" s="1201">
        <f ca="1">OFFSET(입력!$B$3,B55-1+$S$1*20,1)</f>
        <v>0</v>
      </c>
      <c r="F54" s="1202"/>
      <c r="G54" s="1203"/>
      <c r="AC54" s="614" t="s">
        <v>345</v>
      </c>
      <c r="AD54">
        <f>COUNTIF(입력!$J$3:$J$142,AC54)</f>
        <v>14</v>
      </c>
      <c r="AH54" s="614">
        <f>COUNTIF(입력!$J$3:$J$142,AC54)</f>
        <v>14</v>
      </c>
    </row>
    <row r="55" spans="1:34" ht="39.75" customHeight="1">
      <c r="A55" s="615" t="s">
        <v>550</v>
      </c>
      <c r="B55" s="1204">
        <f>ROUNDDOWN(ROW()/17,0)+1</f>
        <v>4</v>
      </c>
      <c r="C55" s="1204"/>
      <c r="D55" s="615" t="s">
        <v>549</v>
      </c>
      <c r="E55" s="615" t="s">
        <v>548</v>
      </c>
      <c r="F55" s="615" t="s">
        <v>547</v>
      </c>
      <c r="G55" s="621">
        <f ca="1">OFFSET(입력!$B$3,B55-1+$S$1*20,4)</f>
        <v>0</v>
      </c>
      <c r="AC55" s="614"/>
      <c r="AD55">
        <f>COUNTIF(입력!$J$3:$J$142,AC55)</f>
        <v>101</v>
      </c>
      <c r="AH55" s="614"/>
    </row>
    <row r="56" spans="1:34" ht="39.75" customHeight="1">
      <c r="A56" s="615" t="s">
        <v>573</v>
      </c>
      <c r="B56" s="616" t="s">
        <v>545</v>
      </c>
      <c r="C56" s="617">
        <f ca="1">ROUND(OFFSET(입력!$B$3,B55-1+$S$1*20,10),0)</f>
        <v>0</v>
      </c>
      <c r="D56" s="617" t="s">
        <v>544</v>
      </c>
      <c r="E56" s="617">
        <f ca="1">ROUND(OFFSET(입력!$B$3,B55-1+$S$1*20,11),0)</f>
        <v>0</v>
      </c>
      <c r="F56" s="615" t="s">
        <v>543</v>
      </c>
      <c r="G56" s="615" t="s">
        <v>574</v>
      </c>
      <c r="AC56" s="614"/>
      <c r="AD56">
        <f>COUNTIF(입력!$J$3:$J$142,AC56)</f>
        <v>101</v>
      </c>
      <c r="AH56" s="614"/>
    </row>
    <row r="57" spans="1:34" ht="39.75" customHeight="1">
      <c r="A57" s="615" t="s">
        <v>411</v>
      </c>
      <c r="B57" s="1204">
        <f ca="1">OFFSET(입력!$B$3,B55-1+$S$1*20,8)</f>
        <v>0</v>
      </c>
      <c r="C57" s="1204"/>
      <c r="D57" s="615" t="s">
        <v>539</v>
      </c>
      <c r="E57" s="622">
        <f ca="1">OFFSET(입력!$B$3,B55-1+$S$1*20,7)</f>
        <v>0</v>
      </c>
      <c r="F57" s="615" t="s">
        <v>538</v>
      </c>
      <c r="G57" s="615">
        <f ca="1">OFFSET(입력!$B$3,B55-1+$S$1*20,9)</f>
        <v>0</v>
      </c>
      <c r="AC57" s="614"/>
      <c r="AD57">
        <f>COUNTIF(입력!$J$3:$J$142,AC57)</f>
        <v>101</v>
      </c>
    </row>
    <row r="58" spans="1:34" ht="39.75" customHeight="1">
      <c r="A58" s="1204" t="s">
        <v>512</v>
      </c>
      <c r="B58" s="1204"/>
      <c r="C58" s="1204" t="s">
        <v>536</v>
      </c>
      <c r="D58" s="1204"/>
      <c r="E58" s="1204"/>
      <c r="F58" s="1204"/>
      <c r="G58" s="615" t="s">
        <v>6</v>
      </c>
      <c r="AD58">
        <f>COUNTIF(입력!$J$3:$J$142,AC58)</f>
        <v>101</v>
      </c>
    </row>
    <row r="59" spans="1:34" ht="80.099999999999994" customHeight="1">
      <c r="A59" s="1208" t="s">
        <v>309</v>
      </c>
      <c r="B59" s="615" t="s">
        <v>310</v>
      </c>
      <c r="C59" s="1201">
        <f ca="1">OFFSET(입력!$B$3,B55-1+$S$1*20,12)</f>
        <v>0</v>
      </c>
      <c r="D59" s="1202"/>
      <c r="E59" s="1202"/>
      <c r="F59" s="1203"/>
      <c r="G59" s="615"/>
      <c r="AD59">
        <f>COUNTIF(입력!$J$3:$J$142,AC59)</f>
        <v>101</v>
      </c>
    </row>
    <row r="60" spans="1:34" ht="80.099999999999994" customHeight="1">
      <c r="A60" s="1209"/>
      <c r="B60" s="615" t="s">
        <v>311</v>
      </c>
      <c r="C60" s="1201">
        <f ca="1">OFFSET(입력!$B$3,B55-1+$S$1*20,13)</f>
        <v>0</v>
      </c>
      <c r="D60" s="1202"/>
      <c r="E60" s="1202"/>
      <c r="F60" s="1203"/>
      <c r="G60" s="615"/>
      <c r="AD60">
        <f>COUNTIF(입력!$J$3:$J$142,AC60)</f>
        <v>101</v>
      </c>
    </row>
    <row r="61" spans="1:34" ht="35.1" customHeight="1">
      <c r="A61" s="1195" t="s">
        <v>528</v>
      </c>
      <c r="B61" s="1196"/>
      <c r="C61" s="1201" t="s">
        <v>527</v>
      </c>
      <c r="D61" s="1202"/>
      <c r="E61" s="1202"/>
      <c r="F61" s="1203"/>
      <c r="G61" s="615" t="str">
        <f ca="1">IF(OFFSET(입력!$B$3,B55-1+$S$1*20,14)="제거대상의 대부분이 목본류","(○)","")</f>
        <v/>
      </c>
      <c r="AD61">
        <f>COUNTIF(입력!$J$3:$J$142,AC61)</f>
        <v>101</v>
      </c>
    </row>
    <row r="62" spans="1:34" ht="35.1" customHeight="1">
      <c r="A62" s="1197"/>
      <c r="B62" s="1198"/>
      <c r="C62" s="1201" t="s">
        <v>526</v>
      </c>
      <c r="D62" s="1202"/>
      <c r="E62" s="1202"/>
      <c r="F62" s="1203"/>
      <c r="G62" s="615" t="str">
        <f ca="1">IF(OFFSET(입력!$B$3,B55-1+$S$1*20,14)="제거대상의 대부분이 초본류","(○)","")</f>
        <v/>
      </c>
      <c r="AD62">
        <f>COUNTIF(입력!$J$3:$J$142,AC62)</f>
        <v>101</v>
      </c>
    </row>
    <row r="63" spans="1:34" ht="35.1" customHeight="1">
      <c r="A63" s="1199"/>
      <c r="B63" s="1200"/>
      <c r="C63" s="1201" t="s">
        <v>524</v>
      </c>
      <c r="D63" s="1202"/>
      <c r="E63" s="1202"/>
      <c r="F63" s="1203"/>
      <c r="G63" s="615" t="str">
        <f ca="1">IF(OFFSET(입력!$B$3,B55-1+$S$1*20,14)="제거대상은 목본류+초본류 혼합","(○)","")</f>
        <v/>
      </c>
      <c r="AD63">
        <f>COUNTIF(입력!$J$3:$J$142,AC63)</f>
        <v>101</v>
      </c>
    </row>
    <row r="64" spans="1:34" ht="35.1" customHeight="1">
      <c r="A64" s="1195" t="s">
        <v>558</v>
      </c>
      <c r="B64" s="1196"/>
      <c r="C64" s="1201" t="s">
        <v>523</v>
      </c>
      <c r="D64" s="1202"/>
      <c r="E64" s="1202"/>
      <c r="F64" s="1203"/>
      <c r="G64" s="615" t="str">
        <f ca="1">IF(OFFSET(입력!$B$3,B55-1+$S$1*20,15)="조림 당해 연도","(○)","")</f>
        <v/>
      </c>
      <c r="AD64">
        <f>COUNTIF(입력!$J$3:$J$142,AC64)</f>
        <v>101</v>
      </c>
    </row>
    <row r="65" spans="1:34" ht="35.1" customHeight="1">
      <c r="A65" s="1197"/>
      <c r="B65" s="1198"/>
      <c r="C65" s="1201" t="s">
        <v>521</v>
      </c>
      <c r="D65" s="1202"/>
      <c r="E65" s="1202"/>
      <c r="F65" s="1203"/>
      <c r="G65" s="615" t="str">
        <f ca="1">IF(OFFSET(입력!$B$3,B55-1+$S$1*20,15)="조림 2년 차","(○)","")</f>
        <v/>
      </c>
      <c r="AD65">
        <f>COUNTIF(입력!$J$3:$J$142,AC65)</f>
        <v>101</v>
      </c>
    </row>
    <row r="66" spans="1:34" ht="35.1" customHeight="1">
      <c r="A66" s="1199"/>
      <c r="B66" s="1200"/>
      <c r="C66" s="1201" t="s">
        <v>519</v>
      </c>
      <c r="D66" s="1202"/>
      <c r="E66" s="1202"/>
      <c r="F66" s="1203"/>
      <c r="G66" s="615" t="str">
        <f ca="1">IF(OFFSET(입력!$B$3,B55-1+$S$1*20,15)="조림 3년 차 이상","(○)","")</f>
        <v/>
      </c>
      <c r="AD66">
        <f>COUNTIF(입력!$J$3:$J$142,AC66)</f>
        <v>101</v>
      </c>
    </row>
    <row r="67" spans="1:34" ht="105.75" customHeight="1">
      <c r="A67" s="1204" t="s">
        <v>298</v>
      </c>
      <c r="B67" s="1204"/>
      <c r="C67" s="1201"/>
      <c r="D67" s="1202"/>
      <c r="E67" s="1202"/>
      <c r="F67" s="1202"/>
      <c r="G67" s="1203"/>
      <c r="AD67">
        <f>COUNTIF(입력!$J$3:$J$142,AC67)</f>
        <v>101</v>
      </c>
    </row>
    <row r="68" spans="1:34" ht="39.75" customHeight="1">
      <c r="A68" s="1194" t="s">
        <v>561</v>
      </c>
      <c r="B68" s="1194"/>
      <c r="C68" s="1194"/>
      <c r="D68" s="1194"/>
      <c r="AD68">
        <f>COUNTIF(입력!$J$3:$J$142,AC68)</f>
        <v>101</v>
      </c>
    </row>
    <row r="69" spans="1:34" ht="39.75" customHeight="1">
      <c r="A69" s="1205" t="str">
        <f ca="1">"풀베기 표준지 조사야장 ("&amp;OFFSET(입력!$A$3,B72-1+$S$1*20,0)&amp;")"</f>
        <v>풀베기 표준지 조사야장 (0)</v>
      </c>
      <c r="B69" s="1206"/>
      <c r="C69" s="1206"/>
      <c r="D69" s="1206"/>
      <c r="E69" s="1206"/>
      <c r="F69" s="1206"/>
      <c r="G69" s="1207"/>
      <c r="S69" s="3">
        <f ca="1">IFERROR(IF(RIGHT(MID(CELL("filename",A69),FIND("]",CELL("filename",A69))+1,255),2)&gt;=10,RIGHT(MID(CELL("filename",A69),FIND("]",CELL("filename",A69))+1,255),2)-1,RIGHT(MID(CELL("filename",A69),FIND("]",CELL("filename",A69))+1,255),1)-1),RIGHT(MID(CELL("filename",A69),FIND("]",CELL("filename",A69))+1,255),1)-1)</f>
        <v>0</v>
      </c>
    </row>
    <row r="70" spans="1:34" ht="39.75" customHeight="1">
      <c r="A70" s="1210" t="s">
        <v>559</v>
      </c>
      <c r="B70" s="1210"/>
      <c r="C70" s="1210"/>
      <c r="D70" s="1210"/>
      <c r="E70" s="620"/>
      <c r="F70" s="620"/>
      <c r="G70" s="620"/>
    </row>
    <row r="71" spans="1:34" ht="39.75" customHeight="1">
      <c r="A71" s="615" t="s">
        <v>554</v>
      </c>
      <c r="B71" s="619">
        <f ca="1">OFFSET(입력!$B$3,B72-1+$S$1*20,2)</f>
        <v>0</v>
      </c>
      <c r="C71" s="618">
        <f ca="1">OFFSET(입력!$B$3,B72-1+$S$1*20,3)</f>
        <v>0</v>
      </c>
      <c r="D71" s="615" t="s">
        <v>553</v>
      </c>
      <c r="E71" s="1201">
        <f ca="1">OFFSET(입력!$B$3,B72-1+$S$1*20,1)</f>
        <v>0</v>
      </c>
      <c r="F71" s="1202"/>
      <c r="G71" s="1203"/>
      <c r="AC71" s="614" t="s">
        <v>345</v>
      </c>
      <c r="AD71">
        <f>COUNTIF(입력!$J$3:$J$142,AC71)</f>
        <v>14</v>
      </c>
      <c r="AH71" s="614">
        <f>COUNTIF(입력!$J$3:$J$142,AC71)</f>
        <v>14</v>
      </c>
    </row>
    <row r="72" spans="1:34" ht="39.75" customHeight="1">
      <c r="A72" s="615" t="s">
        <v>550</v>
      </c>
      <c r="B72" s="1204">
        <f>ROUNDDOWN(ROW()/17,0)+1</f>
        <v>5</v>
      </c>
      <c r="C72" s="1204"/>
      <c r="D72" s="615" t="s">
        <v>549</v>
      </c>
      <c r="E72" s="615" t="s">
        <v>548</v>
      </c>
      <c r="F72" s="615" t="s">
        <v>547</v>
      </c>
      <c r="G72" s="621">
        <f ca="1">OFFSET(입력!$B$3,B72-1+$S$1*20,4)</f>
        <v>0</v>
      </c>
      <c r="AC72" s="614"/>
      <c r="AD72">
        <f>COUNTIF(입력!$J$3:$J$142,AC72)</f>
        <v>101</v>
      </c>
      <c r="AH72" s="614"/>
    </row>
    <row r="73" spans="1:34" ht="39.75" customHeight="1">
      <c r="A73" s="615" t="s">
        <v>573</v>
      </c>
      <c r="B73" s="616" t="s">
        <v>545</v>
      </c>
      <c r="C73" s="617">
        <f ca="1">ROUND(OFFSET(입력!$B$3,B72-1+$S$1*20,10),0)</f>
        <v>0</v>
      </c>
      <c r="D73" s="617" t="s">
        <v>544</v>
      </c>
      <c r="E73" s="617">
        <f ca="1">ROUND(OFFSET(입력!$B$3,B72-1+$S$1*20,11),0)</f>
        <v>0</v>
      </c>
      <c r="F73" s="615" t="s">
        <v>543</v>
      </c>
      <c r="G73" s="615" t="s">
        <v>574</v>
      </c>
      <c r="AC73" s="614"/>
      <c r="AD73">
        <f>COUNTIF(입력!$J$3:$J$142,AC73)</f>
        <v>101</v>
      </c>
      <c r="AH73" s="614"/>
    </row>
    <row r="74" spans="1:34" ht="39.75" customHeight="1">
      <c r="A74" s="615" t="s">
        <v>411</v>
      </c>
      <c r="B74" s="1204">
        <f ca="1">OFFSET(입력!$B$3,B72-1+$S$1*20,8)</f>
        <v>0</v>
      </c>
      <c r="C74" s="1204"/>
      <c r="D74" s="615" t="s">
        <v>539</v>
      </c>
      <c r="E74" s="622">
        <f ca="1">OFFSET(입력!$B$3,B72-1+$S$1*20,7)</f>
        <v>0</v>
      </c>
      <c r="F74" s="615" t="s">
        <v>538</v>
      </c>
      <c r="G74" s="615">
        <f ca="1">OFFSET(입력!$B$3,B72-1+$S$1*20,9)</f>
        <v>0</v>
      </c>
      <c r="AC74" s="614"/>
      <c r="AD74">
        <f>COUNTIF(입력!$J$3:$J$142,AC74)</f>
        <v>101</v>
      </c>
    </row>
    <row r="75" spans="1:34" ht="39.75" customHeight="1">
      <c r="A75" s="1204" t="s">
        <v>512</v>
      </c>
      <c r="B75" s="1204"/>
      <c r="C75" s="1204" t="s">
        <v>536</v>
      </c>
      <c r="D75" s="1204"/>
      <c r="E75" s="1204"/>
      <c r="F75" s="1204"/>
      <c r="G75" s="615" t="s">
        <v>6</v>
      </c>
      <c r="AD75">
        <f>COUNTIF(입력!$J$3:$J$142,AC75)</f>
        <v>101</v>
      </c>
    </row>
    <row r="76" spans="1:34" ht="80.099999999999994" customHeight="1">
      <c r="A76" s="1208" t="s">
        <v>309</v>
      </c>
      <c r="B76" s="615" t="s">
        <v>310</v>
      </c>
      <c r="C76" s="1201">
        <f ca="1">OFFSET(입력!$B$3,B72-1+$S$1*20,12)</f>
        <v>0</v>
      </c>
      <c r="D76" s="1202"/>
      <c r="E76" s="1202"/>
      <c r="F76" s="1203"/>
      <c r="G76" s="615"/>
      <c r="AD76">
        <f>COUNTIF(입력!$J$3:$J$142,AC76)</f>
        <v>101</v>
      </c>
    </row>
    <row r="77" spans="1:34" ht="80.099999999999994" customHeight="1">
      <c r="A77" s="1209"/>
      <c r="B77" s="615" t="s">
        <v>311</v>
      </c>
      <c r="C77" s="1201">
        <f ca="1">OFFSET(입력!$B$3,B72-1+$S$1*20,13)</f>
        <v>0</v>
      </c>
      <c r="D77" s="1202"/>
      <c r="E77" s="1202"/>
      <c r="F77" s="1203"/>
      <c r="G77" s="615"/>
      <c r="AD77">
        <f>COUNTIF(입력!$J$3:$J$142,AC77)</f>
        <v>101</v>
      </c>
    </row>
    <row r="78" spans="1:34" ht="35.1" customHeight="1">
      <c r="A78" s="1195" t="s">
        <v>528</v>
      </c>
      <c r="B78" s="1196"/>
      <c r="C78" s="1201" t="s">
        <v>527</v>
      </c>
      <c r="D78" s="1202"/>
      <c r="E78" s="1202"/>
      <c r="F78" s="1203"/>
      <c r="G78" s="615" t="str">
        <f ca="1">IF(OFFSET(입력!$B$3,B72-1+$S$1*20,14)="제거대상의 대부분이 목본류","(○)","")</f>
        <v/>
      </c>
      <c r="AD78">
        <f>COUNTIF(입력!$J$3:$J$142,AC78)</f>
        <v>101</v>
      </c>
    </row>
    <row r="79" spans="1:34" ht="35.1" customHeight="1">
      <c r="A79" s="1197"/>
      <c r="B79" s="1198"/>
      <c r="C79" s="1201" t="s">
        <v>526</v>
      </c>
      <c r="D79" s="1202"/>
      <c r="E79" s="1202"/>
      <c r="F79" s="1203"/>
      <c r="G79" s="615" t="str">
        <f ca="1">IF(OFFSET(입력!$B$3,B72-1+$S$1*20,14)="제거대상의 대부분이 초본류","(○)","")</f>
        <v/>
      </c>
      <c r="AD79">
        <f>COUNTIF(입력!$J$3:$J$142,AC79)</f>
        <v>101</v>
      </c>
    </row>
    <row r="80" spans="1:34" ht="35.1" customHeight="1">
      <c r="A80" s="1199"/>
      <c r="B80" s="1200"/>
      <c r="C80" s="1201" t="s">
        <v>524</v>
      </c>
      <c r="D80" s="1202"/>
      <c r="E80" s="1202"/>
      <c r="F80" s="1203"/>
      <c r="G80" s="615" t="str">
        <f ca="1">IF(OFFSET(입력!$B$3,B72-1+$S$1*20,14)="제거대상은 목본류+초본류 혼합","(○)","")</f>
        <v/>
      </c>
      <c r="AD80">
        <f>COUNTIF(입력!$J$3:$J$142,AC80)</f>
        <v>101</v>
      </c>
    </row>
    <row r="81" spans="1:34" ht="35.1" customHeight="1">
      <c r="A81" s="1195" t="s">
        <v>558</v>
      </c>
      <c r="B81" s="1196"/>
      <c r="C81" s="1201" t="s">
        <v>523</v>
      </c>
      <c r="D81" s="1202"/>
      <c r="E81" s="1202"/>
      <c r="F81" s="1203"/>
      <c r="G81" s="615" t="str">
        <f ca="1">IF(OFFSET(입력!$B$3,B72-1+$S$1*20,15)="조림 당해 연도","(○)","")</f>
        <v/>
      </c>
      <c r="AD81">
        <f>COUNTIF(입력!$J$3:$J$142,AC81)</f>
        <v>101</v>
      </c>
    </row>
    <row r="82" spans="1:34" ht="35.1" customHeight="1">
      <c r="A82" s="1197"/>
      <c r="B82" s="1198"/>
      <c r="C82" s="1201" t="s">
        <v>521</v>
      </c>
      <c r="D82" s="1202"/>
      <c r="E82" s="1202"/>
      <c r="F82" s="1203"/>
      <c r="G82" s="615" t="str">
        <f ca="1">IF(OFFSET(입력!$B$3,B72-1+$S$1*20,15)="조림 2년 차","(○)","")</f>
        <v/>
      </c>
      <c r="AD82">
        <f>COUNTIF(입력!$J$3:$J$142,AC82)</f>
        <v>101</v>
      </c>
    </row>
    <row r="83" spans="1:34" ht="35.1" customHeight="1">
      <c r="A83" s="1199"/>
      <c r="B83" s="1200"/>
      <c r="C83" s="1201" t="s">
        <v>519</v>
      </c>
      <c r="D83" s="1202"/>
      <c r="E83" s="1202"/>
      <c r="F83" s="1203"/>
      <c r="G83" s="615" t="str">
        <f ca="1">IF(OFFSET(입력!$B$3,B72-1+$S$1*20,15)="조림 3년 차 이상","(○)","")</f>
        <v/>
      </c>
      <c r="AD83">
        <f>COUNTIF(입력!$J$3:$J$142,AC83)</f>
        <v>101</v>
      </c>
    </row>
    <row r="84" spans="1:34" ht="105.75" customHeight="1">
      <c r="A84" s="1204" t="s">
        <v>298</v>
      </c>
      <c r="B84" s="1204"/>
      <c r="C84" s="1201"/>
      <c r="D84" s="1202"/>
      <c r="E84" s="1202"/>
      <c r="F84" s="1202"/>
      <c r="G84" s="1203"/>
      <c r="AD84">
        <f>COUNTIF(입력!$J$3:$J$142,AC84)</f>
        <v>101</v>
      </c>
    </row>
    <row r="85" spans="1:34" ht="39.75" customHeight="1">
      <c r="A85" s="1194" t="s">
        <v>561</v>
      </c>
      <c r="B85" s="1194"/>
      <c r="C85" s="1194"/>
      <c r="D85" s="1194"/>
      <c r="AD85">
        <f>COUNTIF(입력!$J$3:$J$142,AC85)</f>
        <v>101</v>
      </c>
    </row>
    <row r="86" spans="1:34" ht="39.75" customHeight="1">
      <c r="A86" s="1205" t="str">
        <f ca="1">"풀베기 표준지 조사야장 ("&amp;OFFSET(입력!$A$3,B89-1+$S$1*20,0)&amp;")"</f>
        <v>풀베기 표준지 조사야장 (0)</v>
      </c>
      <c r="B86" s="1206"/>
      <c r="C86" s="1206"/>
      <c r="D86" s="1206"/>
      <c r="E86" s="1206"/>
      <c r="F86" s="1206"/>
      <c r="G86" s="1207"/>
      <c r="S86" s="3">
        <f ca="1">IFERROR(IF(RIGHT(MID(CELL("filename",A86),FIND("]",CELL("filename",A86))+1,255),2)&gt;=10,RIGHT(MID(CELL("filename",A86),FIND("]",CELL("filename",A86))+1,255),2)-1,RIGHT(MID(CELL("filename",A86),FIND("]",CELL("filename",A86))+1,255),1)-1),RIGHT(MID(CELL("filename",A86),FIND("]",CELL("filename",A86))+1,255),1)-1)</f>
        <v>0</v>
      </c>
    </row>
    <row r="87" spans="1:34" ht="39.75" customHeight="1">
      <c r="A87" s="1210" t="s">
        <v>559</v>
      </c>
      <c r="B87" s="1210"/>
      <c r="C87" s="1210"/>
      <c r="D87" s="1210"/>
      <c r="E87" s="620"/>
      <c r="F87" s="620"/>
      <c r="G87" s="620"/>
    </row>
    <row r="88" spans="1:34" ht="39.75" customHeight="1">
      <c r="A88" s="615" t="s">
        <v>554</v>
      </c>
      <c r="B88" s="619">
        <f ca="1">OFFSET(입력!$B$3,B89-1+$S$1*20,2)</f>
        <v>0</v>
      </c>
      <c r="C88" s="618">
        <f ca="1">OFFSET(입력!$B$3,B89-1+$S$1*20,3)</f>
        <v>0</v>
      </c>
      <c r="D88" s="615" t="s">
        <v>553</v>
      </c>
      <c r="E88" s="1201">
        <f ca="1">OFFSET(입력!$B$3,B89-1+$S$1*20,1)</f>
        <v>0</v>
      </c>
      <c r="F88" s="1202"/>
      <c r="G88" s="1203"/>
      <c r="AC88" s="614" t="s">
        <v>345</v>
      </c>
      <c r="AD88">
        <f>COUNTIF(입력!$J$3:$J$142,AC88)</f>
        <v>14</v>
      </c>
      <c r="AH88" s="614">
        <f>COUNTIF(입력!$J$3:$J$142,AC88)</f>
        <v>14</v>
      </c>
    </row>
    <row r="89" spans="1:34" ht="39.75" customHeight="1">
      <c r="A89" s="615" t="s">
        <v>550</v>
      </c>
      <c r="B89" s="1204">
        <f>ROUNDDOWN(ROW()/17,0)+1</f>
        <v>6</v>
      </c>
      <c r="C89" s="1204"/>
      <c r="D89" s="615" t="s">
        <v>549</v>
      </c>
      <c r="E89" s="615" t="s">
        <v>548</v>
      </c>
      <c r="F89" s="615" t="s">
        <v>547</v>
      </c>
      <c r="G89" s="621">
        <f ca="1">OFFSET(입력!$B$3,B89-1+$S$1*20,4)</f>
        <v>0</v>
      </c>
      <c r="AC89" s="614"/>
      <c r="AD89">
        <f>COUNTIF(입력!$J$3:$J$142,AC89)</f>
        <v>101</v>
      </c>
      <c r="AH89" s="614"/>
    </row>
    <row r="90" spans="1:34" ht="39.75" customHeight="1">
      <c r="A90" s="615" t="s">
        <v>573</v>
      </c>
      <c r="B90" s="616" t="s">
        <v>545</v>
      </c>
      <c r="C90" s="617">
        <f ca="1">ROUND(OFFSET(입력!$B$3,B89-1+$S$1*20,10),0)</f>
        <v>0</v>
      </c>
      <c r="D90" s="617" t="s">
        <v>544</v>
      </c>
      <c r="E90" s="617">
        <f ca="1">ROUND(OFFSET(입력!$B$3,B89-1+$S$1*20,11),0)</f>
        <v>0</v>
      </c>
      <c r="F90" s="615" t="s">
        <v>543</v>
      </c>
      <c r="G90" s="615" t="s">
        <v>574</v>
      </c>
      <c r="AC90" s="614"/>
      <c r="AD90">
        <f>COUNTIF(입력!$J$3:$J$142,AC90)</f>
        <v>101</v>
      </c>
      <c r="AH90" s="614"/>
    </row>
    <row r="91" spans="1:34" ht="39.75" customHeight="1">
      <c r="A91" s="615" t="s">
        <v>411</v>
      </c>
      <c r="B91" s="1204">
        <f ca="1">OFFSET(입력!$B$3,B89-1+$S$1*20,8)</f>
        <v>0</v>
      </c>
      <c r="C91" s="1204"/>
      <c r="D91" s="615" t="s">
        <v>539</v>
      </c>
      <c r="E91" s="622">
        <f ca="1">OFFSET(입력!$B$3,B89-1+$S$1*20,7)</f>
        <v>0</v>
      </c>
      <c r="F91" s="615" t="s">
        <v>538</v>
      </c>
      <c r="G91" s="615">
        <f ca="1">OFFSET(입력!$B$3,B89-1+$S$1*20,9)</f>
        <v>0</v>
      </c>
      <c r="AC91" s="614"/>
      <c r="AD91">
        <f>COUNTIF(입력!$J$3:$J$142,AC91)</f>
        <v>101</v>
      </c>
    </row>
    <row r="92" spans="1:34" ht="39.75" customHeight="1">
      <c r="A92" s="1204" t="s">
        <v>512</v>
      </c>
      <c r="B92" s="1204"/>
      <c r="C92" s="1204" t="s">
        <v>536</v>
      </c>
      <c r="D92" s="1204"/>
      <c r="E92" s="1204"/>
      <c r="F92" s="1204"/>
      <c r="G92" s="615" t="s">
        <v>6</v>
      </c>
      <c r="AD92">
        <f>COUNTIF(입력!$J$3:$J$142,AC92)</f>
        <v>101</v>
      </c>
    </row>
    <row r="93" spans="1:34" ht="80.099999999999994" customHeight="1">
      <c r="A93" s="1208" t="s">
        <v>309</v>
      </c>
      <c r="B93" s="615" t="s">
        <v>310</v>
      </c>
      <c r="C93" s="1201">
        <f ca="1">OFFSET(입력!$B$3,B89-1+$S$1*20,12)</f>
        <v>0</v>
      </c>
      <c r="D93" s="1202"/>
      <c r="E93" s="1202"/>
      <c r="F93" s="1203"/>
      <c r="G93" s="615"/>
      <c r="AD93">
        <f>COUNTIF(입력!$J$3:$J$142,AC93)</f>
        <v>101</v>
      </c>
    </row>
    <row r="94" spans="1:34" ht="80.099999999999994" customHeight="1">
      <c r="A94" s="1209"/>
      <c r="B94" s="615" t="s">
        <v>311</v>
      </c>
      <c r="C94" s="1201">
        <f ca="1">OFFSET(입력!$B$3,B89-1+$S$1*20,13)</f>
        <v>0</v>
      </c>
      <c r="D94" s="1202"/>
      <c r="E94" s="1202"/>
      <c r="F94" s="1203"/>
      <c r="G94" s="615"/>
      <c r="AD94">
        <f>COUNTIF(입력!$J$3:$J$142,AC94)</f>
        <v>101</v>
      </c>
    </row>
    <row r="95" spans="1:34" ht="35.1" customHeight="1">
      <c r="A95" s="1195" t="s">
        <v>528</v>
      </c>
      <c r="B95" s="1196"/>
      <c r="C95" s="1201" t="s">
        <v>527</v>
      </c>
      <c r="D95" s="1202"/>
      <c r="E95" s="1202"/>
      <c r="F95" s="1203"/>
      <c r="G95" s="615" t="str">
        <f ca="1">IF(OFFSET(입력!$B$3,B89-1+$S$1*20,14)="제거대상의 대부분이 목본류","(○)","")</f>
        <v/>
      </c>
      <c r="AD95">
        <f>COUNTIF(입력!$J$3:$J$142,AC95)</f>
        <v>101</v>
      </c>
    </row>
    <row r="96" spans="1:34" ht="35.1" customHeight="1">
      <c r="A96" s="1197"/>
      <c r="B96" s="1198"/>
      <c r="C96" s="1201" t="s">
        <v>526</v>
      </c>
      <c r="D96" s="1202"/>
      <c r="E96" s="1202"/>
      <c r="F96" s="1203"/>
      <c r="G96" s="615" t="str">
        <f ca="1">IF(OFFSET(입력!$B$3,B89-1+$S$1*20,14)="제거대상의 대부분이 초본류","(○)","")</f>
        <v/>
      </c>
      <c r="AD96">
        <f>COUNTIF(입력!$J$3:$J$142,AC96)</f>
        <v>101</v>
      </c>
    </row>
    <row r="97" spans="1:30" ht="35.1" customHeight="1">
      <c r="A97" s="1199"/>
      <c r="B97" s="1200"/>
      <c r="C97" s="1201" t="s">
        <v>524</v>
      </c>
      <c r="D97" s="1202"/>
      <c r="E97" s="1202"/>
      <c r="F97" s="1203"/>
      <c r="G97" s="615" t="str">
        <f ca="1">IF(OFFSET(입력!$B$3,B89-1+$S$1*20,14)="제거대상은 목본류+초본류 혼합","(○)","")</f>
        <v/>
      </c>
      <c r="AD97">
        <f>COUNTIF(입력!$J$3:$J$142,AC97)</f>
        <v>101</v>
      </c>
    </row>
    <row r="98" spans="1:30" ht="35.1" customHeight="1">
      <c r="A98" s="1195" t="s">
        <v>558</v>
      </c>
      <c r="B98" s="1196"/>
      <c r="C98" s="1201" t="s">
        <v>523</v>
      </c>
      <c r="D98" s="1202"/>
      <c r="E98" s="1202"/>
      <c r="F98" s="1203"/>
      <c r="G98" s="615" t="str">
        <f ca="1">IF(OFFSET(입력!$B$3,B89-1+$S$1*20,15)="조림 당해 연도","(○)","")</f>
        <v/>
      </c>
      <c r="AD98">
        <f>COUNTIF(입력!$J$3:$J$142,AC98)</f>
        <v>101</v>
      </c>
    </row>
    <row r="99" spans="1:30" ht="35.1" customHeight="1">
      <c r="A99" s="1197"/>
      <c r="B99" s="1198"/>
      <c r="C99" s="1201" t="s">
        <v>521</v>
      </c>
      <c r="D99" s="1202"/>
      <c r="E99" s="1202"/>
      <c r="F99" s="1203"/>
      <c r="G99" s="615" t="str">
        <f ca="1">IF(OFFSET(입력!$B$3,B89-1+$S$1*20,15)="조림 2년 차","(○)","")</f>
        <v/>
      </c>
      <c r="AD99">
        <f>COUNTIF(입력!$J$3:$J$142,AC99)</f>
        <v>101</v>
      </c>
    </row>
    <row r="100" spans="1:30" ht="35.1" customHeight="1">
      <c r="A100" s="1199"/>
      <c r="B100" s="1200"/>
      <c r="C100" s="1201" t="s">
        <v>519</v>
      </c>
      <c r="D100" s="1202"/>
      <c r="E100" s="1202"/>
      <c r="F100" s="1203"/>
      <c r="G100" s="615" t="str">
        <f ca="1">IF(OFFSET(입력!$B$3,B89-1+$S$1*20,15)="조림 3년 차 이상","(○)","")</f>
        <v/>
      </c>
      <c r="AD100">
        <f>COUNTIF(입력!$J$3:$J$142,AC100)</f>
        <v>101</v>
      </c>
    </row>
    <row r="101" spans="1:30" ht="105.75" customHeight="1">
      <c r="A101" s="1204" t="s">
        <v>298</v>
      </c>
      <c r="B101" s="1204"/>
      <c r="C101" s="1201"/>
      <c r="D101" s="1202"/>
      <c r="E101" s="1202"/>
      <c r="F101" s="1202"/>
      <c r="G101" s="1203"/>
      <c r="AD101">
        <f>COUNTIF(입력!$J$3:$J$142,AC101)</f>
        <v>101</v>
      </c>
    </row>
    <row r="102" spans="1:30" ht="39.75" customHeight="1">
      <c r="A102" s="1194" t="s">
        <v>561</v>
      </c>
      <c r="B102" s="1194"/>
      <c r="C102" s="1194"/>
      <c r="D102" s="1194"/>
      <c r="AD102">
        <f>COUNTIF(입력!$J$3:$J$142,AC102)</f>
        <v>101</v>
      </c>
    </row>
  </sheetData>
  <mergeCells count="126">
    <mergeCell ref="A101:B101"/>
    <mergeCell ref="C101:G101"/>
    <mergeCell ref="A102:D102"/>
    <mergeCell ref="A95:B97"/>
    <mergeCell ref="C95:F95"/>
    <mergeCell ref="C96:F96"/>
    <mergeCell ref="C97:F97"/>
    <mergeCell ref="A98:B100"/>
    <mergeCell ref="C98:F98"/>
    <mergeCell ref="C99:F99"/>
    <mergeCell ref="C100:F100"/>
    <mergeCell ref="B91:C91"/>
    <mergeCell ref="A92:B92"/>
    <mergeCell ref="C92:F92"/>
    <mergeCell ref="A93:A94"/>
    <mergeCell ref="C93:F93"/>
    <mergeCell ref="C94:F94"/>
    <mergeCell ref="A85:D85"/>
    <mergeCell ref="A86:G86"/>
    <mergeCell ref="A87:D87"/>
    <mergeCell ref="E88:G88"/>
    <mergeCell ref="B89:C89"/>
    <mergeCell ref="A81:B83"/>
    <mergeCell ref="C81:F81"/>
    <mergeCell ref="C82:F82"/>
    <mergeCell ref="C83:F83"/>
    <mergeCell ref="A84:B84"/>
    <mergeCell ref="C84:G84"/>
    <mergeCell ref="A76:A77"/>
    <mergeCell ref="C76:F76"/>
    <mergeCell ref="C77:F77"/>
    <mergeCell ref="A78:B80"/>
    <mergeCell ref="C78:F78"/>
    <mergeCell ref="C79:F79"/>
    <mergeCell ref="C80:F80"/>
    <mergeCell ref="E71:G71"/>
    <mergeCell ref="B72:C72"/>
    <mergeCell ref="B74:C74"/>
    <mergeCell ref="A75:B75"/>
    <mergeCell ref="C75:F75"/>
    <mergeCell ref="A67:B67"/>
    <mergeCell ref="C67:G67"/>
    <mergeCell ref="A68:D68"/>
    <mergeCell ref="A69:G69"/>
    <mergeCell ref="A70:D70"/>
    <mergeCell ref="A61:B63"/>
    <mergeCell ref="C61:F61"/>
    <mergeCell ref="C62:F62"/>
    <mergeCell ref="C63:F63"/>
    <mergeCell ref="A64:B66"/>
    <mergeCell ref="C64:F64"/>
    <mergeCell ref="C65:F65"/>
    <mergeCell ref="C66:F66"/>
    <mergeCell ref="B57:C57"/>
    <mergeCell ref="A58:B58"/>
    <mergeCell ref="C58:F58"/>
    <mergeCell ref="A59:A60"/>
    <mergeCell ref="C59:F59"/>
    <mergeCell ref="C60:F60"/>
    <mergeCell ref="A51:D51"/>
    <mergeCell ref="A52:G52"/>
    <mergeCell ref="A53:D53"/>
    <mergeCell ref="E54:G54"/>
    <mergeCell ref="B55:C55"/>
    <mergeCell ref="A47:B49"/>
    <mergeCell ref="C47:F47"/>
    <mergeCell ref="C48:F48"/>
    <mergeCell ref="C49:F49"/>
    <mergeCell ref="A50:B50"/>
    <mergeCell ref="C50:G50"/>
    <mergeCell ref="A42:A43"/>
    <mergeCell ref="C42:F42"/>
    <mergeCell ref="C43:F43"/>
    <mergeCell ref="A44:B46"/>
    <mergeCell ref="C44:F44"/>
    <mergeCell ref="C45:F45"/>
    <mergeCell ref="C46:F46"/>
    <mergeCell ref="E37:G37"/>
    <mergeCell ref="B38:C38"/>
    <mergeCell ref="B40:C40"/>
    <mergeCell ref="A41:B41"/>
    <mergeCell ref="C41:F41"/>
    <mergeCell ref="A33:B33"/>
    <mergeCell ref="C33:G33"/>
    <mergeCell ref="A34:D34"/>
    <mergeCell ref="A35:G35"/>
    <mergeCell ref="A36:D36"/>
    <mergeCell ref="A27:B29"/>
    <mergeCell ref="C27:F27"/>
    <mergeCell ref="C28:F28"/>
    <mergeCell ref="C29:F29"/>
    <mergeCell ref="A30:B32"/>
    <mergeCell ref="C30:F30"/>
    <mergeCell ref="C31:F31"/>
    <mergeCell ref="C32:F32"/>
    <mergeCell ref="A24:B24"/>
    <mergeCell ref="C24:F24"/>
    <mergeCell ref="A25:A26"/>
    <mergeCell ref="C25:F25"/>
    <mergeCell ref="C26:F26"/>
    <mergeCell ref="A18:G18"/>
    <mergeCell ref="A19:D19"/>
    <mergeCell ref="E20:G20"/>
    <mergeCell ref="B21:C21"/>
    <mergeCell ref="B23:C23"/>
    <mergeCell ref="A17:D17"/>
    <mergeCell ref="A13:B15"/>
    <mergeCell ref="C16:G16"/>
    <mergeCell ref="A16:B16"/>
    <mergeCell ref="C15:F15"/>
    <mergeCell ref="A1:G1"/>
    <mergeCell ref="A8:A9"/>
    <mergeCell ref="A10:B12"/>
    <mergeCell ref="E3:G3"/>
    <mergeCell ref="C14:F14"/>
    <mergeCell ref="C8:F8"/>
    <mergeCell ref="C9:F9"/>
    <mergeCell ref="A2:D2"/>
    <mergeCell ref="A7:B7"/>
    <mergeCell ref="C7:F7"/>
    <mergeCell ref="C10:F10"/>
    <mergeCell ref="C11:F11"/>
    <mergeCell ref="B4:C4"/>
    <mergeCell ref="B6:C6"/>
    <mergeCell ref="C12:F12"/>
    <mergeCell ref="C13:F13"/>
  </mergeCells>
  <phoneticPr fontId="4" type="noConversion"/>
  <pageMargins left="0.7" right="0.7" top="0.75" bottom="0.75" header="0.3" footer="0.3"/>
  <pageSetup paperSize="9" scale="89" orientation="portrait" horizontalDpi="300" verticalDpi="300" r:id="rId1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18">
    <tabColor rgb="FFFFFF00"/>
  </sheetPr>
  <dimension ref="B1:R31"/>
  <sheetViews>
    <sheetView view="pageBreakPreview" zoomScaleNormal="75" zoomScaleSheetLayoutView="100" workbookViewId="0">
      <selection activeCell="S14" sqref="S14"/>
    </sheetView>
  </sheetViews>
  <sheetFormatPr defaultColWidth="8.88671875" defaultRowHeight="13.5"/>
  <cols>
    <col min="1" max="1" width="1" style="2" customWidth="1"/>
    <col min="2" max="2" width="4.5546875" style="2" customWidth="1"/>
    <col min="3" max="3" width="4" style="2" customWidth="1"/>
    <col min="4" max="4" width="4.88671875" style="2" customWidth="1"/>
    <col min="5" max="6" width="3.21875" style="2" customWidth="1"/>
    <col min="7" max="7" width="5.109375" style="2" customWidth="1"/>
    <col min="8" max="8" width="6" style="2" customWidth="1"/>
    <col min="9" max="9" width="3" style="2" customWidth="1"/>
    <col min="10" max="10" width="8.88671875" style="2"/>
    <col min="11" max="11" width="5.21875" style="2" customWidth="1"/>
    <col min="12" max="17" width="8.88671875" style="2"/>
    <col min="18" max="18" width="10.109375" style="2" customWidth="1"/>
    <col min="19" max="16384" width="8.88671875" style="2"/>
  </cols>
  <sheetData>
    <row r="1" spans="2:18" ht="14.25" thickBot="1"/>
    <row r="2" spans="2:18" ht="14.25" thickTop="1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</row>
    <row r="3" spans="2:18">
      <c r="B3" s="7"/>
      <c r="R3" s="8"/>
    </row>
    <row r="4" spans="2:18">
      <c r="B4" s="7"/>
      <c r="R4" s="8"/>
    </row>
    <row r="5" spans="2:18">
      <c r="B5" s="7"/>
      <c r="R5" s="8"/>
    </row>
    <row r="6" spans="2:18">
      <c r="B6" s="7"/>
      <c r="R6" s="8"/>
    </row>
    <row r="7" spans="2:18" ht="11.25" customHeight="1">
      <c r="B7" s="891"/>
      <c r="C7" s="892"/>
      <c r="D7" s="892"/>
      <c r="E7" s="892"/>
      <c r="F7" s="892"/>
      <c r="G7" s="892"/>
      <c r="H7" s="892"/>
      <c r="I7" s="892"/>
      <c r="J7" s="892"/>
      <c r="K7" s="892"/>
      <c r="L7" s="892"/>
      <c r="M7" s="892"/>
      <c r="N7" s="892"/>
      <c r="O7" s="892"/>
      <c r="P7" s="892"/>
      <c r="Q7" s="892"/>
      <c r="R7" s="893"/>
    </row>
    <row r="8" spans="2:18">
      <c r="B8" s="1211"/>
      <c r="C8" s="1212"/>
      <c r="D8" s="1212"/>
      <c r="E8" s="1212"/>
      <c r="F8" s="1212"/>
      <c r="G8" s="1212"/>
      <c r="H8" s="1212"/>
      <c r="I8" s="1212"/>
      <c r="J8" s="1212"/>
      <c r="K8" s="1212"/>
      <c r="L8" s="1212"/>
      <c r="M8" s="1212"/>
      <c r="N8" s="1212"/>
      <c r="O8" s="1212"/>
      <c r="P8" s="1212"/>
      <c r="Q8" s="1212"/>
      <c r="R8" s="1213"/>
    </row>
    <row r="9" spans="2:18">
      <c r="B9" s="1211"/>
      <c r="C9" s="1212"/>
      <c r="D9" s="1212"/>
      <c r="E9" s="1212"/>
      <c r="F9" s="1212"/>
      <c r="G9" s="1212"/>
      <c r="H9" s="1212"/>
      <c r="I9" s="1212"/>
      <c r="J9" s="1212"/>
      <c r="K9" s="1212"/>
      <c r="L9" s="1212"/>
      <c r="M9" s="1212"/>
      <c r="N9" s="1212"/>
      <c r="O9" s="1212"/>
      <c r="P9" s="1212"/>
      <c r="Q9" s="1212"/>
      <c r="R9" s="1213"/>
    </row>
    <row r="10" spans="2:18">
      <c r="B10" s="7"/>
      <c r="R10" s="8"/>
    </row>
    <row r="11" spans="2:18">
      <c r="B11" s="7"/>
      <c r="R11" s="8"/>
    </row>
    <row r="12" spans="2:18">
      <c r="B12" s="7"/>
      <c r="R12" s="8"/>
    </row>
    <row r="13" spans="2:18">
      <c r="B13" s="7"/>
      <c r="R13" s="8"/>
    </row>
    <row r="14" spans="2:18">
      <c r="B14" s="7"/>
      <c r="R14" s="8"/>
    </row>
    <row r="15" spans="2:18" s="9" customFormat="1" ht="31.5">
      <c r="B15" s="872" t="s">
        <v>48</v>
      </c>
      <c r="C15" s="873"/>
      <c r="D15" s="873"/>
      <c r="E15" s="873"/>
      <c r="F15" s="873"/>
      <c r="G15" s="873"/>
      <c r="H15" s="873"/>
      <c r="I15" s="873"/>
      <c r="J15" s="873"/>
      <c r="K15" s="873"/>
      <c r="L15" s="873"/>
      <c r="M15" s="873"/>
      <c r="N15" s="873"/>
      <c r="O15" s="873"/>
      <c r="P15" s="873"/>
      <c r="Q15" s="873"/>
      <c r="R15" s="874"/>
    </row>
    <row r="16" spans="2:18">
      <c r="B16" s="7"/>
      <c r="R16" s="8"/>
    </row>
    <row r="17" spans="2:18">
      <c r="B17" s="7"/>
      <c r="R17" s="8"/>
    </row>
    <row r="18" spans="2:18">
      <c r="B18" s="7"/>
      <c r="R18" s="8"/>
    </row>
    <row r="19" spans="2:18">
      <c r="B19" s="7"/>
      <c r="E19" s="10"/>
      <c r="R19" s="8"/>
    </row>
    <row r="20" spans="2:18">
      <c r="B20" s="7"/>
      <c r="R20" s="8"/>
    </row>
    <row r="21" spans="2:18">
      <c r="B21" s="7"/>
      <c r="R21" s="8"/>
    </row>
    <row r="22" spans="2:18">
      <c r="B22" s="7"/>
      <c r="R22" s="8"/>
    </row>
    <row r="23" spans="2:18">
      <c r="B23" s="7"/>
      <c r="R23" s="8"/>
    </row>
    <row r="24" spans="2:18">
      <c r="B24" s="7"/>
      <c r="R24" s="8"/>
    </row>
    <row r="25" spans="2:18" ht="31.5">
      <c r="B25" s="891"/>
      <c r="C25" s="892"/>
      <c r="D25" s="892"/>
      <c r="E25" s="892"/>
      <c r="F25" s="892"/>
      <c r="G25" s="892"/>
      <c r="H25" s="892"/>
      <c r="I25" s="892"/>
      <c r="J25" s="892"/>
      <c r="K25" s="892"/>
      <c r="L25" s="892"/>
      <c r="M25" s="892"/>
      <c r="N25" s="892"/>
      <c r="O25" s="892"/>
      <c r="P25" s="892"/>
      <c r="Q25" s="892"/>
      <c r="R25" s="893"/>
    </row>
    <row r="26" spans="2:18">
      <c r="B26" s="7"/>
      <c r="R26" s="8"/>
    </row>
    <row r="27" spans="2:18">
      <c r="B27" s="7"/>
      <c r="R27" s="8"/>
    </row>
    <row r="28" spans="2:18">
      <c r="B28" s="7"/>
      <c r="R28" s="8"/>
    </row>
    <row r="29" spans="2:18">
      <c r="B29" s="7"/>
      <c r="R29" s="8"/>
    </row>
    <row r="30" spans="2:18" ht="14.25" thickBot="1"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3"/>
    </row>
    <row r="31" spans="2:18" ht="14.25" thickTop="1"/>
  </sheetData>
  <mergeCells count="4">
    <mergeCell ref="B7:R7"/>
    <mergeCell ref="B8:R9"/>
    <mergeCell ref="B15:R15"/>
    <mergeCell ref="B25:R25"/>
  </mergeCells>
  <phoneticPr fontId="4" type="noConversion"/>
  <pageMargins left="0.94488188976377963" right="0.55118110236220474" top="0.98425196850393704" bottom="0.98425196850393704" header="0.51181102362204722" footer="0.51181102362204722"/>
  <pageSetup paperSize="9" firstPageNumber="40" orientation="landscape" useFirstPageNumber="1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28">
    <tabColor rgb="FFFFFF00"/>
  </sheetPr>
  <dimension ref="B1:R31"/>
  <sheetViews>
    <sheetView zoomScale="85" workbookViewId="0">
      <selection activeCell="H19" sqref="H19"/>
    </sheetView>
  </sheetViews>
  <sheetFormatPr defaultColWidth="8.88671875" defaultRowHeight="13.5"/>
  <cols>
    <col min="1" max="1" width="1" style="2" customWidth="1"/>
    <col min="2" max="2" width="4.5546875" style="2" customWidth="1"/>
    <col min="3" max="3" width="4" style="2" customWidth="1"/>
    <col min="4" max="4" width="4.88671875" style="2" customWidth="1"/>
    <col min="5" max="6" width="3.21875" style="2" customWidth="1"/>
    <col min="7" max="7" width="5.109375" style="2" customWidth="1"/>
    <col min="8" max="8" width="6" style="2" customWidth="1"/>
    <col min="9" max="9" width="3" style="2" customWidth="1"/>
    <col min="10" max="10" width="8.88671875" style="2"/>
    <col min="11" max="11" width="5.21875" style="2" customWidth="1"/>
    <col min="12" max="17" width="8.88671875" style="2"/>
    <col min="18" max="18" width="10.109375" style="2" customWidth="1"/>
    <col min="19" max="16384" width="8.88671875" style="2"/>
  </cols>
  <sheetData>
    <row r="1" spans="2:18" ht="14.25" thickBot="1"/>
    <row r="2" spans="2:18" ht="14.25" thickTop="1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</row>
    <row r="3" spans="2:18">
      <c r="B3" s="7"/>
      <c r="R3" s="8"/>
    </row>
    <row r="4" spans="2:18">
      <c r="B4" s="7"/>
      <c r="R4" s="8"/>
    </row>
    <row r="5" spans="2:18">
      <c r="B5" s="7"/>
      <c r="R5" s="8"/>
    </row>
    <row r="6" spans="2:18">
      <c r="B6" s="7"/>
      <c r="R6" s="8"/>
    </row>
    <row r="7" spans="2:18" ht="11.25" customHeight="1">
      <c r="B7" s="891"/>
      <c r="C7" s="892"/>
      <c r="D7" s="892"/>
      <c r="E7" s="892"/>
      <c r="F7" s="892"/>
      <c r="G7" s="892"/>
      <c r="H7" s="892"/>
      <c r="I7" s="892"/>
      <c r="J7" s="892"/>
      <c r="K7" s="892"/>
      <c r="L7" s="892"/>
      <c r="M7" s="892"/>
      <c r="N7" s="892"/>
      <c r="O7" s="892"/>
      <c r="P7" s="892"/>
      <c r="Q7" s="892"/>
      <c r="R7" s="893"/>
    </row>
    <row r="8" spans="2:18">
      <c r="B8" s="1211"/>
      <c r="C8" s="1212"/>
      <c r="D8" s="1212"/>
      <c r="E8" s="1212"/>
      <c r="F8" s="1212"/>
      <c r="G8" s="1212"/>
      <c r="H8" s="1212"/>
      <c r="I8" s="1212"/>
      <c r="J8" s="1212"/>
      <c r="K8" s="1212"/>
      <c r="L8" s="1212"/>
      <c r="M8" s="1212"/>
      <c r="N8" s="1212"/>
      <c r="O8" s="1212"/>
      <c r="P8" s="1212"/>
      <c r="Q8" s="1212"/>
      <c r="R8" s="1213"/>
    </row>
    <row r="9" spans="2:18">
      <c r="B9" s="1211"/>
      <c r="C9" s="1212"/>
      <c r="D9" s="1212"/>
      <c r="E9" s="1212"/>
      <c r="F9" s="1212"/>
      <c r="G9" s="1212"/>
      <c r="H9" s="1212"/>
      <c r="I9" s="1212"/>
      <c r="J9" s="1212"/>
      <c r="K9" s="1212"/>
      <c r="L9" s="1212"/>
      <c r="M9" s="1212"/>
      <c r="N9" s="1212"/>
      <c r="O9" s="1212"/>
      <c r="P9" s="1212"/>
      <c r="Q9" s="1212"/>
      <c r="R9" s="1213"/>
    </row>
    <row r="10" spans="2:18">
      <c r="B10" s="7"/>
      <c r="R10" s="8"/>
    </row>
    <row r="11" spans="2:18">
      <c r="B11" s="7"/>
      <c r="R11" s="8"/>
    </row>
    <row r="12" spans="2:18">
      <c r="B12" s="7"/>
      <c r="R12" s="8"/>
    </row>
    <row r="13" spans="2:18">
      <c r="B13" s="7"/>
      <c r="R13" s="8"/>
    </row>
    <row r="14" spans="2:18">
      <c r="B14" s="7"/>
      <c r="R14" s="8"/>
    </row>
    <row r="15" spans="2:18" s="9" customFormat="1" ht="31.5">
      <c r="B15" s="872" t="s">
        <v>117</v>
      </c>
      <c r="C15" s="873"/>
      <c r="D15" s="873"/>
      <c r="E15" s="873"/>
      <c r="F15" s="873"/>
      <c r="G15" s="873"/>
      <c r="H15" s="873"/>
      <c r="I15" s="873"/>
      <c r="J15" s="873"/>
      <c r="K15" s="873"/>
      <c r="L15" s="873"/>
      <c r="M15" s="873"/>
      <c r="N15" s="873"/>
      <c r="O15" s="873"/>
      <c r="P15" s="873"/>
      <c r="Q15" s="873"/>
      <c r="R15" s="874"/>
    </row>
    <row r="16" spans="2:18">
      <c r="B16" s="7"/>
      <c r="R16" s="8"/>
    </row>
    <row r="17" spans="2:18">
      <c r="B17" s="7"/>
      <c r="R17" s="8"/>
    </row>
    <row r="18" spans="2:18">
      <c r="B18" s="7"/>
      <c r="R18" s="8"/>
    </row>
    <row r="19" spans="2:18">
      <c r="B19" s="7"/>
      <c r="E19" s="10"/>
      <c r="R19" s="8"/>
    </row>
    <row r="20" spans="2:18">
      <c r="B20" s="7"/>
      <c r="R20" s="8"/>
    </row>
    <row r="21" spans="2:18">
      <c r="B21" s="7"/>
      <c r="R21" s="8"/>
    </row>
    <row r="22" spans="2:18">
      <c r="B22" s="7"/>
      <c r="R22" s="8"/>
    </row>
    <row r="23" spans="2:18">
      <c r="B23" s="7"/>
      <c r="R23" s="8"/>
    </row>
    <row r="24" spans="2:18">
      <c r="B24" s="7"/>
      <c r="R24" s="8"/>
    </row>
    <row r="25" spans="2:18" ht="31.5">
      <c r="B25" s="891"/>
      <c r="C25" s="892"/>
      <c r="D25" s="892"/>
      <c r="E25" s="892"/>
      <c r="F25" s="892"/>
      <c r="G25" s="892"/>
      <c r="H25" s="892"/>
      <c r="I25" s="892"/>
      <c r="J25" s="892"/>
      <c r="K25" s="892"/>
      <c r="L25" s="892"/>
      <c r="M25" s="892"/>
      <c r="N25" s="892"/>
      <c r="O25" s="892"/>
      <c r="P25" s="892"/>
      <c r="Q25" s="892"/>
      <c r="R25" s="893"/>
    </row>
    <row r="26" spans="2:18">
      <c r="B26" s="7"/>
      <c r="R26" s="8"/>
    </row>
    <row r="27" spans="2:18">
      <c r="B27" s="7"/>
      <c r="R27" s="8"/>
    </row>
    <row r="28" spans="2:18">
      <c r="B28" s="7"/>
      <c r="R28" s="8"/>
    </row>
    <row r="29" spans="2:18">
      <c r="B29" s="7"/>
      <c r="R29" s="8"/>
    </row>
    <row r="30" spans="2:18" ht="14.25" thickBot="1"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3"/>
    </row>
    <row r="31" spans="2:18" ht="14.25" thickTop="1"/>
  </sheetData>
  <mergeCells count="4">
    <mergeCell ref="B7:R7"/>
    <mergeCell ref="B8:R9"/>
    <mergeCell ref="B15:R15"/>
    <mergeCell ref="B25:R25"/>
  </mergeCells>
  <phoneticPr fontId="4" type="noConversion"/>
  <pageMargins left="0.94488188976377963" right="0.55118110236220474" top="0.98425196850393704" bottom="0.98425196850393704" header="0.51181102362204722" footer="0.51181102362204722"/>
  <pageSetup paperSize="9" firstPageNumber="79" orientation="landscape" useFirstPageNumber="1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13">
    <tabColor rgb="FF0070C0"/>
  </sheetPr>
  <dimension ref="B1:R31"/>
  <sheetViews>
    <sheetView zoomScale="75" workbookViewId="0">
      <selection activeCell="T10" sqref="T10"/>
    </sheetView>
  </sheetViews>
  <sheetFormatPr defaultColWidth="8.88671875" defaultRowHeight="13.5"/>
  <cols>
    <col min="1" max="1" width="1" style="2" customWidth="1"/>
    <col min="2" max="2" width="4.5546875" style="2" customWidth="1"/>
    <col min="3" max="3" width="4" style="2" customWidth="1"/>
    <col min="4" max="4" width="4.88671875" style="2" customWidth="1"/>
    <col min="5" max="6" width="3.21875" style="2" customWidth="1"/>
    <col min="7" max="7" width="5.109375" style="2" customWidth="1"/>
    <col min="8" max="8" width="6" style="2" customWidth="1"/>
    <col min="9" max="9" width="3" style="2" customWidth="1"/>
    <col min="10" max="10" width="8.88671875" style="2"/>
    <col min="11" max="11" width="5.21875" style="2" customWidth="1"/>
    <col min="12" max="17" width="8.88671875" style="2"/>
    <col min="18" max="18" width="10.109375" style="2" customWidth="1"/>
    <col min="19" max="16384" width="8.88671875" style="2"/>
  </cols>
  <sheetData>
    <row r="1" spans="2:18" ht="14.25" thickBot="1"/>
    <row r="2" spans="2:18" ht="14.25" thickTop="1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</row>
    <row r="3" spans="2:18">
      <c r="B3" s="7"/>
      <c r="R3" s="8"/>
    </row>
    <row r="4" spans="2:18">
      <c r="B4" s="7"/>
      <c r="R4" s="8"/>
    </row>
    <row r="5" spans="2:18">
      <c r="B5" s="7"/>
      <c r="R5" s="8"/>
    </row>
    <row r="6" spans="2:18">
      <c r="B6" s="7"/>
      <c r="R6" s="8"/>
    </row>
    <row r="7" spans="2:18" ht="11.25" customHeight="1">
      <c r="B7" s="891"/>
      <c r="C7" s="892"/>
      <c r="D7" s="892"/>
      <c r="E7" s="892"/>
      <c r="F7" s="892"/>
      <c r="G7" s="892"/>
      <c r="H7" s="892"/>
      <c r="I7" s="892"/>
      <c r="J7" s="892"/>
      <c r="K7" s="892"/>
      <c r="L7" s="892"/>
      <c r="M7" s="892"/>
      <c r="N7" s="892"/>
      <c r="O7" s="892"/>
      <c r="P7" s="892"/>
      <c r="Q7" s="892"/>
      <c r="R7" s="893"/>
    </row>
    <row r="8" spans="2:18">
      <c r="B8" s="1211"/>
      <c r="C8" s="1212"/>
      <c r="D8" s="1212"/>
      <c r="E8" s="1212"/>
      <c r="F8" s="1212"/>
      <c r="G8" s="1212"/>
      <c r="H8" s="1212"/>
      <c r="I8" s="1212"/>
      <c r="J8" s="1212"/>
      <c r="K8" s="1212"/>
      <c r="L8" s="1212"/>
      <c r="M8" s="1212"/>
      <c r="N8" s="1212"/>
      <c r="O8" s="1212"/>
      <c r="P8" s="1212"/>
      <c r="Q8" s="1212"/>
      <c r="R8" s="1213"/>
    </row>
    <row r="9" spans="2:18">
      <c r="B9" s="1211"/>
      <c r="C9" s="1212"/>
      <c r="D9" s="1212"/>
      <c r="E9" s="1212"/>
      <c r="F9" s="1212"/>
      <c r="G9" s="1212"/>
      <c r="H9" s="1212"/>
      <c r="I9" s="1212"/>
      <c r="J9" s="1212"/>
      <c r="K9" s="1212"/>
      <c r="L9" s="1212"/>
      <c r="M9" s="1212"/>
      <c r="N9" s="1212"/>
      <c r="O9" s="1212"/>
      <c r="P9" s="1212"/>
      <c r="Q9" s="1212"/>
      <c r="R9" s="1213"/>
    </row>
    <row r="10" spans="2:18">
      <c r="B10" s="7"/>
      <c r="R10" s="8"/>
    </row>
    <row r="11" spans="2:18">
      <c r="B11" s="7"/>
      <c r="R11" s="8"/>
    </row>
    <row r="12" spans="2:18">
      <c r="B12" s="7"/>
      <c r="R12" s="8"/>
    </row>
    <row r="13" spans="2:18">
      <c r="B13" s="7"/>
      <c r="R13" s="8"/>
    </row>
    <row r="14" spans="2:18">
      <c r="B14" s="7"/>
      <c r="R14" s="8"/>
    </row>
    <row r="15" spans="2:18" s="9" customFormat="1" ht="31.5">
      <c r="B15" s="872" t="s">
        <v>20</v>
      </c>
      <c r="C15" s="873"/>
      <c r="D15" s="873"/>
      <c r="E15" s="873"/>
      <c r="F15" s="873"/>
      <c r="G15" s="873"/>
      <c r="H15" s="873"/>
      <c r="I15" s="873"/>
      <c r="J15" s="873"/>
      <c r="K15" s="873"/>
      <c r="L15" s="873"/>
      <c r="M15" s="873"/>
      <c r="N15" s="873"/>
      <c r="O15" s="873"/>
      <c r="P15" s="873"/>
      <c r="Q15" s="873"/>
      <c r="R15" s="874"/>
    </row>
    <row r="16" spans="2:18">
      <c r="B16" s="7"/>
      <c r="R16" s="8"/>
    </row>
    <row r="17" spans="2:18">
      <c r="B17" s="7"/>
      <c r="R17" s="8"/>
    </row>
    <row r="18" spans="2:18">
      <c r="B18" s="7"/>
      <c r="R18" s="8"/>
    </row>
    <row r="19" spans="2:18">
      <c r="B19" s="7"/>
      <c r="E19" s="10"/>
      <c r="R19" s="8"/>
    </row>
    <row r="20" spans="2:18">
      <c r="B20" s="7"/>
      <c r="R20" s="8"/>
    </row>
    <row r="21" spans="2:18">
      <c r="B21" s="7"/>
      <c r="R21" s="8"/>
    </row>
    <row r="22" spans="2:18">
      <c r="B22" s="7"/>
      <c r="R22" s="8"/>
    </row>
    <row r="23" spans="2:18">
      <c r="B23" s="7"/>
      <c r="R23" s="8"/>
    </row>
    <row r="24" spans="2:18">
      <c r="B24" s="7"/>
      <c r="R24" s="8"/>
    </row>
    <row r="25" spans="2:18" ht="31.5">
      <c r="B25" s="891"/>
      <c r="C25" s="892"/>
      <c r="D25" s="892"/>
      <c r="E25" s="892"/>
      <c r="F25" s="892"/>
      <c r="G25" s="892"/>
      <c r="H25" s="892"/>
      <c r="I25" s="892"/>
      <c r="J25" s="892"/>
      <c r="K25" s="892"/>
      <c r="L25" s="892"/>
      <c r="M25" s="892"/>
      <c r="N25" s="892"/>
      <c r="O25" s="892"/>
      <c r="P25" s="892"/>
      <c r="Q25" s="892"/>
      <c r="R25" s="893"/>
    </row>
    <row r="26" spans="2:18">
      <c r="B26" s="7"/>
      <c r="R26" s="8"/>
    </row>
    <row r="27" spans="2:18">
      <c r="B27" s="7"/>
      <c r="R27" s="8"/>
    </row>
    <row r="28" spans="2:18">
      <c r="B28" s="7"/>
      <c r="R28" s="8"/>
    </row>
    <row r="29" spans="2:18">
      <c r="B29" s="7"/>
      <c r="R29" s="8"/>
    </row>
    <row r="30" spans="2:18" ht="14.25" thickBot="1"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3"/>
    </row>
    <row r="31" spans="2:18" ht="14.25" thickTop="1"/>
  </sheetData>
  <mergeCells count="4">
    <mergeCell ref="B7:R7"/>
    <mergeCell ref="B8:R9"/>
    <mergeCell ref="B15:R15"/>
    <mergeCell ref="B25:R25"/>
  </mergeCells>
  <phoneticPr fontId="4" type="noConversion"/>
  <pageMargins left="0.94488188976377963" right="0.55118110236220474" top="0.98425196850393704" bottom="0.98425196850393704" header="0.51181102362204722" footer="0.51181102362204722"/>
  <pageSetup paperSize="9" firstPageNumber="23" orientation="landscape" useFirstPageNumber="1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29">
    <tabColor rgb="FF0070C0"/>
  </sheetPr>
  <dimension ref="B1:R31"/>
  <sheetViews>
    <sheetView view="pageBreakPreview" zoomScaleNormal="75" zoomScaleSheetLayoutView="100" workbookViewId="0">
      <selection activeCell="S8" sqref="S8"/>
    </sheetView>
  </sheetViews>
  <sheetFormatPr defaultColWidth="8.88671875" defaultRowHeight="13.5"/>
  <cols>
    <col min="1" max="1" width="1" style="2" customWidth="1"/>
    <col min="2" max="2" width="4.5546875" style="2" customWidth="1"/>
    <col min="3" max="3" width="4" style="2" customWidth="1"/>
    <col min="4" max="4" width="4.88671875" style="2" customWidth="1"/>
    <col min="5" max="6" width="3.21875" style="2" customWidth="1"/>
    <col min="7" max="7" width="5.109375" style="2" customWidth="1"/>
    <col min="8" max="8" width="6" style="2" customWidth="1"/>
    <col min="9" max="9" width="3" style="2" customWidth="1"/>
    <col min="10" max="10" width="8.88671875" style="2"/>
    <col min="11" max="11" width="5.21875" style="2" customWidth="1"/>
    <col min="12" max="17" width="8.88671875" style="2"/>
    <col min="18" max="18" width="10.109375" style="2" customWidth="1"/>
    <col min="19" max="16384" width="8.88671875" style="2"/>
  </cols>
  <sheetData>
    <row r="1" spans="2:18" ht="14.25" thickBot="1"/>
    <row r="2" spans="2:18" ht="14.25" thickTop="1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</row>
    <row r="3" spans="2:18">
      <c r="B3" s="7"/>
      <c r="R3" s="8"/>
    </row>
    <row r="4" spans="2:18">
      <c r="B4" s="7"/>
      <c r="R4" s="8"/>
    </row>
    <row r="5" spans="2:18">
      <c r="B5" s="7"/>
      <c r="R5" s="8"/>
    </row>
    <row r="6" spans="2:18">
      <c r="B6" s="7"/>
      <c r="R6" s="8"/>
    </row>
    <row r="7" spans="2:18" ht="11.25" customHeight="1">
      <c r="B7" s="891"/>
      <c r="C7" s="892"/>
      <c r="D7" s="892"/>
      <c r="E7" s="892"/>
      <c r="F7" s="892"/>
      <c r="G7" s="892"/>
      <c r="H7" s="892"/>
      <c r="I7" s="892"/>
      <c r="J7" s="892"/>
      <c r="K7" s="892"/>
      <c r="L7" s="892"/>
      <c r="M7" s="892"/>
      <c r="N7" s="892"/>
      <c r="O7" s="892"/>
      <c r="P7" s="892"/>
      <c r="Q7" s="892"/>
      <c r="R7" s="893"/>
    </row>
    <row r="8" spans="2:18">
      <c r="B8" s="1211"/>
      <c r="C8" s="1212"/>
      <c r="D8" s="1212"/>
      <c r="E8" s="1212"/>
      <c r="F8" s="1212"/>
      <c r="G8" s="1212"/>
      <c r="H8" s="1212"/>
      <c r="I8" s="1212"/>
      <c r="J8" s="1212"/>
      <c r="K8" s="1212"/>
      <c r="L8" s="1212"/>
      <c r="M8" s="1212"/>
      <c r="N8" s="1212"/>
      <c r="O8" s="1212"/>
      <c r="P8" s="1212"/>
      <c r="Q8" s="1212"/>
      <c r="R8" s="1213"/>
    </row>
    <row r="9" spans="2:18">
      <c r="B9" s="1211"/>
      <c r="C9" s="1212"/>
      <c r="D9" s="1212"/>
      <c r="E9" s="1212"/>
      <c r="F9" s="1212"/>
      <c r="G9" s="1212"/>
      <c r="H9" s="1212"/>
      <c r="I9" s="1212"/>
      <c r="J9" s="1212"/>
      <c r="K9" s="1212"/>
      <c r="L9" s="1212"/>
      <c r="M9" s="1212"/>
      <c r="N9" s="1212"/>
      <c r="O9" s="1212"/>
      <c r="P9" s="1212"/>
      <c r="Q9" s="1212"/>
      <c r="R9" s="1213"/>
    </row>
    <row r="10" spans="2:18">
      <c r="B10" s="7"/>
      <c r="R10" s="8"/>
    </row>
    <row r="11" spans="2:18">
      <c r="B11" s="7"/>
      <c r="R11" s="8"/>
    </row>
    <row r="12" spans="2:18">
      <c r="B12" s="7"/>
      <c r="R12" s="8"/>
    </row>
    <row r="13" spans="2:18">
      <c r="B13" s="7"/>
      <c r="R13" s="8"/>
    </row>
    <row r="14" spans="2:18">
      <c r="B14" s="7"/>
      <c r="R14" s="8"/>
    </row>
    <row r="15" spans="2:18" s="9" customFormat="1" ht="31.5">
      <c r="B15" s="872" t="s">
        <v>46</v>
      </c>
      <c r="C15" s="873"/>
      <c r="D15" s="873"/>
      <c r="E15" s="873"/>
      <c r="F15" s="873"/>
      <c r="G15" s="873"/>
      <c r="H15" s="873"/>
      <c r="I15" s="873"/>
      <c r="J15" s="873"/>
      <c r="K15" s="873"/>
      <c r="L15" s="873"/>
      <c r="M15" s="873"/>
      <c r="N15" s="873"/>
      <c r="O15" s="873"/>
      <c r="P15" s="873"/>
      <c r="Q15" s="873"/>
      <c r="R15" s="874"/>
    </row>
    <row r="16" spans="2:18">
      <c r="B16" s="7"/>
      <c r="R16" s="8"/>
    </row>
    <row r="17" spans="2:18">
      <c r="B17" s="7"/>
      <c r="R17" s="8"/>
    </row>
    <row r="18" spans="2:18">
      <c r="B18" s="7"/>
      <c r="R18" s="8"/>
    </row>
    <row r="19" spans="2:18">
      <c r="B19" s="7"/>
      <c r="E19" s="10"/>
      <c r="R19" s="8"/>
    </row>
    <row r="20" spans="2:18">
      <c r="B20" s="7"/>
      <c r="R20" s="8"/>
    </row>
    <row r="21" spans="2:18">
      <c r="B21" s="7"/>
      <c r="R21" s="8"/>
    </row>
    <row r="22" spans="2:18">
      <c r="B22" s="7"/>
      <c r="R22" s="8"/>
    </row>
    <row r="23" spans="2:18">
      <c r="B23" s="7"/>
      <c r="R23" s="8"/>
    </row>
    <row r="24" spans="2:18">
      <c r="B24" s="7"/>
      <c r="R24" s="8"/>
    </row>
    <row r="25" spans="2:18" ht="31.5">
      <c r="B25" s="891"/>
      <c r="C25" s="892"/>
      <c r="D25" s="892"/>
      <c r="E25" s="892"/>
      <c r="F25" s="892"/>
      <c r="G25" s="892"/>
      <c r="H25" s="892"/>
      <c r="I25" s="892"/>
      <c r="J25" s="892"/>
      <c r="K25" s="892"/>
      <c r="L25" s="892"/>
      <c r="M25" s="892"/>
      <c r="N25" s="892"/>
      <c r="O25" s="892"/>
      <c r="P25" s="892"/>
      <c r="Q25" s="892"/>
      <c r="R25" s="893"/>
    </row>
    <row r="26" spans="2:18">
      <c r="B26" s="7"/>
      <c r="R26" s="8"/>
    </row>
    <row r="27" spans="2:18">
      <c r="B27" s="7"/>
      <c r="R27" s="8"/>
    </row>
    <row r="28" spans="2:18">
      <c r="B28" s="7"/>
      <c r="R28" s="8"/>
    </row>
    <row r="29" spans="2:18">
      <c r="B29" s="7"/>
      <c r="R29" s="8"/>
    </row>
    <row r="30" spans="2:18" ht="14.25" thickBot="1"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3"/>
    </row>
    <row r="31" spans="2:18" ht="14.25" thickTop="1"/>
  </sheetData>
  <mergeCells count="4">
    <mergeCell ref="B7:R7"/>
    <mergeCell ref="B8:R9"/>
    <mergeCell ref="B15:R15"/>
    <mergeCell ref="B25:R25"/>
  </mergeCells>
  <phoneticPr fontId="4" type="noConversion"/>
  <pageMargins left="0.94488188976377963" right="0.55118110236220474" top="0.98425196850393704" bottom="0.98425196850393704" header="0.51181102362204722" footer="0.51181102362204722"/>
  <pageSetup paperSize="9" firstPageNumber="40" orientation="landscape" useFirstPageNumber="1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7">
    <tabColor rgb="FF0070C0"/>
  </sheetPr>
  <dimension ref="B1:R31"/>
  <sheetViews>
    <sheetView zoomScale="75" workbookViewId="0">
      <selection activeCell="S13" sqref="S13"/>
    </sheetView>
  </sheetViews>
  <sheetFormatPr defaultColWidth="8.88671875" defaultRowHeight="13.5"/>
  <cols>
    <col min="1" max="1" width="1" style="2" customWidth="1"/>
    <col min="2" max="2" width="4.5546875" style="2" customWidth="1"/>
    <col min="3" max="3" width="4" style="2" customWidth="1"/>
    <col min="4" max="4" width="4.88671875" style="2" customWidth="1"/>
    <col min="5" max="6" width="3.21875" style="2" customWidth="1"/>
    <col min="7" max="7" width="5.109375" style="2" customWidth="1"/>
    <col min="8" max="8" width="6" style="2" customWidth="1"/>
    <col min="9" max="9" width="3" style="2" customWidth="1"/>
    <col min="10" max="10" width="8.88671875" style="2"/>
    <col min="11" max="11" width="5.21875" style="2" customWidth="1"/>
    <col min="12" max="17" width="8.88671875" style="2"/>
    <col min="18" max="18" width="10.109375" style="2" customWidth="1"/>
    <col min="19" max="16384" width="8.88671875" style="2"/>
  </cols>
  <sheetData>
    <row r="1" spans="2:18" ht="14.25" thickBot="1"/>
    <row r="2" spans="2:18" ht="14.25" thickTop="1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</row>
    <row r="3" spans="2:18">
      <c r="B3" s="7"/>
      <c r="R3" s="8"/>
    </row>
    <row r="4" spans="2:18">
      <c r="B4" s="7"/>
      <c r="R4" s="8"/>
    </row>
    <row r="5" spans="2:18">
      <c r="B5" s="7"/>
      <c r="R5" s="8"/>
    </row>
    <row r="6" spans="2:18">
      <c r="B6" s="7"/>
      <c r="R6" s="8"/>
    </row>
    <row r="7" spans="2:18" ht="11.25" customHeight="1">
      <c r="B7" s="891"/>
      <c r="C7" s="892"/>
      <c r="D7" s="892"/>
      <c r="E7" s="892"/>
      <c r="F7" s="892"/>
      <c r="G7" s="892"/>
      <c r="H7" s="892"/>
      <c r="I7" s="892"/>
      <c r="J7" s="892"/>
      <c r="K7" s="892"/>
      <c r="L7" s="892"/>
      <c r="M7" s="892"/>
      <c r="N7" s="892"/>
      <c r="O7" s="892"/>
      <c r="P7" s="892"/>
      <c r="Q7" s="892"/>
      <c r="R7" s="893"/>
    </row>
    <row r="8" spans="2:18">
      <c r="B8" s="1211"/>
      <c r="C8" s="1212"/>
      <c r="D8" s="1212"/>
      <c r="E8" s="1212"/>
      <c r="F8" s="1212"/>
      <c r="G8" s="1212"/>
      <c r="H8" s="1212"/>
      <c r="I8" s="1212"/>
      <c r="J8" s="1212"/>
      <c r="K8" s="1212"/>
      <c r="L8" s="1212"/>
      <c r="M8" s="1212"/>
      <c r="N8" s="1212"/>
      <c r="O8" s="1212"/>
      <c r="P8" s="1212"/>
      <c r="Q8" s="1212"/>
      <c r="R8" s="1213"/>
    </row>
    <row r="9" spans="2:18">
      <c r="B9" s="1211"/>
      <c r="C9" s="1212"/>
      <c r="D9" s="1212"/>
      <c r="E9" s="1212"/>
      <c r="F9" s="1212"/>
      <c r="G9" s="1212"/>
      <c r="H9" s="1212"/>
      <c r="I9" s="1212"/>
      <c r="J9" s="1212"/>
      <c r="K9" s="1212"/>
      <c r="L9" s="1212"/>
      <c r="M9" s="1212"/>
      <c r="N9" s="1212"/>
      <c r="O9" s="1212"/>
      <c r="P9" s="1212"/>
      <c r="Q9" s="1212"/>
      <c r="R9" s="1213"/>
    </row>
    <row r="10" spans="2:18">
      <c r="B10" s="7"/>
      <c r="R10" s="8"/>
    </row>
    <row r="11" spans="2:18">
      <c r="B11" s="7"/>
      <c r="R11" s="8"/>
    </row>
    <row r="12" spans="2:18">
      <c r="B12" s="7"/>
      <c r="R12" s="8"/>
    </row>
    <row r="13" spans="2:18">
      <c r="B13" s="7"/>
      <c r="R13" s="8"/>
    </row>
    <row r="14" spans="2:18">
      <c r="B14" s="7"/>
      <c r="R14" s="8"/>
    </row>
    <row r="15" spans="2:18" s="9" customFormat="1" ht="31.5">
      <c r="B15" s="872" t="s">
        <v>47</v>
      </c>
      <c r="C15" s="873"/>
      <c r="D15" s="873"/>
      <c r="E15" s="873"/>
      <c r="F15" s="873"/>
      <c r="G15" s="873"/>
      <c r="H15" s="873"/>
      <c r="I15" s="873"/>
      <c r="J15" s="873"/>
      <c r="K15" s="873"/>
      <c r="L15" s="873"/>
      <c r="M15" s="873"/>
      <c r="N15" s="873"/>
      <c r="O15" s="873"/>
      <c r="P15" s="873"/>
      <c r="Q15" s="873"/>
      <c r="R15" s="874"/>
    </row>
    <row r="16" spans="2:18">
      <c r="B16" s="7"/>
      <c r="R16" s="8"/>
    </row>
    <row r="17" spans="2:18">
      <c r="B17" s="7"/>
      <c r="R17" s="8"/>
    </row>
    <row r="18" spans="2:18">
      <c r="B18" s="7"/>
      <c r="R18" s="8"/>
    </row>
    <row r="19" spans="2:18">
      <c r="B19" s="7"/>
      <c r="E19" s="10"/>
      <c r="R19" s="8"/>
    </row>
    <row r="20" spans="2:18">
      <c r="B20" s="7"/>
      <c r="R20" s="8"/>
    </row>
    <row r="21" spans="2:18">
      <c r="B21" s="7"/>
      <c r="R21" s="8"/>
    </row>
    <row r="22" spans="2:18">
      <c r="B22" s="7"/>
      <c r="R22" s="8"/>
    </row>
    <row r="23" spans="2:18">
      <c r="B23" s="7"/>
      <c r="R23" s="8"/>
    </row>
    <row r="24" spans="2:18">
      <c r="B24" s="7"/>
      <c r="R24" s="8"/>
    </row>
    <row r="25" spans="2:18" ht="31.5">
      <c r="B25" s="891"/>
      <c r="C25" s="892"/>
      <c r="D25" s="892"/>
      <c r="E25" s="892"/>
      <c r="F25" s="892"/>
      <c r="G25" s="892"/>
      <c r="H25" s="892"/>
      <c r="I25" s="892"/>
      <c r="J25" s="892"/>
      <c r="K25" s="892"/>
      <c r="L25" s="892"/>
      <c r="M25" s="892"/>
      <c r="N25" s="892"/>
      <c r="O25" s="892"/>
      <c r="P25" s="892"/>
      <c r="Q25" s="892"/>
      <c r="R25" s="893"/>
    </row>
    <row r="26" spans="2:18">
      <c r="B26" s="7"/>
      <c r="R26" s="8"/>
    </row>
    <row r="27" spans="2:18">
      <c r="B27" s="7"/>
      <c r="R27" s="8"/>
    </row>
    <row r="28" spans="2:18">
      <c r="B28" s="7"/>
      <c r="R28" s="8"/>
    </row>
    <row r="29" spans="2:18">
      <c r="B29" s="7"/>
      <c r="R29" s="8"/>
    </row>
    <row r="30" spans="2:18" ht="14.25" thickBot="1"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3"/>
    </row>
    <row r="31" spans="2:18" ht="14.25" thickTop="1"/>
  </sheetData>
  <mergeCells count="4">
    <mergeCell ref="B7:R7"/>
    <mergeCell ref="B8:R9"/>
    <mergeCell ref="B15:R15"/>
    <mergeCell ref="B25:R25"/>
  </mergeCells>
  <phoneticPr fontId="4" type="noConversion"/>
  <pageMargins left="0.94488188976377963" right="0.55118110236220474" top="0.98425196850393704" bottom="0.98425196850393704" header="0.51181102362204722" footer="0.51181102362204722"/>
  <pageSetup paperSize="9" firstPageNumber="40" orientation="landscape" useFirstPageNumber="1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H85"/>
  <sheetViews>
    <sheetView view="pageBreakPreview" zoomScale="90" zoomScaleNormal="100" zoomScaleSheetLayoutView="90" workbookViewId="0">
      <selection activeCell="I16" sqref="I16"/>
    </sheetView>
  </sheetViews>
  <sheetFormatPr defaultRowHeight="13.5"/>
  <cols>
    <col min="2" max="2" width="11.88671875" customWidth="1"/>
    <col min="3" max="3" width="13.5546875" customWidth="1"/>
    <col min="5" max="5" width="14.44140625" customWidth="1"/>
    <col min="6" max="6" width="10.77734375" customWidth="1"/>
    <col min="7" max="7" width="16.5546875" customWidth="1"/>
  </cols>
  <sheetData>
    <row r="1" spans="1:34" ht="39.75" customHeight="1">
      <c r="A1" s="1205" t="str">
        <f ca="1">"풀베기 표준지 조사야장 ("&amp;OFFSET(입력!$A$3,B4-1+$S$1*20,0)&amp;")"</f>
        <v>풀베기 표준지 조사야장 (1-0-2-0)</v>
      </c>
      <c r="B1" s="1206"/>
      <c r="C1" s="1206"/>
      <c r="D1" s="1206"/>
      <c r="E1" s="1206"/>
      <c r="F1" s="1206"/>
      <c r="G1" s="1207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1</v>
      </c>
    </row>
    <row r="2" spans="1:34" ht="39.75" customHeight="1">
      <c r="A2" s="1210" t="s">
        <v>559</v>
      </c>
      <c r="B2" s="1210"/>
      <c r="C2" s="1210"/>
      <c r="D2" s="1210"/>
      <c r="E2" s="620"/>
      <c r="F2" s="620"/>
      <c r="G2" s="620"/>
    </row>
    <row r="3" spans="1:34" ht="39.75" customHeight="1">
      <c r="A3" s="615" t="s">
        <v>554</v>
      </c>
      <c r="B3" s="619">
        <f ca="1">OFFSET(입력!$B$3,B4-1+$S$1*20,2)</f>
        <v>2026</v>
      </c>
      <c r="C3" s="618" t="str">
        <f ca="1">OFFSET(입력!$B$3,B4-1+$S$1*20,3)</f>
        <v>05.08-05.20</v>
      </c>
      <c r="D3" s="615" t="s">
        <v>553</v>
      </c>
      <c r="E3" s="1201" t="str">
        <f ca="1">OFFSET(입력!$B$3,B4-1+$S$1*20,1)</f>
        <v>양구군 양구읍 송청리 산43번지</v>
      </c>
      <c r="F3" s="1202"/>
      <c r="G3" s="1203"/>
      <c r="AC3" s="614" t="s">
        <v>345</v>
      </c>
      <c r="AD3">
        <f>COUNTIF(입력!$J$3:$J$142,AC3)</f>
        <v>14</v>
      </c>
      <c r="AH3" s="614">
        <f>COUNTIF(입력!$J$3:$J$142,AC3)</f>
        <v>14</v>
      </c>
    </row>
    <row r="4" spans="1:34" ht="39.75" customHeight="1">
      <c r="A4" s="615" t="s">
        <v>550</v>
      </c>
      <c r="B4" s="1204">
        <f>ROUNDDOWN(ROW()/17,0)+1</f>
        <v>1</v>
      </c>
      <c r="C4" s="1204"/>
      <c r="D4" s="615" t="s">
        <v>549</v>
      </c>
      <c r="E4" s="615" t="s">
        <v>548</v>
      </c>
      <c r="F4" s="615" t="s">
        <v>547</v>
      </c>
      <c r="G4" s="621">
        <f ca="1">OFFSET(입력!$B$3,B4-1+$S$1*20,4)</f>
        <v>0.02</v>
      </c>
      <c r="AC4" s="614"/>
      <c r="AD4">
        <f>COUNTIF(입력!$J$3:$J$142,AC4)</f>
        <v>101</v>
      </c>
      <c r="AH4" s="614"/>
    </row>
    <row r="5" spans="1:34" ht="39.75" customHeight="1">
      <c r="A5" s="615" t="s">
        <v>573</v>
      </c>
      <c r="B5" s="616" t="s">
        <v>545</v>
      </c>
      <c r="C5" s="617">
        <f ca="1">ROUND(OFFSET(입력!$B$3,B4-1+$S$1*20,10),0)</f>
        <v>287860</v>
      </c>
      <c r="D5" s="617" t="s">
        <v>544</v>
      </c>
      <c r="E5" s="617">
        <f ca="1">ROUND(OFFSET(입력!$B$3,B4-1+$S$1*20,11),0)</f>
        <v>610397</v>
      </c>
      <c r="F5" s="615" t="s">
        <v>543</v>
      </c>
      <c r="G5" s="615" t="s">
        <v>574</v>
      </c>
      <c r="AC5" s="614"/>
      <c r="AD5">
        <f>COUNTIF(입력!$J$3:$J$142,AC5)</f>
        <v>101</v>
      </c>
      <c r="AH5" s="614"/>
    </row>
    <row r="6" spans="1:34" ht="39.75" customHeight="1">
      <c r="A6" s="615" t="s">
        <v>411</v>
      </c>
      <c r="B6" s="1204" t="str">
        <f ca="1">OFFSET(입력!$B$3,B4-1+$S$1*20,8)</f>
        <v>자작나무외</v>
      </c>
      <c r="C6" s="1204"/>
      <c r="D6" s="615" t="s">
        <v>539</v>
      </c>
      <c r="E6" s="622" t="str">
        <f ca="1">OFFSET(입력!$B$3,B4-1+$S$1*20,7)</f>
        <v>2023
2024보식</v>
      </c>
      <c r="F6" s="615" t="s">
        <v>538</v>
      </c>
      <c r="G6" s="615" t="str">
        <f ca="1">OFFSET(입력!$B$3,B4-1+$S$1*20,9)</f>
        <v>중묘</v>
      </c>
      <c r="AC6" s="614"/>
      <c r="AD6">
        <f>COUNTIF(입력!$J$3:$J$142,AC6)</f>
        <v>101</v>
      </c>
    </row>
    <row r="7" spans="1:34" ht="39.75" customHeight="1">
      <c r="A7" s="1204" t="s">
        <v>512</v>
      </c>
      <c r="B7" s="1204"/>
      <c r="C7" s="1204" t="s">
        <v>536</v>
      </c>
      <c r="D7" s="1204"/>
      <c r="E7" s="1204"/>
      <c r="F7" s="1204"/>
      <c r="G7" s="615" t="s">
        <v>6</v>
      </c>
      <c r="AD7">
        <f>COUNTIF(입력!$J$3:$J$142,AC7)</f>
        <v>101</v>
      </c>
    </row>
    <row r="8" spans="1:34" ht="80.099999999999994" customHeight="1">
      <c r="A8" s="1208" t="s">
        <v>309</v>
      </c>
      <c r="B8" s="615" t="s">
        <v>310</v>
      </c>
      <c r="C8" s="1201">
        <f ca="1">OFFSET(입력!$B$3,B4-1+$S$1*20,12)</f>
        <v>34</v>
      </c>
      <c r="D8" s="1202"/>
      <c r="E8" s="1202"/>
      <c r="F8" s="1203"/>
      <c r="G8" s="615"/>
      <c r="AD8">
        <f>COUNTIF(입력!$J$3:$J$142,AC8)</f>
        <v>101</v>
      </c>
    </row>
    <row r="9" spans="1:34" ht="80.099999999999994" customHeight="1">
      <c r="A9" s="1209"/>
      <c r="B9" s="615" t="s">
        <v>311</v>
      </c>
      <c r="C9" s="1201">
        <f ca="1">OFFSET(입력!$B$3,B4-1+$S$1*20,13)</f>
        <v>16</v>
      </c>
      <c r="D9" s="1202"/>
      <c r="E9" s="1202"/>
      <c r="F9" s="1203"/>
      <c r="G9" s="615"/>
      <c r="AD9">
        <f>COUNTIF(입력!$J$3:$J$142,AC9)</f>
        <v>101</v>
      </c>
    </row>
    <row r="10" spans="1:34" ht="35.1" customHeight="1">
      <c r="A10" s="1195" t="s">
        <v>528</v>
      </c>
      <c r="B10" s="1196"/>
      <c r="C10" s="1201" t="s">
        <v>527</v>
      </c>
      <c r="D10" s="1202"/>
      <c r="E10" s="1202"/>
      <c r="F10" s="1203"/>
      <c r="G10" s="615" t="str">
        <f ca="1">IF(OFFSET(입력!$B$3,B4-1+$S$1*20,14)="제거대상의 대부분이 목본류","(○)","")</f>
        <v/>
      </c>
      <c r="AD10">
        <f>COUNTIF(입력!$J$3:$J$142,AC10)</f>
        <v>101</v>
      </c>
    </row>
    <row r="11" spans="1:34" ht="35.1" customHeight="1">
      <c r="A11" s="1197"/>
      <c r="B11" s="1198"/>
      <c r="C11" s="1201" t="s">
        <v>526</v>
      </c>
      <c r="D11" s="1202"/>
      <c r="E11" s="1202"/>
      <c r="F11" s="1203"/>
      <c r="G11" s="615" t="str">
        <f ca="1">IF(OFFSET(입력!$B$3,B4-1+$S$1*20,14)="제거대상의 대부분이 초본류","(○)","")</f>
        <v>(○)</v>
      </c>
      <c r="AD11">
        <f>COUNTIF(입력!$J$3:$J$142,AC11)</f>
        <v>101</v>
      </c>
    </row>
    <row r="12" spans="1:34" ht="35.1" customHeight="1">
      <c r="A12" s="1199"/>
      <c r="B12" s="1200"/>
      <c r="C12" s="1201" t="s">
        <v>524</v>
      </c>
      <c r="D12" s="1202"/>
      <c r="E12" s="1202"/>
      <c r="F12" s="1203"/>
      <c r="G12" s="615" t="str">
        <f ca="1">IF(OFFSET(입력!$B$3,B4-1+$S$1*20,14)="제거대상은 목본류+초본류 혼합","(○)","")</f>
        <v/>
      </c>
      <c r="AD12">
        <f>COUNTIF(입력!$J$3:$J$142,AC12)</f>
        <v>101</v>
      </c>
    </row>
    <row r="13" spans="1:34" ht="35.1" customHeight="1">
      <c r="A13" s="1195" t="s">
        <v>558</v>
      </c>
      <c r="B13" s="1196"/>
      <c r="C13" s="1201" t="s">
        <v>523</v>
      </c>
      <c r="D13" s="1202"/>
      <c r="E13" s="1202"/>
      <c r="F13" s="1203"/>
      <c r="G13" s="615" t="str">
        <f ca="1">IF(OFFSET(입력!$B$3,B4-1+$S$1*20,15)="조림 당해 연도","(○)","")</f>
        <v/>
      </c>
      <c r="AD13">
        <f>COUNTIF(입력!$J$3:$J$142,AC13)</f>
        <v>101</v>
      </c>
    </row>
    <row r="14" spans="1:34" ht="35.1" customHeight="1">
      <c r="A14" s="1197"/>
      <c r="B14" s="1198"/>
      <c r="C14" s="1201" t="s">
        <v>521</v>
      </c>
      <c r="D14" s="1202"/>
      <c r="E14" s="1202"/>
      <c r="F14" s="1203"/>
      <c r="G14" s="615" t="str">
        <f ca="1">IF(OFFSET(입력!$B$3,B4-1+$S$1*20,15)="조림 2년 차","(○)","")</f>
        <v/>
      </c>
      <c r="AD14">
        <f>COUNTIF(입력!$J$3:$J$142,AC14)</f>
        <v>101</v>
      </c>
    </row>
    <row r="15" spans="1:34" ht="35.1" customHeight="1">
      <c r="A15" s="1199"/>
      <c r="B15" s="1200"/>
      <c r="C15" s="1201" t="s">
        <v>519</v>
      </c>
      <c r="D15" s="1202"/>
      <c r="E15" s="1202"/>
      <c r="F15" s="1203"/>
      <c r="G15" s="615" t="str">
        <f ca="1">IF(OFFSET(입력!$B$3,B4-1+$S$1*20,15)="조림 3년 차 이상","(○)","")</f>
        <v>(○)</v>
      </c>
      <c r="AD15">
        <f>COUNTIF(입력!$J$3:$J$142,AC15)</f>
        <v>101</v>
      </c>
    </row>
    <row r="16" spans="1:34" ht="105.75" customHeight="1">
      <c r="A16" s="1204" t="s">
        <v>298</v>
      </c>
      <c r="B16" s="1204"/>
      <c r="C16" s="1201"/>
      <c r="D16" s="1202"/>
      <c r="E16" s="1202"/>
      <c r="F16" s="1202"/>
      <c r="G16" s="1203"/>
      <c r="AD16">
        <f>COUNTIF(입력!$J$3:$J$142,AC16)</f>
        <v>101</v>
      </c>
    </row>
    <row r="17" spans="1:34" ht="39.75" customHeight="1">
      <c r="A17" s="1194" t="s">
        <v>561</v>
      </c>
      <c r="B17" s="1194"/>
      <c r="C17" s="1194"/>
      <c r="D17" s="1194"/>
      <c r="AD17">
        <f>COUNTIF(입력!$J$3:$J$142,AC17)</f>
        <v>101</v>
      </c>
    </row>
    <row r="18" spans="1:34" ht="39.75" customHeight="1">
      <c r="A18" s="1205" t="str">
        <f ca="1">"풀베기 표준지 조사야장 ("&amp;OFFSET(입력!$A$3,B21-1+$S$1*20,0)&amp;")"</f>
        <v>풀베기 표준지 조사야장 (1-0-2-0)</v>
      </c>
      <c r="B18" s="1206"/>
      <c r="C18" s="1206"/>
      <c r="D18" s="1206"/>
      <c r="E18" s="1206"/>
      <c r="F18" s="1206"/>
      <c r="G18" s="1207"/>
      <c r="S18" s="3">
        <f ca="1">IFERROR(IF(RIGHT(MID(CELL("filename",A18),FIND("]",CELL("filename",A18))+1,255),2)&gt;=10,RIGHT(MID(CELL("filename",A18),FIND("]",CELL("filename",A18))+1,255),2)-1,RIGHT(MID(CELL("filename",A18),FIND("]",CELL("filename",A18))+1,255),1)-1),RIGHT(MID(CELL("filename",A18),FIND("]",CELL("filename",A18))+1,255),1)-1)</f>
        <v>1</v>
      </c>
    </row>
    <row r="19" spans="1:34" ht="39.75" customHeight="1">
      <c r="A19" s="1210" t="s">
        <v>559</v>
      </c>
      <c r="B19" s="1210"/>
      <c r="C19" s="1210"/>
      <c r="D19" s="1210"/>
      <c r="E19" s="620"/>
      <c r="F19" s="620"/>
      <c r="G19" s="620"/>
    </row>
    <row r="20" spans="1:34" ht="39.75" customHeight="1">
      <c r="A20" s="615" t="s">
        <v>554</v>
      </c>
      <c r="B20" s="619">
        <f ca="1">OFFSET(입력!$B$3,B21-1+$S$1*20,2)</f>
        <v>2026</v>
      </c>
      <c r="C20" s="618" t="str">
        <f ca="1">OFFSET(입력!$B$3,B21-1+$S$1*20,3)</f>
        <v>05.08-05.20</v>
      </c>
      <c r="D20" s="615" t="s">
        <v>553</v>
      </c>
      <c r="E20" s="1201" t="str">
        <f ca="1">OFFSET(입력!$B$3,B21-1+$S$1*20,1)</f>
        <v>양구군 양구읍 송청리 산43번지</v>
      </c>
      <c r="F20" s="1202"/>
      <c r="G20" s="1203"/>
      <c r="AC20" s="614" t="s">
        <v>345</v>
      </c>
      <c r="AD20">
        <f>COUNTIF(입력!$J$3:$J$142,AC20)</f>
        <v>14</v>
      </c>
      <c r="AH20" s="614">
        <f>COUNTIF(입력!$J$3:$J$142,AC20)</f>
        <v>14</v>
      </c>
    </row>
    <row r="21" spans="1:34" ht="39.75" customHeight="1">
      <c r="A21" s="615" t="s">
        <v>550</v>
      </c>
      <c r="B21" s="1204">
        <f>ROUNDDOWN(ROW()/17,0)+1</f>
        <v>2</v>
      </c>
      <c r="C21" s="1204"/>
      <c r="D21" s="615" t="s">
        <v>549</v>
      </c>
      <c r="E21" s="615" t="s">
        <v>548</v>
      </c>
      <c r="F21" s="615" t="s">
        <v>547</v>
      </c>
      <c r="G21" s="621">
        <f ca="1">OFFSET(입력!$B$3,B21-1+$S$1*20,4)</f>
        <v>0.02</v>
      </c>
      <c r="AC21" s="614"/>
      <c r="AD21">
        <f>COUNTIF(입력!$J$3:$J$142,AC21)</f>
        <v>101</v>
      </c>
      <c r="AH21" s="614"/>
    </row>
    <row r="22" spans="1:34" ht="39.75" customHeight="1">
      <c r="A22" s="615" t="s">
        <v>573</v>
      </c>
      <c r="B22" s="616" t="s">
        <v>545</v>
      </c>
      <c r="C22" s="617">
        <f ca="1">ROUND(OFFSET(입력!$B$3,B21-1+$S$1*20,10),0)</f>
        <v>287812</v>
      </c>
      <c r="D22" s="617" t="s">
        <v>544</v>
      </c>
      <c r="E22" s="617">
        <f ca="1">ROUND(OFFSET(입력!$B$3,B21-1+$S$1*20,11),0)</f>
        <v>610513</v>
      </c>
      <c r="F22" s="615" t="s">
        <v>543</v>
      </c>
      <c r="G22" s="615" t="s">
        <v>574</v>
      </c>
      <c r="AC22" s="614"/>
      <c r="AD22">
        <f>COUNTIF(입력!$J$3:$J$142,AC22)</f>
        <v>101</v>
      </c>
      <c r="AH22" s="614"/>
    </row>
    <row r="23" spans="1:34" ht="39.75" customHeight="1">
      <c r="A23" s="615" t="s">
        <v>411</v>
      </c>
      <c r="B23" s="1204" t="str">
        <f ca="1">OFFSET(입력!$B$3,B21-1+$S$1*20,8)</f>
        <v>자작나무외</v>
      </c>
      <c r="C23" s="1204"/>
      <c r="D23" s="615" t="s">
        <v>539</v>
      </c>
      <c r="E23" s="622" t="str">
        <f ca="1">OFFSET(입력!$B$3,B4-1+$S$1*20,7)</f>
        <v>2023
2024보식</v>
      </c>
      <c r="F23" s="615" t="s">
        <v>538</v>
      </c>
      <c r="G23" s="615" t="str">
        <f ca="1">OFFSET(입력!$B$3,B21-1+$S$1*20,9)</f>
        <v>중묘</v>
      </c>
      <c r="AC23" s="614"/>
      <c r="AD23">
        <f>COUNTIF(입력!$J$3:$J$142,AC23)</f>
        <v>101</v>
      </c>
    </row>
    <row r="24" spans="1:34" ht="39.75" customHeight="1">
      <c r="A24" s="1204" t="s">
        <v>512</v>
      </c>
      <c r="B24" s="1204"/>
      <c r="C24" s="1204" t="s">
        <v>536</v>
      </c>
      <c r="D24" s="1204"/>
      <c r="E24" s="1204"/>
      <c r="F24" s="1204"/>
      <c r="G24" s="615" t="s">
        <v>6</v>
      </c>
      <c r="AD24">
        <f>COUNTIF(입력!$J$3:$J$142,AC24)</f>
        <v>101</v>
      </c>
    </row>
    <row r="25" spans="1:34" ht="80.099999999999994" customHeight="1">
      <c r="A25" s="1208" t="s">
        <v>309</v>
      </c>
      <c r="B25" s="615" t="s">
        <v>310</v>
      </c>
      <c r="C25" s="1201">
        <f ca="1">OFFSET(입력!$B$3,B21-1+$S$1*20,12)</f>
        <v>33</v>
      </c>
      <c r="D25" s="1202"/>
      <c r="E25" s="1202"/>
      <c r="F25" s="1203"/>
      <c r="G25" s="615"/>
      <c r="AD25">
        <f>COUNTIF(입력!$J$3:$J$142,AC25)</f>
        <v>101</v>
      </c>
    </row>
    <row r="26" spans="1:34" ht="80.099999999999994" customHeight="1">
      <c r="A26" s="1209"/>
      <c r="B26" s="615" t="s">
        <v>311</v>
      </c>
      <c r="C26" s="1201">
        <f ca="1">OFFSET(입력!$B$3,B21-1+$S$1*20,13)</f>
        <v>17</v>
      </c>
      <c r="D26" s="1202"/>
      <c r="E26" s="1202"/>
      <c r="F26" s="1203"/>
      <c r="G26" s="615"/>
      <c r="AD26">
        <f>COUNTIF(입력!$J$3:$J$142,AC26)</f>
        <v>101</v>
      </c>
    </row>
    <row r="27" spans="1:34" ht="35.1" customHeight="1">
      <c r="A27" s="1195" t="s">
        <v>528</v>
      </c>
      <c r="B27" s="1196"/>
      <c r="C27" s="1201" t="s">
        <v>527</v>
      </c>
      <c r="D27" s="1202"/>
      <c r="E27" s="1202"/>
      <c r="F27" s="1203"/>
      <c r="G27" s="615" t="str">
        <f ca="1">IF(OFFSET(입력!$B$3,B21-1+$S$1*20,14)="제거대상의 대부분이 목본류","(○)","")</f>
        <v/>
      </c>
      <c r="AD27">
        <f>COUNTIF(입력!$J$3:$J$142,AC27)</f>
        <v>101</v>
      </c>
    </row>
    <row r="28" spans="1:34" ht="35.1" customHeight="1">
      <c r="A28" s="1197"/>
      <c r="B28" s="1198"/>
      <c r="C28" s="1201" t="s">
        <v>526</v>
      </c>
      <c r="D28" s="1202"/>
      <c r="E28" s="1202"/>
      <c r="F28" s="1203"/>
      <c r="G28" s="615" t="str">
        <f ca="1">IF(OFFSET(입력!$B$3,B21-1+$S$1*20,14)="제거대상의 대부분이 초본류","(○)","")</f>
        <v>(○)</v>
      </c>
      <c r="AD28">
        <f>COUNTIF(입력!$J$3:$J$142,AC28)</f>
        <v>101</v>
      </c>
    </row>
    <row r="29" spans="1:34" ht="35.1" customHeight="1">
      <c r="A29" s="1199"/>
      <c r="B29" s="1200"/>
      <c r="C29" s="1201" t="s">
        <v>524</v>
      </c>
      <c r="D29" s="1202"/>
      <c r="E29" s="1202"/>
      <c r="F29" s="1203"/>
      <c r="G29" s="615" t="str">
        <f ca="1">IF(OFFSET(입력!$B$3,B21-1+$S$1*20,14)="제거대상은 목본류+초본류 혼합","(○)","")</f>
        <v/>
      </c>
      <c r="AD29">
        <f>COUNTIF(입력!$J$3:$J$142,AC29)</f>
        <v>101</v>
      </c>
    </row>
    <row r="30" spans="1:34" ht="35.1" customHeight="1">
      <c r="A30" s="1195" t="s">
        <v>558</v>
      </c>
      <c r="B30" s="1196"/>
      <c r="C30" s="1201" t="s">
        <v>523</v>
      </c>
      <c r="D30" s="1202"/>
      <c r="E30" s="1202"/>
      <c r="F30" s="1203"/>
      <c r="G30" s="615" t="str">
        <f ca="1">IF(OFFSET(입력!$B$3,B21-1+$S$1*20,15)="조림 당해 연도","(○)","")</f>
        <v/>
      </c>
      <c r="AD30">
        <f>COUNTIF(입력!$J$3:$J$142,AC30)</f>
        <v>101</v>
      </c>
    </row>
    <row r="31" spans="1:34" ht="35.1" customHeight="1">
      <c r="A31" s="1197"/>
      <c r="B31" s="1198"/>
      <c r="C31" s="1201" t="s">
        <v>521</v>
      </c>
      <c r="D31" s="1202"/>
      <c r="E31" s="1202"/>
      <c r="F31" s="1203"/>
      <c r="G31" s="615" t="str">
        <f ca="1">IF(OFFSET(입력!$B$3,B21-1+$S$1*20,15)="조림 2년 차","(○)","")</f>
        <v/>
      </c>
      <c r="AD31">
        <f>COUNTIF(입력!$J$3:$J$142,AC31)</f>
        <v>101</v>
      </c>
    </row>
    <row r="32" spans="1:34" ht="35.1" customHeight="1">
      <c r="A32" s="1199"/>
      <c r="B32" s="1200"/>
      <c r="C32" s="1201" t="s">
        <v>519</v>
      </c>
      <c r="D32" s="1202"/>
      <c r="E32" s="1202"/>
      <c r="F32" s="1203"/>
      <c r="G32" s="615" t="str">
        <f ca="1">IF(OFFSET(입력!$B$3,B21-1+$S$1*20,15)="조림 3년 차 이상","(○)","")</f>
        <v>(○)</v>
      </c>
      <c r="AD32">
        <f>COUNTIF(입력!$J$3:$J$142,AC32)</f>
        <v>101</v>
      </c>
    </row>
    <row r="33" spans="1:34" ht="105.75" customHeight="1">
      <c r="A33" s="1204" t="s">
        <v>298</v>
      </c>
      <c r="B33" s="1204"/>
      <c r="C33" s="1201"/>
      <c r="D33" s="1202"/>
      <c r="E33" s="1202"/>
      <c r="F33" s="1202"/>
      <c r="G33" s="1203"/>
      <c r="AD33">
        <f>COUNTIF(입력!$J$3:$J$142,AC33)</f>
        <v>101</v>
      </c>
    </row>
    <row r="34" spans="1:34" ht="39.75" customHeight="1">
      <c r="A34" s="1194" t="s">
        <v>561</v>
      </c>
      <c r="B34" s="1194"/>
      <c r="C34" s="1194"/>
      <c r="D34" s="1194"/>
      <c r="AD34">
        <f>COUNTIF(입력!$J$3:$J$142,AC34)</f>
        <v>101</v>
      </c>
    </row>
    <row r="35" spans="1:34" ht="39.75" customHeight="1">
      <c r="A35" s="1205" t="str">
        <f ca="1">"풀베기 표준지 조사야장 ("&amp;OFFSET(입력!$A$3,B38-1+$S$1*20,0)&amp;")"</f>
        <v>풀베기 표준지 조사야장 (1-0-2-0)</v>
      </c>
      <c r="B35" s="1206"/>
      <c r="C35" s="1206"/>
      <c r="D35" s="1206"/>
      <c r="E35" s="1206"/>
      <c r="F35" s="1206"/>
      <c r="G35" s="1207"/>
      <c r="S35" s="3">
        <f ca="1">IFERROR(IF(RIGHT(MID(CELL("filename",A35),FIND("]",CELL("filename",A35))+1,255),2)&gt;=10,RIGHT(MID(CELL("filename",A35),FIND("]",CELL("filename",A35))+1,255),2)-1,RIGHT(MID(CELL("filename",A35),FIND("]",CELL("filename",A35))+1,255),1)-1),RIGHT(MID(CELL("filename",A35),FIND("]",CELL("filename",A35))+1,255),1)-1)</f>
        <v>1</v>
      </c>
    </row>
    <row r="36" spans="1:34" ht="39.75" customHeight="1">
      <c r="A36" s="1210" t="s">
        <v>559</v>
      </c>
      <c r="B36" s="1210"/>
      <c r="C36" s="1210"/>
      <c r="D36" s="1210"/>
      <c r="E36" s="620"/>
      <c r="F36" s="620"/>
      <c r="G36" s="620"/>
    </row>
    <row r="37" spans="1:34" ht="39.75" customHeight="1">
      <c r="A37" s="615" t="s">
        <v>554</v>
      </c>
      <c r="B37" s="619">
        <f ca="1">OFFSET(입력!$B$3,B38-1+$S$1*20,2)</f>
        <v>2026</v>
      </c>
      <c r="C37" s="618" t="str">
        <f ca="1">OFFSET(입력!$B$3,B38-1+$S$1*20,3)</f>
        <v>05.08-05.20</v>
      </c>
      <c r="D37" s="615" t="s">
        <v>553</v>
      </c>
      <c r="E37" s="1201" t="str">
        <f ca="1">OFFSET(입력!$B$3,B38-1+$S$1*20,1)</f>
        <v>양구군 양구읍 송청리 산43번지</v>
      </c>
      <c r="F37" s="1202"/>
      <c r="G37" s="1203"/>
      <c r="AC37" s="614" t="s">
        <v>345</v>
      </c>
      <c r="AD37">
        <f>COUNTIF(입력!$J$3:$J$142,AC37)</f>
        <v>14</v>
      </c>
      <c r="AH37" s="614">
        <f>COUNTIF(입력!$J$3:$J$142,AC37)</f>
        <v>14</v>
      </c>
    </row>
    <row r="38" spans="1:34" ht="39.75" customHeight="1">
      <c r="A38" s="615" t="s">
        <v>550</v>
      </c>
      <c r="B38" s="1204">
        <f>ROUNDDOWN(ROW()/17,0)+1</f>
        <v>3</v>
      </c>
      <c r="C38" s="1204"/>
      <c r="D38" s="615" t="s">
        <v>549</v>
      </c>
      <c r="E38" s="615" t="s">
        <v>548</v>
      </c>
      <c r="F38" s="615" t="s">
        <v>547</v>
      </c>
      <c r="G38" s="621">
        <f ca="1">OFFSET(입력!$B$3,B38-1+$S$1*20,4)</f>
        <v>0.02</v>
      </c>
      <c r="AC38" s="614"/>
      <c r="AD38">
        <f>COUNTIF(입력!$J$3:$J$142,AC38)</f>
        <v>101</v>
      </c>
      <c r="AH38" s="614"/>
    </row>
    <row r="39" spans="1:34" ht="39.75" customHeight="1">
      <c r="A39" s="615" t="s">
        <v>573</v>
      </c>
      <c r="B39" s="616" t="s">
        <v>545</v>
      </c>
      <c r="C39" s="617">
        <f ca="1">ROUND(OFFSET(입력!$B$3,B38-1+$S$1*20,10),0)</f>
        <v>287911</v>
      </c>
      <c r="D39" s="617" t="s">
        <v>544</v>
      </c>
      <c r="E39" s="617">
        <f ca="1">ROUND(OFFSET(입력!$B$3,B38-1+$S$1*20,11),0)</f>
        <v>610549</v>
      </c>
      <c r="F39" s="615" t="s">
        <v>543</v>
      </c>
      <c r="G39" s="615" t="s">
        <v>574</v>
      </c>
      <c r="AC39" s="614"/>
      <c r="AD39">
        <f>COUNTIF(입력!$J$3:$J$142,AC39)</f>
        <v>101</v>
      </c>
      <c r="AH39" s="614"/>
    </row>
    <row r="40" spans="1:34" ht="39.75" customHeight="1">
      <c r="A40" s="615" t="s">
        <v>411</v>
      </c>
      <c r="B40" s="1204" t="str">
        <f ca="1">OFFSET(입력!$B$3,B38-1+$S$1*20,8)</f>
        <v>자작나무외</v>
      </c>
      <c r="C40" s="1204"/>
      <c r="D40" s="615" t="s">
        <v>539</v>
      </c>
      <c r="E40" s="622" t="str">
        <f ca="1">OFFSET(입력!$B$3,B4-1+$S$1*20,7)</f>
        <v>2023
2024보식</v>
      </c>
      <c r="F40" s="615" t="s">
        <v>538</v>
      </c>
      <c r="G40" s="615" t="str">
        <f ca="1">OFFSET(입력!$B$3,B38-1+$S$1*20,9)</f>
        <v>중묘</v>
      </c>
      <c r="AC40" s="614"/>
      <c r="AD40">
        <f>COUNTIF(입력!$J$3:$J$142,AC40)</f>
        <v>101</v>
      </c>
    </row>
    <row r="41" spans="1:34" ht="39.75" customHeight="1">
      <c r="A41" s="1204" t="s">
        <v>512</v>
      </c>
      <c r="B41" s="1204"/>
      <c r="C41" s="1204" t="s">
        <v>536</v>
      </c>
      <c r="D41" s="1204"/>
      <c r="E41" s="1204"/>
      <c r="F41" s="1204"/>
      <c r="G41" s="615" t="s">
        <v>6</v>
      </c>
      <c r="AD41">
        <f>COUNTIF(입력!$J$3:$J$142,AC41)</f>
        <v>101</v>
      </c>
    </row>
    <row r="42" spans="1:34" ht="80.099999999999994" customHeight="1">
      <c r="A42" s="1208" t="s">
        <v>309</v>
      </c>
      <c r="B42" s="615" t="s">
        <v>310</v>
      </c>
      <c r="C42" s="1201">
        <f ca="1">OFFSET(입력!$B$3,B38-1+$S$1*20,12)</f>
        <v>25</v>
      </c>
      <c r="D42" s="1202"/>
      <c r="E42" s="1202"/>
      <c r="F42" s="1203"/>
      <c r="G42" s="615"/>
      <c r="AD42">
        <f>COUNTIF(입력!$J$3:$J$142,AC42)</f>
        <v>101</v>
      </c>
    </row>
    <row r="43" spans="1:34" ht="80.099999999999994" customHeight="1">
      <c r="A43" s="1209"/>
      <c r="B43" s="615" t="s">
        <v>311</v>
      </c>
      <c r="C43" s="1201">
        <f ca="1">OFFSET(입력!$B$3,B38-1+$S$1*20,13)</f>
        <v>25</v>
      </c>
      <c r="D43" s="1202"/>
      <c r="E43" s="1202"/>
      <c r="F43" s="1203"/>
      <c r="G43" s="615"/>
      <c r="AD43">
        <f>COUNTIF(입력!$J$3:$J$142,AC43)</f>
        <v>101</v>
      </c>
    </row>
    <row r="44" spans="1:34" ht="35.1" customHeight="1">
      <c r="A44" s="1195" t="s">
        <v>528</v>
      </c>
      <c r="B44" s="1196"/>
      <c r="C44" s="1201" t="s">
        <v>527</v>
      </c>
      <c r="D44" s="1202"/>
      <c r="E44" s="1202"/>
      <c r="F44" s="1203"/>
      <c r="G44" s="615" t="str">
        <f ca="1">IF(OFFSET(입력!$B$3,B38-1+$S$1*20,14)="제거대상의 대부분이 목본류","(○)","")</f>
        <v/>
      </c>
      <c r="AD44">
        <f>COUNTIF(입력!$J$3:$J$142,AC44)</f>
        <v>101</v>
      </c>
    </row>
    <row r="45" spans="1:34" ht="35.1" customHeight="1">
      <c r="A45" s="1197"/>
      <c r="B45" s="1198"/>
      <c r="C45" s="1201" t="s">
        <v>526</v>
      </c>
      <c r="D45" s="1202"/>
      <c r="E45" s="1202"/>
      <c r="F45" s="1203"/>
      <c r="G45" s="615" t="str">
        <f ca="1">IF(OFFSET(입력!$B$3,B38-1+$S$1*20,14)="제거대상의 대부분이 초본류","(○)","")</f>
        <v>(○)</v>
      </c>
      <c r="AD45">
        <f>COUNTIF(입력!$J$3:$J$142,AC45)</f>
        <v>101</v>
      </c>
    </row>
    <row r="46" spans="1:34" ht="35.1" customHeight="1">
      <c r="A46" s="1199"/>
      <c r="B46" s="1200"/>
      <c r="C46" s="1201" t="s">
        <v>524</v>
      </c>
      <c r="D46" s="1202"/>
      <c r="E46" s="1202"/>
      <c r="F46" s="1203"/>
      <c r="G46" s="615" t="str">
        <f ca="1">IF(OFFSET(입력!$B$3,B38-1+$S$1*20,14)="제거대상은 목본류+초본류 혼합","(○)","")</f>
        <v/>
      </c>
      <c r="AD46">
        <f>COUNTIF(입력!$J$3:$J$142,AC46)</f>
        <v>101</v>
      </c>
    </row>
    <row r="47" spans="1:34" ht="35.1" customHeight="1">
      <c r="A47" s="1195" t="s">
        <v>558</v>
      </c>
      <c r="B47" s="1196"/>
      <c r="C47" s="1201" t="s">
        <v>523</v>
      </c>
      <c r="D47" s="1202"/>
      <c r="E47" s="1202"/>
      <c r="F47" s="1203"/>
      <c r="G47" s="615" t="str">
        <f ca="1">IF(OFFSET(입력!$B$3,B38-1+$S$1*20,15)="조림 당해 연도","(○)","")</f>
        <v/>
      </c>
      <c r="AD47">
        <f>COUNTIF(입력!$J$3:$J$142,AC47)</f>
        <v>101</v>
      </c>
    </row>
    <row r="48" spans="1:34" ht="35.1" customHeight="1">
      <c r="A48" s="1197"/>
      <c r="B48" s="1198"/>
      <c r="C48" s="1201" t="s">
        <v>521</v>
      </c>
      <c r="D48" s="1202"/>
      <c r="E48" s="1202"/>
      <c r="F48" s="1203"/>
      <c r="G48" s="615" t="str">
        <f ca="1">IF(OFFSET(입력!$B$3,B38-1+$S$1*20,15)="조림 2년 차","(○)","")</f>
        <v/>
      </c>
      <c r="AD48">
        <f>COUNTIF(입력!$J$3:$J$142,AC48)</f>
        <v>101</v>
      </c>
    </row>
    <row r="49" spans="1:34" ht="35.1" customHeight="1">
      <c r="A49" s="1199"/>
      <c r="B49" s="1200"/>
      <c r="C49" s="1201" t="s">
        <v>519</v>
      </c>
      <c r="D49" s="1202"/>
      <c r="E49" s="1202"/>
      <c r="F49" s="1203"/>
      <c r="G49" s="615" t="str">
        <f ca="1">IF(OFFSET(입력!$B$3,B38-1+$S$1*20,15)="조림 3년 차 이상","(○)","")</f>
        <v>(○)</v>
      </c>
      <c r="AD49">
        <f>COUNTIF(입력!$J$3:$J$142,AC49)</f>
        <v>101</v>
      </c>
    </row>
    <row r="50" spans="1:34" ht="105.75" customHeight="1">
      <c r="A50" s="1204" t="s">
        <v>298</v>
      </c>
      <c r="B50" s="1204"/>
      <c r="C50" s="1201"/>
      <c r="D50" s="1202"/>
      <c r="E50" s="1202"/>
      <c r="F50" s="1202"/>
      <c r="G50" s="1203"/>
      <c r="AD50">
        <f>COUNTIF(입력!$J$3:$J$142,AC50)</f>
        <v>101</v>
      </c>
    </row>
    <row r="51" spans="1:34" ht="39.75" customHeight="1">
      <c r="A51" s="1194" t="s">
        <v>561</v>
      </c>
      <c r="B51" s="1194"/>
      <c r="C51" s="1194"/>
      <c r="D51" s="1194"/>
      <c r="AD51">
        <f>COUNTIF(입력!$J$3:$J$142,AC51)</f>
        <v>101</v>
      </c>
    </row>
    <row r="52" spans="1:34" ht="39.75" customHeight="1">
      <c r="A52" s="1205" t="str">
        <f ca="1">"풀베기 표준지 조사야장 ("&amp;OFFSET(입력!$A$3,B55-1+$S$1*20,0)&amp;")"</f>
        <v>풀베기 표준지 조사야장 (1-0-2-0)</v>
      </c>
      <c r="B52" s="1206"/>
      <c r="C52" s="1206"/>
      <c r="D52" s="1206"/>
      <c r="E52" s="1206"/>
      <c r="F52" s="1206"/>
      <c r="G52" s="1207"/>
      <c r="S52" s="3">
        <f ca="1">IFERROR(IF(RIGHT(MID(CELL("filename",A52),FIND("]",CELL("filename",A52))+1,255),2)&gt;=10,RIGHT(MID(CELL("filename",A52),FIND("]",CELL("filename",A52))+1,255),2)-1,RIGHT(MID(CELL("filename",A52),FIND("]",CELL("filename",A52))+1,255),1)-1),RIGHT(MID(CELL("filename",A52),FIND("]",CELL("filename",A52))+1,255),1)-1)</f>
        <v>1</v>
      </c>
    </row>
    <row r="53" spans="1:34" ht="39.75" customHeight="1">
      <c r="A53" s="1210" t="s">
        <v>559</v>
      </c>
      <c r="B53" s="1210"/>
      <c r="C53" s="1210"/>
      <c r="D53" s="1210"/>
      <c r="E53" s="620"/>
      <c r="F53" s="620"/>
      <c r="G53" s="620"/>
    </row>
    <row r="54" spans="1:34" ht="39.75" customHeight="1">
      <c r="A54" s="615" t="s">
        <v>554</v>
      </c>
      <c r="B54" s="619">
        <f ca="1">OFFSET(입력!$B$3,B55-1+$S$1*20,2)</f>
        <v>2026</v>
      </c>
      <c r="C54" s="618" t="str">
        <f ca="1">OFFSET(입력!$B$3,B55-1+$S$1*20,3)</f>
        <v>05.08-05.20</v>
      </c>
      <c r="D54" s="615" t="s">
        <v>553</v>
      </c>
      <c r="E54" s="1201" t="str">
        <f ca="1">OFFSET(입력!$B$3,B55-1+$S$1*20,1)</f>
        <v>양구군 양구읍 송청리 산43번지</v>
      </c>
      <c r="F54" s="1202"/>
      <c r="G54" s="1203"/>
      <c r="AC54" s="614" t="s">
        <v>345</v>
      </c>
      <c r="AD54">
        <f>COUNTIF(입력!$J$3:$J$142,AC54)</f>
        <v>14</v>
      </c>
      <c r="AH54" s="614">
        <f>COUNTIF(입력!$J$3:$J$142,AC54)</f>
        <v>14</v>
      </c>
    </row>
    <row r="55" spans="1:34" ht="39.75" customHeight="1">
      <c r="A55" s="615" t="s">
        <v>550</v>
      </c>
      <c r="B55" s="1204">
        <f>ROUNDDOWN(ROW()/17,0)+1</f>
        <v>4</v>
      </c>
      <c r="C55" s="1204"/>
      <c r="D55" s="615" t="s">
        <v>549</v>
      </c>
      <c r="E55" s="615" t="s">
        <v>548</v>
      </c>
      <c r="F55" s="615" t="s">
        <v>547</v>
      </c>
      <c r="G55" s="621">
        <f ca="1">OFFSET(입력!$B$3,B55-1+$S$1*20,4)</f>
        <v>0.02</v>
      </c>
      <c r="AC55" s="614"/>
      <c r="AD55">
        <f>COUNTIF(입력!$J$3:$J$142,AC55)</f>
        <v>101</v>
      </c>
      <c r="AH55" s="614"/>
    </row>
    <row r="56" spans="1:34" ht="39.75" customHeight="1">
      <c r="A56" s="615" t="s">
        <v>573</v>
      </c>
      <c r="B56" s="616" t="s">
        <v>545</v>
      </c>
      <c r="C56" s="617">
        <f ca="1">ROUND(OFFSET(입력!$B$3,B55-1+$S$1*20,10),0)</f>
        <v>288034</v>
      </c>
      <c r="D56" s="617" t="s">
        <v>544</v>
      </c>
      <c r="E56" s="617">
        <f ca="1">ROUND(OFFSET(입력!$B$3,B55-1+$S$1*20,11),0)</f>
        <v>610688</v>
      </c>
      <c r="F56" s="615" t="s">
        <v>543</v>
      </c>
      <c r="G56" s="615" t="s">
        <v>574</v>
      </c>
      <c r="AC56" s="614"/>
      <c r="AD56">
        <f>COUNTIF(입력!$J$3:$J$142,AC56)</f>
        <v>101</v>
      </c>
      <c r="AH56" s="614"/>
    </row>
    <row r="57" spans="1:34" ht="39.75" customHeight="1">
      <c r="A57" s="615" t="s">
        <v>411</v>
      </c>
      <c r="B57" s="1204" t="str">
        <f ca="1">OFFSET(입력!$B$3,B55-1+$S$1*20,8)</f>
        <v>자작나무외</v>
      </c>
      <c r="C57" s="1204"/>
      <c r="D57" s="615" t="s">
        <v>539</v>
      </c>
      <c r="E57" s="622" t="str">
        <f ca="1">OFFSET(입력!$B$3,B4-1+$S$1*20,7)</f>
        <v>2023
2024보식</v>
      </c>
      <c r="F57" s="615" t="s">
        <v>538</v>
      </c>
      <c r="G57" s="615" t="str">
        <f ca="1">OFFSET(입력!$B$3,B55-1+$S$1*20,9)</f>
        <v>중묘</v>
      </c>
      <c r="AC57" s="614"/>
      <c r="AD57">
        <f>COUNTIF(입력!$J$3:$J$142,AC57)</f>
        <v>101</v>
      </c>
    </row>
    <row r="58" spans="1:34" ht="39.75" customHeight="1">
      <c r="A58" s="1204" t="s">
        <v>512</v>
      </c>
      <c r="B58" s="1204"/>
      <c r="C58" s="1204" t="s">
        <v>536</v>
      </c>
      <c r="D58" s="1204"/>
      <c r="E58" s="1204"/>
      <c r="F58" s="1204"/>
      <c r="G58" s="615" t="s">
        <v>6</v>
      </c>
      <c r="AD58">
        <f>COUNTIF(입력!$J$3:$J$142,AC58)</f>
        <v>101</v>
      </c>
    </row>
    <row r="59" spans="1:34" ht="80.099999999999994" customHeight="1">
      <c r="A59" s="1208" t="s">
        <v>309</v>
      </c>
      <c r="B59" s="615" t="s">
        <v>310</v>
      </c>
      <c r="C59" s="1201">
        <f ca="1">OFFSET(입력!$B$3,B55-1+$S$1*20,12)</f>
        <v>28</v>
      </c>
      <c r="D59" s="1202"/>
      <c r="E59" s="1202"/>
      <c r="F59" s="1203"/>
      <c r="G59" s="615"/>
      <c r="AD59">
        <f>COUNTIF(입력!$J$3:$J$142,AC59)</f>
        <v>101</v>
      </c>
    </row>
    <row r="60" spans="1:34" ht="80.099999999999994" customHeight="1">
      <c r="A60" s="1209"/>
      <c r="B60" s="615" t="s">
        <v>311</v>
      </c>
      <c r="C60" s="1201">
        <f ca="1">OFFSET(입력!$B$3,B55-1+$S$1*20,13)</f>
        <v>19</v>
      </c>
      <c r="D60" s="1202"/>
      <c r="E60" s="1202"/>
      <c r="F60" s="1203"/>
      <c r="G60" s="615"/>
      <c r="AD60">
        <f>COUNTIF(입력!$J$3:$J$142,AC60)</f>
        <v>101</v>
      </c>
    </row>
    <row r="61" spans="1:34" ht="35.1" customHeight="1">
      <c r="A61" s="1195" t="s">
        <v>528</v>
      </c>
      <c r="B61" s="1196"/>
      <c r="C61" s="1201" t="s">
        <v>527</v>
      </c>
      <c r="D61" s="1202"/>
      <c r="E61" s="1202"/>
      <c r="F61" s="1203"/>
      <c r="G61" s="615" t="str">
        <f ca="1">IF(OFFSET(입력!$B$3,B55-1+$S$1*20,14)="제거대상의 대부분이 목본류","(○)","")</f>
        <v/>
      </c>
      <c r="AD61">
        <f>COUNTIF(입력!$J$3:$J$142,AC61)</f>
        <v>101</v>
      </c>
    </row>
    <row r="62" spans="1:34" ht="35.1" customHeight="1">
      <c r="A62" s="1197"/>
      <c r="B62" s="1198"/>
      <c r="C62" s="1201" t="s">
        <v>526</v>
      </c>
      <c r="D62" s="1202"/>
      <c r="E62" s="1202"/>
      <c r="F62" s="1203"/>
      <c r="G62" s="615" t="str">
        <f ca="1">IF(OFFSET(입력!$B$3,B55-1+$S$1*20,14)="제거대상의 대부분이 초본류","(○)","")</f>
        <v>(○)</v>
      </c>
      <c r="AD62">
        <f>COUNTIF(입력!$J$3:$J$142,AC62)</f>
        <v>101</v>
      </c>
    </row>
    <row r="63" spans="1:34" ht="35.1" customHeight="1">
      <c r="A63" s="1199"/>
      <c r="B63" s="1200"/>
      <c r="C63" s="1201" t="s">
        <v>524</v>
      </c>
      <c r="D63" s="1202"/>
      <c r="E63" s="1202"/>
      <c r="F63" s="1203"/>
      <c r="G63" s="615" t="str">
        <f ca="1">IF(OFFSET(입력!$B$3,B55-1+$S$1*20,14)="제거대상은 목본류+초본류 혼합","(○)","")</f>
        <v/>
      </c>
      <c r="AD63">
        <f>COUNTIF(입력!$J$3:$J$142,AC63)</f>
        <v>101</v>
      </c>
    </row>
    <row r="64" spans="1:34" ht="35.1" customHeight="1">
      <c r="A64" s="1195" t="s">
        <v>558</v>
      </c>
      <c r="B64" s="1196"/>
      <c r="C64" s="1201" t="s">
        <v>523</v>
      </c>
      <c r="D64" s="1202"/>
      <c r="E64" s="1202"/>
      <c r="F64" s="1203"/>
      <c r="G64" s="615" t="str">
        <f ca="1">IF(OFFSET(입력!$B$3,B55-1+$S$1*20,15)="조림 당해 연도","(○)","")</f>
        <v/>
      </c>
      <c r="AD64">
        <f>COUNTIF(입력!$J$3:$J$142,AC64)</f>
        <v>101</v>
      </c>
    </row>
    <row r="65" spans="1:34" ht="35.1" customHeight="1">
      <c r="A65" s="1197"/>
      <c r="B65" s="1198"/>
      <c r="C65" s="1201" t="s">
        <v>521</v>
      </c>
      <c r="D65" s="1202"/>
      <c r="E65" s="1202"/>
      <c r="F65" s="1203"/>
      <c r="G65" s="615" t="str">
        <f ca="1">IF(OFFSET(입력!$B$3,B55-1+$S$1*20,15)="조림 2년 차","(○)","")</f>
        <v/>
      </c>
      <c r="AD65">
        <f>COUNTIF(입력!$J$3:$J$142,AC65)</f>
        <v>101</v>
      </c>
    </row>
    <row r="66" spans="1:34" ht="35.1" customHeight="1">
      <c r="A66" s="1199"/>
      <c r="B66" s="1200"/>
      <c r="C66" s="1201" t="s">
        <v>519</v>
      </c>
      <c r="D66" s="1202"/>
      <c r="E66" s="1202"/>
      <c r="F66" s="1203"/>
      <c r="G66" s="615" t="str">
        <f ca="1">IF(OFFSET(입력!$B$3,B55-1+$S$1*20,15)="조림 3년 차 이상","(○)","")</f>
        <v>(○)</v>
      </c>
      <c r="AD66">
        <f>COUNTIF(입력!$J$3:$J$142,AC66)</f>
        <v>101</v>
      </c>
    </row>
    <row r="67" spans="1:34" ht="105.75" customHeight="1">
      <c r="A67" s="1204" t="s">
        <v>298</v>
      </c>
      <c r="B67" s="1204"/>
      <c r="C67" s="1201"/>
      <c r="D67" s="1202"/>
      <c r="E67" s="1202"/>
      <c r="F67" s="1202"/>
      <c r="G67" s="1203"/>
      <c r="AD67">
        <f>COUNTIF(입력!$J$3:$J$142,AC67)</f>
        <v>101</v>
      </c>
    </row>
    <row r="68" spans="1:34" ht="39.75" customHeight="1">
      <c r="A68" s="1194" t="s">
        <v>561</v>
      </c>
      <c r="B68" s="1194"/>
      <c r="C68" s="1194"/>
      <c r="D68" s="1194"/>
      <c r="AD68">
        <f>COUNTIF(입력!$J$3:$J$142,AC68)</f>
        <v>101</v>
      </c>
    </row>
    <row r="69" spans="1:34" ht="39.75" customHeight="1">
      <c r="A69" s="1205" t="str">
        <f ca="1">"풀베기 표준지 조사야장 ("&amp;OFFSET(입력!$A$3,B72-1+$S$1*20,0)&amp;")"</f>
        <v>풀베기 표준지 조사야장 (0)</v>
      </c>
      <c r="B69" s="1206"/>
      <c r="C69" s="1206"/>
      <c r="D69" s="1206"/>
      <c r="E69" s="1206"/>
      <c r="F69" s="1206"/>
      <c r="G69" s="1207"/>
      <c r="S69" s="3">
        <f ca="1">IFERROR(IF(RIGHT(MID(CELL("filename",A69),FIND("]",CELL("filename",A69))+1,255),2)&gt;=10,RIGHT(MID(CELL("filename",A69),FIND("]",CELL("filename",A69))+1,255),2)-1,RIGHT(MID(CELL("filename",A69),FIND("]",CELL("filename",A69))+1,255),1)-1),RIGHT(MID(CELL("filename",A69),FIND("]",CELL("filename",A69))+1,255),1)-1)</f>
        <v>1</v>
      </c>
    </row>
    <row r="70" spans="1:34" ht="39.75" customHeight="1">
      <c r="A70" s="1210" t="s">
        <v>559</v>
      </c>
      <c r="B70" s="1210"/>
      <c r="C70" s="1210"/>
      <c r="D70" s="1210"/>
      <c r="E70" s="620"/>
      <c r="F70" s="620"/>
      <c r="G70" s="620"/>
    </row>
    <row r="71" spans="1:34" ht="39.75" customHeight="1">
      <c r="A71" s="615" t="s">
        <v>554</v>
      </c>
      <c r="B71" s="619">
        <f ca="1">OFFSET(입력!$B$3,B72-1+$S$1*20,2)</f>
        <v>0</v>
      </c>
      <c r="C71" s="618">
        <f ca="1">OFFSET(입력!$B$3,B72-1+$S$1*20,3)</f>
        <v>0</v>
      </c>
      <c r="D71" s="615" t="s">
        <v>553</v>
      </c>
      <c r="E71" s="1201">
        <f ca="1">OFFSET(입력!$B$3,B72-1+$S$1*20,1)</f>
        <v>0</v>
      </c>
      <c r="F71" s="1202"/>
      <c r="G71" s="1203"/>
      <c r="AC71" s="614" t="s">
        <v>345</v>
      </c>
      <c r="AD71">
        <f>COUNTIF(입력!$J$3:$J$142,AC71)</f>
        <v>14</v>
      </c>
      <c r="AH71" s="614">
        <f>COUNTIF(입력!$J$3:$J$142,AC71)</f>
        <v>14</v>
      </c>
    </row>
    <row r="72" spans="1:34" ht="39.75" customHeight="1">
      <c r="A72" s="615" t="s">
        <v>550</v>
      </c>
      <c r="B72" s="1204">
        <f>ROUNDDOWN(ROW()/17,0)+1</f>
        <v>5</v>
      </c>
      <c r="C72" s="1204"/>
      <c r="D72" s="615" t="s">
        <v>549</v>
      </c>
      <c r="E72" s="615" t="s">
        <v>548</v>
      </c>
      <c r="F72" s="615" t="s">
        <v>547</v>
      </c>
      <c r="G72" s="621">
        <f ca="1">OFFSET(입력!$B$3,B72-1+$S$1*20,4)</f>
        <v>0</v>
      </c>
      <c r="AC72" s="614"/>
      <c r="AD72">
        <f>COUNTIF(입력!$J$3:$J$142,AC72)</f>
        <v>101</v>
      </c>
      <c r="AH72" s="614"/>
    </row>
    <row r="73" spans="1:34" ht="39.75" customHeight="1">
      <c r="A73" s="615" t="s">
        <v>573</v>
      </c>
      <c r="B73" s="616" t="s">
        <v>545</v>
      </c>
      <c r="C73" s="617">
        <f ca="1">ROUND(OFFSET(입력!$B$3,B72-1+$S$1*20,10),0)</f>
        <v>0</v>
      </c>
      <c r="D73" s="617" t="s">
        <v>544</v>
      </c>
      <c r="E73" s="617">
        <f ca="1">ROUND(OFFSET(입력!$B$3,B72-1+$S$1*20,11),0)</f>
        <v>0</v>
      </c>
      <c r="F73" s="615" t="s">
        <v>543</v>
      </c>
      <c r="G73" s="615" t="s">
        <v>574</v>
      </c>
      <c r="AC73" s="614"/>
      <c r="AD73">
        <f>COUNTIF(입력!$J$3:$J$142,AC73)</f>
        <v>101</v>
      </c>
      <c r="AH73" s="614"/>
    </row>
    <row r="74" spans="1:34" ht="39.75" customHeight="1">
      <c r="A74" s="615" t="s">
        <v>411</v>
      </c>
      <c r="B74" s="1204">
        <f ca="1">OFFSET(입력!$B$3,B72-1+$S$1*20,8)</f>
        <v>0</v>
      </c>
      <c r="C74" s="1204"/>
      <c r="D74" s="615" t="s">
        <v>539</v>
      </c>
      <c r="E74" s="622" t="str">
        <f ca="1">OFFSET(입력!$B$3,B21-1+$S$1*20,7)</f>
        <v>2023
2024보식</v>
      </c>
      <c r="F74" s="615" t="s">
        <v>538</v>
      </c>
      <c r="G74" s="615">
        <f ca="1">OFFSET(입력!$B$3,B72-1+$S$1*20,9)</f>
        <v>0</v>
      </c>
      <c r="AC74" s="614"/>
      <c r="AD74">
        <f>COUNTIF(입력!$J$3:$J$142,AC74)</f>
        <v>101</v>
      </c>
    </row>
    <row r="75" spans="1:34" ht="39.75" customHeight="1">
      <c r="A75" s="1204" t="s">
        <v>512</v>
      </c>
      <c r="B75" s="1204"/>
      <c r="C75" s="1204" t="s">
        <v>536</v>
      </c>
      <c r="D75" s="1204"/>
      <c r="E75" s="1204"/>
      <c r="F75" s="1204"/>
      <c r="G75" s="615" t="s">
        <v>6</v>
      </c>
      <c r="AD75">
        <f>COUNTIF(입력!$J$3:$J$142,AC75)</f>
        <v>101</v>
      </c>
    </row>
    <row r="76" spans="1:34" ht="80.099999999999994" customHeight="1">
      <c r="A76" s="1208" t="s">
        <v>309</v>
      </c>
      <c r="B76" s="615" t="s">
        <v>310</v>
      </c>
      <c r="C76" s="1201">
        <f ca="1">OFFSET(입력!$B$3,B72-1+$S$1*20,12)</f>
        <v>0</v>
      </c>
      <c r="D76" s="1202"/>
      <c r="E76" s="1202"/>
      <c r="F76" s="1203"/>
      <c r="G76" s="615"/>
      <c r="AD76">
        <f>COUNTIF(입력!$J$3:$J$142,AC76)</f>
        <v>101</v>
      </c>
    </row>
    <row r="77" spans="1:34" ht="80.099999999999994" customHeight="1">
      <c r="A77" s="1209"/>
      <c r="B77" s="615" t="s">
        <v>311</v>
      </c>
      <c r="C77" s="1201">
        <f ca="1">OFFSET(입력!$B$3,B72-1+$S$1*20,13)</f>
        <v>0</v>
      </c>
      <c r="D77" s="1202"/>
      <c r="E77" s="1202"/>
      <c r="F77" s="1203"/>
      <c r="G77" s="615"/>
      <c r="AD77">
        <f>COUNTIF(입력!$J$3:$J$142,AC77)</f>
        <v>101</v>
      </c>
    </row>
    <row r="78" spans="1:34" ht="35.1" customHeight="1">
      <c r="A78" s="1195" t="s">
        <v>528</v>
      </c>
      <c r="B78" s="1196"/>
      <c r="C78" s="1201" t="s">
        <v>527</v>
      </c>
      <c r="D78" s="1202"/>
      <c r="E78" s="1202"/>
      <c r="F78" s="1203"/>
      <c r="G78" s="615" t="str">
        <f ca="1">IF(OFFSET(입력!$B$3,B72-1+$S$1*20,14)="제거대상의 대부분이 목본류","(○)","")</f>
        <v/>
      </c>
      <c r="AD78">
        <f>COUNTIF(입력!$J$3:$J$142,AC78)</f>
        <v>101</v>
      </c>
    </row>
    <row r="79" spans="1:34" ht="35.1" customHeight="1">
      <c r="A79" s="1197"/>
      <c r="B79" s="1198"/>
      <c r="C79" s="1201" t="s">
        <v>526</v>
      </c>
      <c r="D79" s="1202"/>
      <c r="E79" s="1202"/>
      <c r="F79" s="1203"/>
      <c r="G79" s="615" t="str">
        <f ca="1">IF(OFFSET(입력!$B$3,B72-1+$S$1*20,14)="제거대상의 대부분이 초본류","(○)","")</f>
        <v/>
      </c>
      <c r="AD79">
        <f>COUNTIF(입력!$J$3:$J$142,AC79)</f>
        <v>101</v>
      </c>
    </row>
    <row r="80" spans="1:34" ht="35.1" customHeight="1">
      <c r="A80" s="1199"/>
      <c r="B80" s="1200"/>
      <c r="C80" s="1201" t="s">
        <v>524</v>
      </c>
      <c r="D80" s="1202"/>
      <c r="E80" s="1202"/>
      <c r="F80" s="1203"/>
      <c r="G80" s="615" t="str">
        <f ca="1">IF(OFFSET(입력!$B$3,B72-1+$S$1*20,14)="제거대상은 목본류+초본류 혼합","(○)","")</f>
        <v/>
      </c>
      <c r="AD80">
        <f>COUNTIF(입력!$J$3:$J$142,AC80)</f>
        <v>101</v>
      </c>
    </row>
    <row r="81" spans="1:30" ht="35.1" customHeight="1">
      <c r="A81" s="1195" t="s">
        <v>558</v>
      </c>
      <c r="B81" s="1196"/>
      <c r="C81" s="1201" t="s">
        <v>523</v>
      </c>
      <c r="D81" s="1202"/>
      <c r="E81" s="1202"/>
      <c r="F81" s="1203"/>
      <c r="G81" s="615" t="str">
        <f ca="1">IF(OFFSET(입력!$B$3,B72-1+$S$1*20,15)="조림 당해 연도","(○)","")</f>
        <v/>
      </c>
      <c r="AD81">
        <f>COUNTIF(입력!$J$3:$J$142,AC81)</f>
        <v>101</v>
      </c>
    </row>
    <row r="82" spans="1:30" ht="35.1" customHeight="1">
      <c r="A82" s="1197"/>
      <c r="B82" s="1198"/>
      <c r="C82" s="1201" t="s">
        <v>521</v>
      </c>
      <c r="D82" s="1202"/>
      <c r="E82" s="1202"/>
      <c r="F82" s="1203"/>
      <c r="G82" s="615" t="str">
        <f ca="1">IF(OFFSET(입력!$B$3,B72-1+$S$1*20,15)="조림 2년 차","(○)","")</f>
        <v/>
      </c>
      <c r="AD82">
        <f>COUNTIF(입력!$J$3:$J$142,AC82)</f>
        <v>101</v>
      </c>
    </row>
    <row r="83" spans="1:30" ht="35.1" customHeight="1">
      <c r="A83" s="1199"/>
      <c r="B83" s="1200"/>
      <c r="C83" s="1201" t="s">
        <v>519</v>
      </c>
      <c r="D83" s="1202"/>
      <c r="E83" s="1202"/>
      <c r="F83" s="1203"/>
      <c r="G83" s="615" t="str">
        <f ca="1">IF(OFFSET(입력!$B$3,B72-1+$S$1*20,15)="조림 3년 차 이상","(○)","")</f>
        <v/>
      </c>
      <c r="AD83">
        <f>COUNTIF(입력!$J$3:$J$142,AC83)</f>
        <v>101</v>
      </c>
    </row>
    <row r="84" spans="1:30" ht="105.75" customHeight="1">
      <c r="A84" s="1204" t="s">
        <v>298</v>
      </c>
      <c r="B84" s="1204"/>
      <c r="C84" s="1201"/>
      <c r="D84" s="1202"/>
      <c r="E84" s="1202"/>
      <c r="F84" s="1202"/>
      <c r="G84" s="1203"/>
      <c r="AD84">
        <f>COUNTIF(입력!$J$3:$J$142,AC84)</f>
        <v>101</v>
      </c>
    </row>
    <row r="85" spans="1:30" ht="39.75" customHeight="1">
      <c r="A85" s="1194" t="s">
        <v>561</v>
      </c>
      <c r="B85" s="1194"/>
      <c r="C85" s="1194"/>
      <c r="D85" s="1194"/>
      <c r="AD85">
        <f>COUNTIF(입력!$J$3:$J$142,AC85)</f>
        <v>101</v>
      </c>
    </row>
  </sheetData>
  <mergeCells count="105">
    <mergeCell ref="A68:D68"/>
    <mergeCell ref="A64:B66"/>
    <mergeCell ref="C64:F64"/>
    <mergeCell ref="C65:F65"/>
    <mergeCell ref="C66:F66"/>
    <mergeCell ref="A67:B67"/>
    <mergeCell ref="C67:G67"/>
    <mergeCell ref="A47:B49"/>
    <mergeCell ref="C47:F47"/>
    <mergeCell ref="C48:F48"/>
    <mergeCell ref="C49:F49"/>
    <mergeCell ref="A50:B50"/>
    <mergeCell ref="C50:G50"/>
    <mergeCell ref="A61:B63"/>
    <mergeCell ref="C61:F61"/>
    <mergeCell ref="C62:F62"/>
    <mergeCell ref="C63:F63"/>
    <mergeCell ref="A51:D51"/>
    <mergeCell ref="A52:G52"/>
    <mergeCell ref="A53:D53"/>
    <mergeCell ref="E54:G54"/>
    <mergeCell ref="B55:C55"/>
    <mergeCell ref="B57:C57"/>
    <mergeCell ref="A58:B58"/>
    <mergeCell ref="C58:F58"/>
    <mergeCell ref="A59:A60"/>
    <mergeCell ref="C59:F59"/>
    <mergeCell ref="C60:F60"/>
    <mergeCell ref="A30:B32"/>
    <mergeCell ref="C30:F30"/>
    <mergeCell ref="C31:F31"/>
    <mergeCell ref="C32:F32"/>
    <mergeCell ref="A33:B33"/>
    <mergeCell ref="C33:G33"/>
    <mergeCell ref="A44:B46"/>
    <mergeCell ref="C44:F44"/>
    <mergeCell ref="C45:F45"/>
    <mergeCell ref="C46:F46"/>
    <mergeCell ref="A34:D34"/>
    <mergeCell ref="A35:G35"/>
    <mergeCell ref="A36:D36"/>
    <mergeCell ref="E37:G37"/>
    <mergeCell ref="B38:C38"/>
    <mergeCell ref="B40:C40"/>
    <mergeCell ref="A41:B41"/>
    <mergeCell ref="C41:F41"/>
    <mergeCell ref="A42:A43"/>
    <mergeCell ref="C42:F42"/>
    <mergeCell ref="C43:F43"/>
    <mergeCell ref="A27:B29"/>
    <mergeCell ref="C27:F27"/>
    <mergeCell ref="C28:F28"/>
    <mergeCell ref="C29:F29"/>
    <mergeCell ref="A17:D17"/>
    <mergeCell ref="A18:G18"/>
    <mergeCell ref="A19:D19"/>
    <mergeCell ref="E20:G20"/>
    <mergeCell ref="B21:C21"/>
    <mergeCell ref="B23:C23"/>
    <mergeCell ref="A24:B24"/>
    <mergeCell ref="C24:F24"/>
    <mergeCell ref="A25:A26"/>
    <mergeCell ref="C25:F25"/>
    <mergeCell ref="C26:F26"/>
    <mergeCell ref="A10:B12"/>
    <mergeCell ref="C10:F10"/>
    <mergeCell ref="C11:F11"/>
    <mergeCell ref="C12:F12"/>
    <mergeCell ref="A13:B15"/>
    <mergeCell ref="C13:F13"/>
    <mergeCell ref="C14:F14"/>
    <mergeCell ref="C15:F15"/>
    <mergeCell ref="A16:B16"/>
    <mergeCell ref="C16:G16"/>
    <mergeCell ref="A7:B7"/>
    <mergeCell ref="C7:F7"/>
    <mergeCell ref="A1:G1"/>
    <mergeCell ref="A2:D2"/>
    <mergeCell ref="E3:G3"/>
    <mergeCell ref="B4:C4"/>
    <mergeCell ref="B6:C6"/>
    <mergeCell ref="A8:A9"/>
    <mergeCell ref="C8:F8"/>
    <mergeCell ref="C9:F9"/>
    <mergeCell ref="A75:B75"/>
    <mergeCell ref="C75:F75"/>
    <mergeCell ref="A76:A77"/>
    <mergeCell ref="C76:F76"/>
    <mergeCell ref="C77:F77"/>
    <mergeCell ref="A69:G69"/>
    <mergeCell ref="A70:D70"/>
    <mergeCell ref="E71:G71"/>
    <mergeCell ref="B72:C72"/>
    <mergeCell ref="B74:C74"/>
    <mergeCell ref="A84:B84"/>
    <mergeCell ref="C84:G84"/>
    <mergeCell ref="A85:D85"/>
    <mergeCell ref="A78:B80"/>
    <mergeCell ref="C78:F78"/>
    <mergeCell ref="C79:F79"/>
    <mergeCell ref="C80:F80"/>
    <mergeCell ref="A81:B83"/>
    <mergeCell ref="C81:F81"/>
    <mergeCell ref="C82:F82"/>
    <mergeCell ref="C83:F83"/>
  </mergeCells>
  <phoneticPr fontId="4" type="noConversion"/>
  <pageMargins left="0.7" right="0.7" top="0.75" bottom="0.75" header="0.3" footer="0.3"/>
  <pageSetup paperSize="9" scale="89" orientation="portrait" r:id="rId1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H119"/>
  <sheetViews>
    <sheetView view="pageBreakPreview" topLeftCell="A37" zoomScale="90" zoomScaleNormal="100" zoomScaleSheetLayoutView="90" workbookViewId="0">
      <selection activeCell="C50" sqref="C50:G50"/>
    </sheetView>
  </sheetViews>
  <sheetFormatPr defaultRowHeight="13.5"/>
  <cols>
    <col min="2" max="2" width="11.88671875" customWidth="1"/>
    <col min="3" max="3" width="13.5546875" customWidth="1"/>
    <col min="5" max="5" width="14.44140625" customWidth="1"/>
    <col min="6" max="6" width="10.77734375" customWidth="1"/>
    <col min="7" max="7" width="16.5546875" customWidth="1"/>
  </cols>
  <sheetData>
    <row r="1" spans="1:34" ht="39.75" customHeight="1">
      <c r="A1" s="1205" t="str">
        <f ca="1">"풀베기 표준지 조사야장 ("&amp;OFFSET(입력!$A$3,B4-1+$S$1*20,0)&amp;")"</f>
        <v>풀베기 표준지 조사야장 (1-0-3-0)</v>
      </c>
      <c r="B1" s="1206"/>
      <c r="C1" s="1206"/>
      <c r="D1" s="1206"/>
      <c r="E1" s="1206"/>
      <c r="F1" s="1206"/>
      <c r="G1" s="1207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2</v>
      </c>
    </row>
    <row r="2" spans="1:34" ht="39.75" customHeight="1">
      <c r="A2" s="1210" t="s">
        <v>559</v>
      </c>
      <c r="B2" s="1210"/>
      <c r="C2" s="1210"/>
      <c r="D2" s="1210"/>
      <c r="E2" s="620"/>
      <c r="F2" s="620"/>
      <c r="G2" s="620"/>
    </row>
    <row r="3" spans="1:34" ht="39.75" customHeight="1">
      <c r="A3" s="615" t="s">
        <v>554</v>
      </c>
      <c r="B3" s="619">
        <f ca="1">OFFSET(입력!$B$3,B4-1+$S$1*20,2)</f>
        <v>2026</v>
      </c>
      <c r="C3" s="618" t="str">
        <f ca="1">OFFSET(입력!$B$3,B4-1+$S$1*20,3)</f>
        <v>05.08-05.20</v>
      </c>
      <c r="D3" s="615" t="s">
        <v>553</v>
      </c>
      <c r="E3" s="1201" t="str">
        <f ca="1">OFFSET(입력!$B$3,B4-1+$S$1*20,1)</f>
        <v>양구군 양구읍 송청리 산2번지외 3필지</v>
      </c>
      <c r="F3" s="1202"/>
      <c r="G3" s="1203"/>
      <c r="AC3" s="614" t="s">
        <v>345</v>
      </c>
      <c r="AD3">
        <f>COUNTIF(입력!$J$3:$J$142,AC3)</f>
        <v>14</v>
      </c>
      <c r="AH3" s="614">
        <f>COUNTIF(입력!$J$3:$J$142,AC3)</f>
        <v>14</v>
      </c>
    </row>
    <row r="4" spans="1:34" ht="39.75" customHeight="1">
      <c r="A4" s="615" t="s">
        <v>550</v>
      </c>
      <c r="B4" s="1204">
        <f>ROUNDDOWN(ROW()/17,0)+1</f>
        <v>1</v>
      </c>
      <c r="C4" s="1204"/>
      <c r="D4" s="615" t="s">
        <v>549</v>
      </c>
      <c r="E4" s="615" t="s">
        <v>548</v>
      </c>
      <c r="F4" s="615" t="s">
        <v>547</v>
      </c>
      <c r="G4" s="621">
        <f ca="1">OFFSET(입력!$B$3,B4-1+$S$1*20,4)</f>
        <v>0.02</v>
      </c>
      <c r="AC4" s="614"/>
      <c r="AD4">
        <f>COUNTIF(입력!$J$3:$J$142,AC4)</f>
        <v>101</v>
      </c>
      <c r="AH4" s="614"/>
    </row>
    <row r="5" spans="1:34" ht="39.75" customHeight="1">
      <c r="A5" s="615" t="s">
        <v>573</v>
      </c>
      <c r="B5" s="616" t="s">
        <v>545</v>
      </c>
      <c r="C5" s="617">
        <f ca="1">ROUND(OFFSET(입력!$B$3,B4-1+$S$1*20,10),0)</f>
        <v>288033</v>
      </c>
      <c r="D5" s="617" t="s">
        <v>544</v>
      </c>
      <c r="E5" s="617">
        <f ca="1">ROUND(OFFSET(입력!$B$3,B4-1+$S$1*20,11),0)</f>
        <v>611587</v>
      </c>
      <c r="F5" s="615" t="s">
        <v>543</v>
      </c>
      <c r="G5" s="615" t="s">
        <v>574</v>
      </c>
      <c r="AC5" s="614"/>
      <c r="AD5">
        <f>COUNTIF(입력!$J$3:$J$142,AC5)</f>
        <v>101</v>
      </c>
      <c r="AH5" s="614"/>
    </row>
    <row r="6" spans="1:34" ht="39.75" customHeight="1">
      <c r="A6" s="615" t="s">
        <v>411</v>
      </c>
      <c r="B6" s="1204" t="str">
        <f ca="1">OFFSET(입력!$B$3,B4-1+$S$1*20,8)</f>
        <v>자작나무</v>
      </c>
      <c r="C6" s="1204"/>
      <c r="D6" s="615" t="s">
        <v>539</v>
      </c>
      <c r="E6" s="622" t="str">
        <f ca="1">OFFSET(입력!$B$3,B4-1+$S$1*20,7)</f>
        <v>2023추기</v>
      </c>
      <c r="F6" s="615" t="s">
        <v>538</v>
      </c>
      <c r="G6" s="615" t="str">
        <f ca="1">OFFSET(입력!$B$3,B4-1+$S$1*20,9)</f>
        <v>중묘</v>
      </c>
      <c r="AC6" s="614"/>
      <c r="AD6">
        <f>COUNTIF(입력!$J$3:$J$142,AC6)</f>
        <v>101</v>
      </c>
    </row>
    <row r="7" spans="1:34" ht="39.75" customHeight="1">
      <c r="A7" s="1204" t="s">
        <v>512</v>
      </c>
      <c r="B7" s="1204"/>
      <c r="C7" s="1204" t="s">
        <v>536</v>
      </c>
      <c r="D7" s="1204"/>
      <c r="E7" s="1204"/>
      <c r="F7" s="1204"/>
      <c r="G7" s="615" t="s">
        <v>6</v>
      </c>
      <c r="AD7">
        <f>COUNTIF(입력!$J$3:$J$142,AC7)</f>
        <v>101</v>
      </c>
    </row>
    <row r="8" spans="1:34" ht="80.099999999999994" customHeight="1">
      <c r="A8" s="1208" t="s">
        <v>309</v>
      </c>
      <c r="B8" s="615" t="s">
        <v>310</v>
      </c>
      <c r="C8" s="1201">
        <f ca="1">OFFSET(입력!$B$3,B4-1+$S$1*20,12)</f>
        <v>11</v>
      </c>
      <c r="D8" s="1202"/>
      <c r="E8" s="1202"/>
      <c r="F8" s="1203"/>
      <c r="G8" s="615"/>
      <c r="AD8">
        <f>COUNTIF(입력!$J$3:$J$142,AC8)</f>
        <v>101</v>
      </c>
    </row>
    <row r="9" spans="1:34" ht="80.099999999999994" customHeight="1">
      <c r="A9" s="1209"/>
      <c r="B9" s="615" t="s">
        <v>311</v>
      </c>
      <c r="C9" s="1201">
        <f ca="1">OFFSET(입력!$B$3,B4-1+$S$1*20,13)</f>
        <v>39</v>
      </c>
      <c r="D9" s="1202"/>
      <c r="E9" s="1202"/>
      <c r="F9" s="1203"/>
      <c r="G9" s="615"/>
      <c r="AD9">
        <f>COUNTIF(입력!$J$3:$J$142,AC9)</f>
        <v>101</v>
      </c>
    </row>
    <row r="10" spans="1:34" ht="35.1" customHeight="1">
      <c r="A10" s="1195" t="s">
        <v>528</v>
      </c>
      <c r="B10" s="1196"/>
      <c r="C10" s="1201" t="s">
        <v>527</v>
      </c>
      <c r="D10" s="1202"/>
      <c r="E10" s="1202"/>
      <c r="F10" s="1203"/>
      <c r="G10" s="615" t="str">
        <f ca="1">IF(OFFSET(입력!$B$3,B4-1+$S$1*20,14)="제거대상의 대부분이 목본류","(○)","")</f>
        <v/>
      </c>
      <c r="AD10">
        <f>COUNTIF(입력!$J$3:$J$142,AC10)</f>
        <v>101</v>
      </c>
    </row>
    <row r="11" spans="1:34" ht="35.1" customHeight="1">
      <c r="A11" s="1197"/>
      <c r="B11" s="1198"/>
      <c r="C11" s="1201" t="s">
        <v>526</v>
      </c>
      <c r="D11" s="1202"/>
      <c r="E11" s="1202"/>
      <c r="F11" s="1203"/>
      <c r="G11" s="615" t="str">
        <f ca="1">IF(OFFSET(입력!$B$3,B4-1+$S$1*20,14)="제거대상의 대부분이 초본류","(○)","")</f>
        <v/>
      </c>
      <c r="AD11">
        <f>COUNTIF(입력!$J$3:$J$142,AC11)</f>
        <v>101</v>
      </c>
    </row>
    <row r="12" spans="1:34" ht="35.1" customHeight="1">
      <c r="A12" s="1199"/>
      <c r="B12" s="1200"/>
      <c r="C12" s="1201" t="s">
        <v>524</v>
      </c>
      <c r="D12" s="1202"/>
      <c r="E12" s="1202"/>
      <c r="F12" s="1203"/>
      <c r="G12" s="615" t="str">
        <f ca="1">IF(OFFSET(입력!$B$3,B4-1+$S$1*20,14)="제거대상은 목본류+초본류 혼합","(○)","")</f>
        <v>(○)</v>
      </c>
      <c r="AD12">
        <f>COUNTIF(입력!$J$3:$J$142,AC12)</f>
        <v>101</v>
      </c>
    </row>
    <row r="13" spans="1:34" ht="35.1" customHeight="1">
      <c r="A13" s="1195" t="s">
        <v>558</v>
      </c>
      <c r="B13" s="1196"/>
      <c r="C13" s="1201" t="s">
        <v>523</v>
      </c>
      <c r="D13" s="1202"/>
      <c r="E13" s="1202"/>
      <c r="F13" s="1203"/>
      <c r="G13" s="615" t="str">
        <f ca="1">IF(OFFSET(입력!$B$3,B4-1+$S$1*20,15)="조림 당해 연도","(○)","")</f>
        <v/>
      </c>
      <c r="AD13">
        <f>COUNTIF(입력!$J$3:$J$142,AC13)</f>
        <v>101</v>
      </c>
    </row>
    <row r="14" spans="1:34" ht="35.1" customHeight="1">
      <c r="A14" s="1197"/>
      <c r="B14" s="1198"/>
      <c r="C14" s="1201" t="s">
        <v>521</v>
      </c>
      <c r="D14" s="1202"/>
      <c r="E14" s="1202"/>
      <c r="F14" s="1203"/>
      <c r="G14" s="615" t="str">
        <f ca="1">IF(OFFSET(입력!$B$3,B4-1+$S$1*20,15)="조림 2년 차","(○)","")</f>
        <v/>
      </c>
      <c r="AD14">
        <f>COUNTIF(입력!$J$3:$J$142,AC14)</f>
        <v>101</v>
      </c>
    </row>
    <row r="15" spans="1:34" ht="35.1" customHeight="1">
      <c r="A15" s="1199"/>
      <c r="B15" s="1200"/>
      <c r="C15" s="1201" t="s">
        <v>519</v>
      </c>
      <c r="D15" s="1202"/>
      <c r="E15" s="1202"/>
      <c r="F15" s="1203"/>
      <c r="G15" s="615" t="str">
        <f ca="1">IF(OFFSET(입력!$B$3,B4-1+$S$1*20,15)="조림 3년 차 이상","(○)","")</f>
        <v>(○)</v>
      </c>
      <c r="AD15">
        <f>COUNTIF(입력!$J$3:$J$142,AC15)</f>
        <v>101</v>
      </c>
    </row>
    <row r="16" spans="1:34" ht="105.75" customHeight="1">
      <c r="A16" s="1204" t="s">
        <v>298</v>
      </c>
      <c r="B16" s="1204"/>
      <c r="C16" s="1201"/>
      <c r="D16" s="1202"/>
      <c r="E16" s="1202"/>
      <c r="F16" s="1202"/>
      <c r="G16" s="1203"/>
      <c r="AD16">
        <f>COUNTIF(입력!$J$3:$J$142,AC16)</f>
        <v>101</v>
      </c>
    </row>
    <row r="17" spans="1:34" ht="39.75" customHeight="1">
      <c r="A17" s="1194" t="s">
        <v>561</v>
      </c>
      <c r="B17" s="1194"/>
      <c r="C17" s="1194"/>
      <c r="D17" s="1194"/>
      <c r="AD17">
        <f>COUNTIF(입력!$J$3:$J$142,AC17)</f>
        <v>101</v>
      </c>
    </row>
    <row r="18" spans="1:34" ht="39.75" customHeight="1">
      <c r="A18" s="1205" t="str">
        <f ca="1">"풀베기 표준지 조사야장 ("&amp;OFFSET(입력!$A$3,B21-1+$S$1*20,0)&amp;")"</f>
        <v>풀베기 표준지 조사야장 (1-0-3-0)</v>
      </c>
      <c r="B18" s="1206"/>
      <c r="C18" s="1206"/>
      <c r="D18" s="1206"/>
      <c r="E18" s="1206"/>
      <c r="F18" s="1206"/>
      <c r="G18" s="1207"/>
      <c r="S18" s="3">
        <f ca="1">IFERROR(IF(RIGHT(MID(CELL("filename",A18),FIND("]",CELL("filename",A18))+1,255),2)&gt;=10,RIGHT(MID(CELL("filename",A18),FIND("]",CELL("filename",A18))+1,255),2)-1,RIGHT(MID(CELL("filename",A18),FIND("]",CELL("filename",A18))+1,255),1)-1),RIGHT(MID(CELL("filename",A18),FIND("]",CELL("filename",A18))+1,255),1)-1)</f>
        <v>2</v>
      </c>
    </row>
    <row r="19" spans="1:34" ht="39.75" customHeight="1">
      <c r="A19" s="1210" t="s">
        <v>559</v>
      </c>
      <c r="B19" s="1210"/>
      <c r="C19" s="1210"/>
      <c r="D19" s="1210"/>
      <c r="E19" s="620"/>
      <c r="F19" s="620"/>
      <c r="G19" s="620"/>
    </row>
    <row r="20" spans="1:34" ht="39.75" customHeight="1">
      <c r="A20" s="615" t="s">
        <v>554</v>
      </c>
      <c r="B20" s="619">
        <f ca="1">OFFSET(입력!$B$3,B21-1+$S$1*20,2)</f>
        <v>2026</v>
      </c>
      <c r="C20" s="618" t="str">
        <f ca="1">OFFSET(입력!$B$3,B21-1+$S$1*20,3)</f>
        <v>05.08-05.20</v>
      </c>
      <c r="D20" s="615" t="s">
        <v>553</v>
      </c>
      <c r="E20" s="1201" t="str">
        <f ca="1">OFFSET(입력!$B$3,B21-1+$S$1*20,1)</f>
        <v>양구군 양구읍 송청리 산2번지외 3필지</v>
      </c>
      <c r="F20" s="1202"/>
      <c r="G20" s="1203"/>
      <c r="AC20" s="614" t="s">
        <v>345</v>
      </c>
      <c r="AD20">
        <f>COUNTIF(입력!$J$3:$J$142,AC20)</f>
        <v>14</v>
      </c>
      <c r="AH20" s="614">
        <f>COUNTIF(입력!$J$3:$J$142,AC20)</f>
        <v>14</v>
      </c>
    </row>
    <row r="21" spans="1:34" ht="39.75" customHeight="1">
      <c r="A21" s="615" t="s">
        <v>550</v>
      </c>
      <c r="B21" s="1204">
        <f>ROUNDDOWN(ROW()/17,0)+1</f>
        <v>2</v>
      </c>
      <c r="C21" s="1204"/>
      <c r="D21" s="615" t="s">
        <v>549</v>
      </c>
      <c r="E21" s="615" t="s">
        <v>548</v>
      </c>
      <c r="F21" s="615" t="s">
        <v>547</v>
      </c>
      <c r="G21" s="621">
        <f ca="1">OFFSET(입력!$B$3,B21-1+$S$1*20,4)</f>
        <v>0.02</v>
      </c>
      <c r="AC21" s="614"/>
      <c r="AD21">
        <f>COUNTIF(입력!$J$3:$J$142,AC21)</f>
        <v>101</v>
      </c>
      <c r="AH21" s="614"/>
    </row>
    <row r="22" spans="1:34" ht="39.75" customHeight="1">
      <c r="A22" s="615" t="s">
        <v>573</v>
      </c>
      <c r="B22" s="616" t="s">
        <v>545</v>
      </c>
      <c r="C22" s="617">
        <f ca="1">ROUND(OFFSET(입력!$B$3,B21-1+$S$1*20,10),0)</f>
        <v>293988</v>
      </c>
      <c r="D22" s="617" t="s">
        <v>544</v>
      </c>
      <c r="E22" s="617">
        <f ca="1">ROUND(OFFSET(입력!$B$3,B21-1+$S$1*20,11),0)</f>
        <v>612051</v>
      </c>
      <c r="F22" s="615" t="s">
        <v>543</v>
      </c>
      <c r="G22" s="615" t="s">
        <v>574</v>
      </c>
      <c r="AC22" s="614"/>
      <c r="AD22">
        <f>COUNTIF(입력!$J$3:$J$142,AC22)</f>
        <v>101</v>
      </c>
      <c r="AH22" s="614"/>
    </row>
    <row r="23" spans="1:34" ht="39.75" customHeight="1">
      <c r="A23" s="615" t="s">
        <v>411</v>
      </c>
      <c r="B23" s="1204" t="str">
        <f ca="1">OFFSET(입력!$B$3,B21-1+$S$1*20,8)</f>
        <v>자작나무</v>
      </c>
      <c r="C23" s="1204"/>
      <c r="D23" s="615" t="s">
        <v>539</v>
      </c>
      <c r="E23" s="622" t="str">
        <f ca="1">OFFSET(입력!$B$3,B21-1+$S$1*20,7)</f>
        <v>2023추기</v>
      </c>
      <c r="F23" s="615" t="s">
        <v>538</v>
      </c>
      <c r="G23" s="615" t="str">
        <f ca="1">OFFSET(입력!$B$3,B21-1+$S$1*20,9)</f>
        <v>중묘</v>
      </c>
      <c r="AC23" s="614"/>
      <c r="AD23">
        <f>COUNTIF(입력!$J$3:$J$142,AC23)</f>
        <v>101</v>
      </c>
    </row>
    <row r="24" spans="1:34" ht="39.75" customHeight="1">
      <c r="A24" s="1204" t="s">
        <v>512</v>
      </c>
      <c r="B24" s="1204"/>
      <c r="C24" s="1204" t="s">
        <v>536</v>
      </c>
      <c r="D24" s="1204"/>
      <c r="E24" s="1204"/>
      <c r="F24" s="1204"/>
      <c r="G24" s="615" t="s">
        <v>6</v>
      </c>
      <c r="AD24">
        <f>COUNTIF(입력!$J$3:$J$142,AC24)</f>
        <v>101</v>
      </c>
    </row>
    <row r="25" spans="1:34" ht="80.099999999999994" customHeight="1">
      <c r="A25" s="1208" t="s">
        <v>309</v>
      </c>
      <c r="B25" s="615" t="s">
        <v>310</v>
      </c>
      <c r="C25" s="1201">
        <f ca="1">OFFSET(입력!$B$3,B21-1+$S$1*20,12)</f>
        <v>38</v>
      </c>
      <c r="D25" s="1202"/>
      <c r="E25" s="1202"/>
      <c r="F25" s="1203"/>
      <c r="G25" s="615"/>
      <c r="AD25">
        <f>COUNTIF(입력!$J$3:$J$142,AC25)</f>
        <v>101</v>
      </c>
    </row>
    <row r="26" spans="1:34" ht="80.099999999999994" customHeight="1">
      <c r="A26" s="1209"/>
      <c r="B26" s="615" t="s">
        <v>311</v>
      </c>
      <c r="C26" s="1201">
        <f ca="1">OFFSET(입력!$B$3,B21-1+$S$1*20,13)</f>
        <v>12</v>
      </c>
      <c r="D26" s="1202"/>
      <c r="E26" s="1202"/>
      <c r="F26" s="1203"/>
      <c r="G26" s="615"/>
      <c r="AD26">
        <f>COUNTIF(입력!$J$3:$J$142,AC26)</f>
        <v>101</v>
      </c>
    </row>
    <row r="27" spans="1:34" ht="35.1" customHeight="1">
      <c r="A27" s="1195" t="s">
        <v>528</v>
      </c>
      <c r="B27" s="1196"/>
      <c r="C27" s="1201" t="s">
        <v>527</v>
      </c>
      <c r="D27" s="1202"/>
      <c r="E27" s="1202"/>
      <c r="F27" s="1203"/>
      <c r="G27" s="615" t="str">
        <f ca="1">IF(OFFSET(입력!$B$3,B21-1+$S$1*20,14)="제거대상의 대부분이 목본류","(○)","")</f>
        <v/>
      </c>
      <c r="AD27">
        <f>COUNTIF(입력!$J$3:$J$142,AC27)</f>
        <v>101</v>
      </c>
    </row>
    <row r="28" spans="1:34" ht="35.1" customHeight="1">
      <c r="A28" s="1197"/>
      <c r="B28" s="1198"/>
      <c r="C28" s="1201" t="s">
        <v>526</v>
      </c>
      <c r="D28" s="1202"/>
      <c r="E28" s="1202"/>
      <c r="F28" s="1203"/>
      <c r="G28" s="615" t="str">
        <f ca="1">IF(OFFSET(입력!$B$3,B21-1+$S$1*20,14)="제거대상의 대부분이 초본류","(○)","")</f>
        <v/>
      </c>
      <c r="AD28">
        <f>COUNTIF(입력!$J$3:$J$142,AC28)</f>
        <v>101</v>
      </c>
    </row>
    <row r="29" spans="1:34" ht="35.1" customHeight="1">
      <c r="A29" s="1199"/>
      <c r="B29" s="1200"/>
      <c r="C29" s="1201" t="s">
        <v>524</v>
      </c>
      <c r="D29" s="1202"/>
      <c r="E29" s="1202"/>
      <c r="F29" s="1203"/>
      <c r="G29" s="615" t="str">
        <f ca="1">IF(OFFSET(입력!$B$3,B21-1+$S$1*20,14)="제거대상은 목본류+초본류 혼합","(○)","")</f>
        <v>(○)</v>
      </c>
      <c r="AD29">
        <f>COUNTIF(입력!$J$3:$J$142,AC29)</f>
        <v>101</v>
      </c>
    </row>
    <row r="30" spans="1:34" ht="35.1" customHeight="1">
      <c r="A30" s="1195" t="s">
        <v>558</v>
      </c>
      <c r="B30" s="1196"/>
      <c r="C30" s="1201" t="s">
        <v>523</v>
      </c>
      <c r="D30" s="1202"/>
      <c r="E30" s="1202"/>
      <c r="F30" s="1203"/>
      <c r="G30" s="615" t="str">
        <f ca="1">IF(OFFSET(입력!$B$3,B21-1+$S$1*20,15)="조림 당해 연도","(○)","")</f>
        <v/>
      </c>
      <c r="AD30">
        <f>COUNTIF(입력!$J$3:$J$142,AC30)</f>
        <v>101</v>
      </c>
    </row>
    <row r="31" spans="1:34" ht="35.1" customHeight="1">
      <c r="A31" s="1197"/>
      <c r="B31" s="1198"/>
      <c r="C31" s="1201" t="s">
        <v>521</v>
      </c>
      <c r="D31" s="1202"/>
      <c r="E31" s="1202"/>
      <c r="F31" s="1203"/>
      <c r="G31" s="615" t="str">
        <f ca="1">IF(OFFSET(입력!$B$3,B21-1+$S$1*20,15)="조림 2년 차","(○)","")</f>
        <v/>
      </c>
      <c r="AD31">
        <f>COUNTIF(입력!$J$3:$J$142,AC31)</f>
        <v>101</v>
      </c>
    </row>
    <row r="32" spans="1:34" ht="35.1" customHeight="1">
      <c r="A32" s="1199"/>
      <c r="B32" s="1200"/>
      <c r="C32" s="1201" t="s">
        <v>519</v>
      </c>
      <c r="D32" s="1202"/>
      <c r="E32" s="1202"/>
      <c r="F32" s="1203"/>
      <c r="G32" s="615" t="str">
        <f ca="1">IF(OFFSET(입력!$B$3,B21-1+$S$1*20,15)="조림 3년 차 이상","(○)","")</f>
        <v>(○)</v>
      </c>
      <c r="AD32">
        <f>COUNTIF(입력!$J$3:$J$142,AC32)</f>
        <v>101</v>
      </c>
    </row>
    <row r="33" spans="1:34" ht="105.75" customHeight="1">
      <c r="A33" s="1204" t="s">
        <v>298</v>
      </c>
      <c r="B33" s="1204"/>
      <c r="C33" s="1201"/>
      <c r="D33" s="1202"/>
      <c r="E33" s="1202"/>
      <c r="F33" s="1202"/>
      <c r="G33" s="1203"/>
      <c r="AD33">
        <f>COUNTIF(입력!$J$3:$J$142,AC33)</f>
        <v>101</v>
      </c>
    </row>
    <row r="34" spans="1:34" ht="39.75" customHeight="1">
      <c r="A34" s="1194" t="s">
        <v>561</v>
      </c>
      <c r="B34" s="1194"/>
      <c r="C34" s="1194"/>
      <c r="D34" s="1194"/>
      <c r="AD34">
        <f>COUNTIF(입력!$J$3:$J$142,AC34)</f>
        <v>101</v>
      </c>
    </row>
    <row r="35" spans="1:34" ht="39.75" customHeight="1">
      <c r="A35" s="1205" t="str">
        <f ca="1">"풀베기 표준지 조사야장 ("&amp;OFFSET(입력!$A$3,B38-1+$S$1*20,0)&amp;")"</f>
        <v>풀베기 표준지 조사야장 (1-0-3-0)</v>
      </c>
      <c r="B35" s="1206"/>
      <c r="C35" s="1206"/>
      <c r="D35" s="1206"/>
      <c r="E35" s="1206"/>
      <c r="F35" s="1206"/>
      <c r="G35" s="1207"/>
      <c r="S35" s="3">
        <f ca="1">IFERROR(IF(RIGHT(MID(CELL("filename",A35),FIND("]",CELL("filename",A35))+1,255),2)&gt;=10,RIGHT(MID(CELL("filename",A35),FIND("]",CELL("filename",A35))+1,255),2)-1,RIGHT(MID(CELL("filename",A35),FIND("]",CELL("filename",A35))+1,255),1)-1),RIGHT(MID(CELL("filename",A35),FIND("]",CELL("filename",A35))+1,255),1)-1)</f>
        <v>2</v>
      </c>
    </row>
    <row r="36" spans="1:34" ht="39.75" customHeight="1">
      <c r="A36" s="1210" t="s">
        <v>559</v>
      </c>
      <c r="B36" s="1210"/>
      <c r="C36" s="1210"/>
      <c r="D36" s="1210"/>
      <c r="E36" s="620"/>
      <c r="F36" s="620"/>
      <c r="G36" s="620"/>
    </row>
    <row r="37" spans="1:34" ht="39.75" customHeight="1">
      <c r="A37" s="615" t="s">
        <v>554</v>
      </c>
      <c r="B37" s="619">
        <f ca="1">OFFSET(입력!$B$3,B38-1+$S$1*20,2)</f>
        <v>2026</v>
      </c>
      <c r="C37" s="618" t="str">
        <f ca="1">OFFSET(입력!$B$3,B38-1+$S$1*20,3)</f>
        <v>05.08-05.20</v>
      </c>
      <c r="D37" s="615" t="s">
        <v>553</v>
      </c>
      <c r="E37" s="1201" t="str">
        <f ca="1">OFFSET(입력!$B$3,B38-1+$S$1*20,1)</f>
        <v>양구군 양구읍 송청리 산2번지외 3필지</v>
      </c>
      <c r="F37" s="1202"/>
      <c r="G37" s="1203"/>
      <c r="AC37" s="614" t="s">
        <v>345</v>
      </c>
      <c r="AD37">
        <f>COUNTIF(입력!$J$3:$J$142,AC37)</f>
        <v>14</v>
      </c>
      <c r="AH37" s="614">
        <f>COUNTIF(입력!$J$3:$J$142,AC37)</f>
        <v>14</v>
      </c>
    </row>
    <row r="38" spans="1:34" ht="39.75" customHeight="1">
      <c r="A38" s="615" t="s">
        <v>550</v>
      </c>
      <c r="B38" s="1204">
        <f>ROUNDDOWN(ROW()/17,0)+1</f>
        <v>3</v>
      </c>
      <c r="C38" s="1204"/>
      <c r="D38" s="615" t="s">
        <v>549</v>
      </c>
      <c r="E38" s="615" t="s">
        <v>548</v>
      </c>
      <c r="F38" s="615" t="s">
        <v>547</v>
      </c>
      <c r="G38" s="621">
        <f ca="1">OFFSET(입력!$B$3,B38-1+$S$1*20,4)</f>
        <v>0.02</v>
      </c>
      <c r="AC38" s="614"/>
      <c r="AD38">
        <f>COUNTIF(입력!$J$3:$J$142,AC38)</f>
        <v>101</v>
      </c>
      <c r="AH38" s="614"/>
    </row>
    <row r="39" spans="1:34" ht="39.75" customHeight="1">
      <c r="A39" s="615" t="s">
        <v>573</v>
      </c>
      <c r="B39" s="616" t="s">
        <v>545</v>
      </c>
      <c r="C39" s="617">
        <f ca="1">ROUND(OFFSET(입력!$B$3,B38-1+$S$1*20,10),0)</f>
        <v>294023</v>
      </c>
      <c r="D39" s="617" t="s">
        <v>544</v>
      </c>
      <c r="E39" s="617">
        <f ca="1">ROUND(OFFSET(입력!$B$3,B38-1+$S$1*20,11),0)</f>
        <v>612167</v>
      </c>
      <c r="F39" s="615" t="s">
        <v>543</v>
      </c>
      <c r="G39" s="615" t="s">
        <v>574</v>
      </c>
      <c r="AC39" s="614"/>
      <c r="AD39">
        <f>COUNTIF(입력!$J$3:$J$142,AC39)</f>
        <v>101</v>
      </c>
      <c r="AH39" s="614"/>
    </row>
    <row r="40" spans="1:34" ht="39.75" customHeight="1">
      <c r="A40" s="615" t="s">
        <v>411</v>
      </c>
      <c r="B40" s="1204" t="str">
        <f ca="1">OFFSET(입력!$B$3,B38-1+$S$1*20,8)</f>
        <v>자작나무</v>
      </c>
      <c r="C40" s="1204"/>
      <c r="D40" s="615" t="s">
        <v>539</v>
      </c>
      <c r="E40" s="622" t="str">
        <f ca="1">OFFSET(입력!$B$3,B38-1+$S$1*20,7)</f>
        <v>2023추기</v>
      </c>
      <c r="F40" s="615" t="s">
        <v>538</v>
      </c>
      <c r="G40" s="615" t="str">
        <f ca="1">OFFSET(입력!$B$3,B38-1+$S$1*20,9)</f>
        <v>중묘</v>
      </c>
      <c r="AC40" s="614"/>
      <c r="AD40">
        <f>COUNTIF(입력!$J$3:$J$142,AC40)</f>
        <v>101</v>
      </c>
    </row>
    <row r="41" spans="1:34" ht="39.75" customHeight="1">
      <c r="A41" s="1204" t="s">
        <v>512</v>
      </c>
      <c r="B41" s="1204"/>
      <c r="C41" s="1204" t="s">
        <v>536</v>
      </c>
      <c r="D41" s="1204"/>
      <c r="E41" s="1204"/>
      <c r="F41" s="1204"/>
      <c r="G41" s="615" t="s">
        <v>6</v>
      </c>
      <c r="AD41">
        <f>COUNTIF(입력!$J$3:$J$142,AC41)</f>
        <v>101</v>
      </c>
    </row>
    <row r="42" spans="1:34" ht="80.099999999999994" customHeight="1">
      <c r="A42" s="1208" t="s">
        <v>309</v>
      </c>
      <c r="B42" s="615" t="s">
        <v>310</v>
      </c>
      <c r="C42" s="1201">
        <f ca="1">OFFSET(입력!$B$3,B38-1+$S$1*20,12)</f>
        <v>41</v>
      </c>
      <c r="D42" s="1202"/>
      <c r="E42" s="1202"/>
      <c r="F42" s="1203"/>
      <c r="G42" s="615"/>
      <c r="AD42">
        <f>COUNTIF(입력!$J$3:$J$142,AC42)</f>
        <v>101</v>
      </c>
    </row>
    <row r="43" spans="1:34" ht="80.099999999999994" customHeight="1">
      <c r="A43" s="1209"/>
      <c r="B43" s="615" t="s">
        <v>311</v>
      </c>
      <c r="C43" s="1201">
        <f ca="1">OFFSET(입력!$B$3,B38-1+$S$1*20,13)</f>
        <v>9</v>
      </c>
      <c r="D43" s="1202"/>
      <c r="E43" s="1202"/>
      <c r="F43" s="1203"/>
      <c r="G43" s="615"/>
      <c r="AD43">
        <f>COUNTIF(입력!$J$3:$J$142,AC43)</f>
        <v>101</v>
      </c>
    </row>
    <row r="44" spans="1:34" ht="35.1" customHeight="1">
      <c r="A44" s="1195" t="s">
        <v>528</v>
      </c>
      <c r="B44" s="1196"/>
      <c r="C44" s="1201" t="s">
        <v>527</v>
      </c>
      <c r="D44" s="1202"/>
      <c r="E44" s="1202"/>
      <c r="F44" s="1203"/>
      <c r="G44" s="615" t="str">
        <f ca="1">IF(OFFSET(입력!$B$3,B38-1+$S$1*20,14)="제거대상의 대부분이 목본류","(○)","")</f>
        <v/>
      </c>
      <c r="AD44">
        <f>COUNTIF(입력!$J$3:$J$142,AC44)</f>
        <v>101</v>
      </c>
    </row>
    <row r="45" spans="1:34" ht="35.1" customHeight="1">
      <c r="A45" s="1197"/>
      <c r="B45" s="1198"/>
      <c r="C45" s="1201" t="s">
        <v>526</v>
      </c>
      <c r="D45" s="1202"/>
      <c r="E45" s="1202"/>
      <c r="F45" s="1203"/>
      <c r="G45" s="615" t="str">
        <f ca="1">IF(OFFSET(입력!$B$3,B38-1+$S$1*20,14)="제거대상의 대부분이 초본류","(○)","")</f>
        <v/>
      </c>
      <c r="AD45">
        <f>COUNTIF(입력!$J$3:$J$142,AC45)</f>
        <v>101</v>
      </c>
    </row>
    <row r="46" spans="1:34" ht="35.1" customHeight="1">
      <c r="A46" s="1199"/>
      <c r="B46" s="1200"/>
      <c r="C46" s="1201" t="s">
        <v>524</v>
      </c>
      <c r="D46" s="1202"/>
      <c r="E46" s="1202"/>
      <c r="F46" s="1203"/>
      <c r="G46" s="615" t="str">
        <f ca="1">IF(OFFSET(입력!$B$3,B38-1+$S$1*20,14)="제거대상은 목본류+초본류 혼합","(○)","")</f>
        <v>(○)</v>
      </c>
      <c r="AD46">
        <f>COUNTIF(입력!$J$3:$J$142,AC46)</f>
        <v>101</v>
      </c>
    </row>
    <row r="47" spans="1:34" ht="35.1" customHeight="1">
      <c r="A47" s="1195" t="s">
        <v>558</v>
      </c>
      <c r="B47" s="1196"/>
      <c r="C47" s="1201" t="s">
        <v>523</v>
      </c>
      <c r="D47" s="1202"/>
      <c r="E47" s="1202"/>
      <c r="F47" s="1203"/>
      <c r="G47" s="615" t="str">
        <f ca="1">IF(OFFSET(입력!$B$3,B38-1+$S$1*20,15)="조림 당해 연도","(○)","")</f>
        <v/>
      </c>
      <c r="AD47">
        <f>COUNTIF(입력!$J$3:$J$142,AC47)</f>
        <v>101</v>
      </c>
    </row>
    <row r="48" spans="1:34" ht="35.1" customHeight="1">
      <c r="A48" s="1197"/>
      <c r="B48" s="1198"/>
      <c r="C48" s="1201" t="s">
        <v>521</v>
      </c>
      <c r="D48" s="1202"/>
      <c r="E48" s="1202"/>
      <c r="F48" s="1203"/>
      <c r="G48" s="615" t="str">
        <f ca="1">IF(OFFSET(입력!$B$3,B38-1+$S$1*20,15)="조림 2년 차","(○)","")</f>
        <v/>
      </c>
      <c r="AD48">
        <f>COUNTIF(입력!$J$3:$J$142,AC48)</f>
        <v>101</v>
      </c>
    </row>
    <row r="49" spans="1:34" ht="35.1" customHeight="1">
      <c r="A49" s="1199"/>
      <c r="B49" s="1200"/>
      <c r="C49" s="1201" t="s">
        <v>519</v>
      </c>
      <c r="D49" s="1202"/>
      <c r="E49" s="1202"/>
      <c r="F49" s="1203"/>
      <c r="G49" s="615" t="str">
        <f ca="1">IF(OFFSET(입력!$B$3,B38-1+$S$1*20,15)="조림 3년 차 이상","(○)","")</f>
        <v>(○)</v>
      </c>
      <c r="AD49">
        <f>COUNTIF(입력!$J$3:$J$142,AC49)</f>
        <v>101</v>
      </c>
    </row>
    <row r="50" spans="1:34" ht="105.75" customHeight="1">
      <c r="A50" s="1204" t="s">
        <v>298</v>
      </c>
      <c r="B50" s="1204"/>
      <c r="C50" s="1201"/>
      <c r="D50" s="1202"/>
      <c r="E50" s="1202"/>
      <c r="F50" s="1202"/>
      <c r="G50" s="1203"/>
      <c r="AD50">
        <f>COUNTIF(입력!$J$3:$J$142,AC50)</f>
        <v>101</v>
      </c>
    </row>
    <row r="51" spans="1:34" ht="39.75" customHeight="1">
      <c r="A51" s="1194" t="s">
        <v>561</v>
      </c>
      <c r="B51" s="1194"/>
      <c r="C51" s="1194"/>
      <c r="D51" s="1194"/>
      <c r="AD51">
        <f>COUNTIF(입력!$J$3:$J$142,AC51)</f>
        <v>101</v>
      </c>
    </row>
    <row r="52" spans="1:34" ht="39.75" customHeight="1">
      <c r="A52" s="1205" t="str">
        <f ca="1">"풀베기 표준지 조사야장 ("&amp;OFFSET(입력!$A$3,B55-1+$S$1*20,0)&amp;")"</f>
        <v>풀베기 표준지 조사야장 (0)</v>
      </c>
      <c r="B52" s="1206"/>
      <c r="C52" s="1206"/>
      <c r="D52" s="1206"/>
      <c r="E52" s="1206"/>
      <c r="F52" s="1206"/>
      <c r="G52" s="1207"/>
      <c r="S52" s="3">
        <f ca="1">IFERROR(IF(RIGHT(MID(CELL("filename",A52),FIND("]",CELL("filename",A52))+1,255),2)&gt;=10,RIGHT(MID(CELL("filename",A52),FIND("]",CELL("filename",A52))+1,255),2)-1,RIGHT(MID(CELL("filename",A52),FIND("]",CELL("filename",A52))+1,255),1)-1),RIGHT(MID(CELL("filename",A52),FIND("]",CELL("filename",A52))+1,255),1)-1)</f>
        <v>2</v>
      </c>
    </row>
    <row r="53" spans="1:34" ht="39.75" customHeight="1">
      <c r="A53" s="1210" t="s">
        <v>559</v>
      </c>
      <c r="B53" s="1210"/>
      <c r="C53" s="1210"/>
      <c r="D53" s="1210"/>
      <c r="E53" s="620"/>
      <c r="F53" s="620"/>
      <c r="G53" s="620"/>
    </row>
    <row r="54" spans="1:34" ht="39.75" customHeight="1">
      <c r="A54" s="615" t="s">
        <v>554</v>
      </c>
      <c r="B54" s="619">
        <f ca="1">OFFSET(입력!$B$3,B55-1+$S$1*20,2)</f>
        <v>0</v>
      </c>
      <c r="C54" s="618">
        <f ca="1">OFFSET(입력!$B$3,B55-1+$S$1*20,3)</f>
        <v>0</v>
      </c>
      <c r="D54" s="615" t="s">
        <v>553</v>
      </c>
      <c r="E54" s="1201">
        <f ca="1">OFFSET(입력!$B$3,B55-1+$S$1*20,1)</f>
        <v>0</v>
      </c>
      <c r="F54" s="1202"/>
      <c r="G54" s="1203"/>
      <c r="AC54" s="614" t="s">
        <v>345</v>
      </c>
      <c r="AD54">
        <f>COUNTIF(입력!$J$3:$J$142,AC54)</f>
        <v>14</v>
      </c>
      <c r="AH54" s="614">
        <f>COUNTIF(입력!$J$3:$J$142,AC54)</f>
        <v>14</v>
      </c>
    </row>
    <row r="55" spans="1:34" ht="39.75" customHeight="1">
      <c r="A55" s="615" t="s">
        <v>550</v>
      </c>
      <c r="B55" s="1204">
        <f>ROUNDDOWN(ROW()/17,0)+1</f>
        <v>4</v>
      </c>
      <c r="C55" s="1204"/>
      <c r="D55" s="615" t="s">
        <v>549</v>
      </c>
      <c r="E55" s="615" t="s">
        <v>548</v>
      </c>
      <c r="F55" s="615" t="s">
        <v>547</v>
      </c>
      <c r="G55" s="621">
        <f ca="1">OFFSET(입력!$B$3,B55-1+$S$1*20,4)</f>
        <v>0</v>
      </c>
      <c r="AC55" s="614"/>
      <c r="AD55">
        <f>COUNTIF(입력!$J$3:$J$142,AC55)</f>
        <v>101</v>
      </c>
      <c r="AH55" s="614"/>
    </row>
    <row r="56" spans="1:34" ht="39.75" customHeight="1">
      <c r="A56" s="615" t="s">
        <v>573</v>
      </c>
      <c r="B56" s="616" t="s">
        <v>545</v>
      </c>
      <c r="C56" s="617">
        <f ca="1">ROUND(OFFSET(입력!$B$3,B55-1+$S$1*20,10),0)</f>
        <v>0</v>
      </c>
      <c r="D56" s="617" t="s">
        <v>544</v>
      </c>
      <c r="E56" s="617">
        <f ca="1">ROUND(OFFSET(입력!$B$3,B55-1+$S$1*20,11),0)</f>
        <v>0</v>
      </c>
      <c r="F56" s="615" t="s">
        <v>543</v>
      </c>
      <c r="G56" s="615" t="s">
        <v>574</v>
      </c>
      <c r="AC56" s="614"/>
      <c r="AD56">
        <f>COUNTIF(입력!$J$3:$J$142,AC56)</f>
        <v>101</v>
      </c>
      <c r="AH56" s="614"/>
    </row>
    <row r="57" spans="1:34" ht="39.75" customHeight="1">
      <c r="A57" s="615" t="s">
        <v>411</v>
      </c>
      <c r="B57" s="1204">
        <f ca="1">OFFSET(입력!$B$3,B55-1+$S$1*20,8)</f>
        <v>0</v>
      </c>
      <c r="C57" s="1204"/>
      <c r="D57" s="615" t="s">
        <v>539</v>
      </c>
      <c r="E57" s="622">
        <f ca="1">OFFSET(입력!$B$3,B55-1+$S$1*20,7)</f>
        <v>0</v>
      </c>
      <c r="F57" s="615" t="s">
        <v>538</v>
      </c>
      <c r="G57" s="615">
        <f ca="1">OFFSET(입력!$B$3,B55-1+$S$1*20,9)</f>
        <v>0</v>
      </c>
      <c r="AC57" s="614"/>
      <c r="AD57">
        <f>COUNTIF(입력!$J$3:$J$142,AC57)</f>
        <v>101</v>
      </c>
    </row>
    <row r="58" spans="1:34" ht="39.75" customHeight="1">
      <c r="A58" s="1204" t="s">
        <v>512</v>
      </c>
      <c r="B58" s="1204"/>
      <c r="C58" s="1204" t="s">
        <v>536</v>
      </c>
      <c r="D58" s="1204"/>
      <c r="E58" s="1204"/>
      <c r="F58" s="1204"/>
      <c r="G58" s="615" t="s">
        <v>6</v>
      </c>
      <c r="AD58">
        <f>COUNTIF(입력!$J$3:$J$142,AC58)</f>
        <v>101</v>
      </c>
    </row>
    <row r="59" spans="1:34" ht="80.099999999999994" customHeight="1">
      <c r="A59" s="1208" t="s">
        <v>309</v>
      </c>
      <c r="B59" s="615" t="s">
        <v>310</v>
      </c>
      <c r="C59" s="1201">
        <f ca="1">OFFSET(입력!$B$3,B55-1+$S$1*20,12)</f>
        <v>0</v>
      </c>
      <c r="D59" s="1202"/>
      <c r="E59" s="1202"/>
      <c r="F59" s="1203"/>
      <c r="G59" s="615"/>
      <c r="AD59">
        <f>COUNTIF(입력!$J$3:$J$142,AC59)</f>
        <v>101</v>
      </c>
    </row>
    <row r="60" spans="1:34" ht="80.099999999999994" customHeight="1">
      <c r="A60" s="1209"/>
      <c r="B60" s="615" t="s">
        <v>311</v>
      </c>
      <c r="C60" s="1201">
        <f ca="1">OFFSET(입력!$B$3,B55-1+$S$1*20,13)</f>
        <v>0</v>
      </c>
      <c r="D60" s="1202"/>
      <c r="E60" s="1202"/>
      <c r="F60" s="1203"/>
      <c r="G60" s="615"/>
      <c r="AD60">
        <f>COUNTIF(입력!$J$3:$J$142,AC60)</f>
        <v>101</v>
      </c>
    </row>
    <row r="61" spans="1:34" ht="35.1" customHeight="1">
      <c r="A61" s="1195" t="s">
        <v>528</v>
      </c>
      <c r="B61" s="1196"/>
      <c r="C61" s="1201" t="s">
        <v>527</v>
      </c>
      <c r="D61" s="1202"/>
      <c r="E61" s="1202"/>
      <c r="F61" s="1203"/>
      <c r="G61" s="615" t="str">
        <f ca="1">IF(OFFSET(입력!$B$3,B55-1+$S$1*20,14)="제거대상의 대부분이 목본류","(○)","")</f>
        <v/>
      </c>
      <c r="AD61">
        <f>COUNTIF(입력!$J$3:$J$142,AC61)</f>
        <v>101</v>
      </c>
    </row>
    <row r="62" spans="1:34" ht="35.1" customHeight="1">
      <c r="A62" s="1197"/>
      <c r="B62" s="1198"/>
      <c r="C62" s="1201" t="s">
        <v>526</v>
      </c>
      <c r="D62" s="1202"/>
      <c r="E62" s="1202"/>
      <c r="F62" s="1203"/>
      <c r="G62" s="615" t="str">
        <f ca="1">IF(OFFSET(입력!$B$3,B55-1+$S$1*20,14)="제거대상의 대부분이 초본류","(○)","")</f>
        <v/>
      </c>
      <c r="AD62">
        <f>COUNTIF(입력!$J$3:$J$142,AC62)</f>
        <v>101</v>
      </c>
    </row>
    <row r="63" spans="1:34" ht="35.1" customHeight="1">
      <c r="A63" s="1199"/>
      <c r="B63" s="1200"/>
      <c r="C63" s="1201" t="s">
        <v>524</v>
      </c>
      <c r="D63" s="1202"/>
      <c r="E63" s="1202"/>
      <c r="F63" s="1203"/>
      <c r="G63" s="615" t="str">
        <f ca="1">IF(OFFSET(입력!$B$3,B55-1+$S$1*20,14)="제거대상은 목본류+초본류 혼합","(○)","")</f>
        <v/>
      </c>
      <c r="AD63">
        <f>COUNTIF(입력!$J$3:$J$142,AC63)</f>
        <v>101</v>
      </c>
    </row>
    <row r="64" spans="1:34" ht="35.1" customHeight="1">
      <c r="A64" s="1195" t="s">
        <v>558</v>
      </c>
      <c r="B64" s="1196"/>
      <c r="C64" s="1201" t="s">
        <v>523</v>
      </c>
      <c r="D64" s="1202"/>
      <c r="E64" s="1202"/>
      <c r="F64" s="1203"/>
      <c r="G64" s="615" t="str">
        <f ca="1">IF(OFFSET(입력!$B$3,B55-1+$S$1*20,15)="조림 당해 연도","(○)","")</f>
        <v/>
      </c>
      <c r="AD64">
        <f>COUNTIF(입력!$J$3:$J$142,AC64)</f>
        <v>101</v>
      </c>
    </row>
    <row r="65" spans="1:34" ht="35.1" customHeight="1">
      <c r="A65" s="1197"/>
      <c r="B65" s="1198"/>
      <c r="C65" s="1201" t="s">
        <v>521</v>
      </c>
      <c r="D65" s="1202"/>
      <c r="E65" s="1202"/>
      <c r="F65" s="1203"/>
      <c r="G65" s="615" t="str">
        <f ca="1">IF(OFFSET(입력!$B$3,B55-1+$S$1*20,15)="조림 2년 차","(○)","")</f>
        <v/>
      </c>
      <c r="AD65">
        <f>COUNTIF(입력!$J$3:$J$142,AC65)</f>
        <v>101</v>
      </c>
    </row>
    <row r="66" spans="1:34" ht="35.1" customHeight="1">
      <c r="A66" s="1199"/>
      <c r="B66" s="1200"/>
      <c r="C66" s="1201" t="s">
        <v>519</v>
      </c>
      <c r="D66" s="1202"/>
      <c r="E66" s="1202"/>
      <c r="F66" s="1203"/>
      <c r="G66" s="615" t="str">
        <f ca="1">IF(OFFSET(입력!$B$3,B55-1+$S$1*20,15)="조림 3년 차 이상","(○)","")</f>
        <v/>
      </c>
      <c r="AD66">
        <f>COUNTIF(입력!$J$3:$J$142,AC66)</f>
        <v>101</v>
      </c>
    </row>
    <row r="67" spans="1:34" ht="105.75" customHeight="1">
      <c r="A67" s="1204" t="s">
        <v>298</v>
      </c>
      <c r="B67" s="1204"/>
      <c r="C67" s="1201"/>
      <c r="D67" s="1202"/>
      <c r="E67" s="1202"/>
      <c r="F67" s="1202"/>
      <c r="G67" s="1203"/>
      <c r="AD67">
        <f>COUNTIF(입력!$J$3:$J$142,AC67)</f>
        <v>101</v>
      </c>
    </row>
    <row r="68" spans="1:34" ht="39.75" customHeight="1">
      <c r="A68" s="1194" t="s">
        <v>561</v>
      </c>
      <c r="B68" s="1194"/>
      <c r="C68" s="1194"/>
      <c r="D68" s="1194"/>
      <c r="AD68">
        <f>COUNTIF(입력!$J$3:$J$142,AC68)</f>
        <v>101</v>
      </c>
    </row>
    <row r="69" spans="1:34" ht="39.75" customHeight="1">
      <c r="A69" s="1205" t="str">
        <f ca="1">"풀베기 표준지 조사야장 ("&amp;OFFSET(입력!$A$3,B72-1+$S$1*20,0)&amp;")"</f>
        <v>풀베기 표준지 조사야장 (0)</v>
      </c>
      <c r="B69" s="1206"/>
      <c r="C69" s="1206"/>
      <c r="D69" s="1206"/>
      <c r="E69" s="1206"/>
      <c r="F69" s="1206"/>
      <c r="G69" s="1207"/>
      <c r="S69" s="3">
        <f ca="1">IFERROR(IF(RIGHT(MID(CELL("filename",A69),FIND("]",CELL("filename",A69))+1,255),2)&gt;=10,RIGHT(MID(CELL("filename",A69),FIND("]",CELL("filename",A69))+1,255),2)-1,RIGHT(MID(CELL("filename",A69),FIND("]",CELL("filename",A69))+1,255),1)-1),RIGHT(MID(CELL("filename",A69),FIND("]",CELL("filename",A69))+1,255),1)-1)</f>
        <v>2</v>
      </c>
    </row>
    <row r="70" spans="1:34" ht="39.75" customHeight="1">
      <c r="A70" s="1210" t="s">
        <v>559</v>
      </c>
      <c r="B70" s="1210"/>
      <c r="C70" s="1210"/>
      <c r="D70" s="1210"/>
      <c r="E70" s="620"/>
      <c r="F70" s="620"/>
      <c r="G70" s="620"/>
    </row>
    <row r="71" spans="1:34" ht="39.75" customHeight="1">
      <c r="A71" s="615" t="s">
        <v>554</v>
      </c>
      <c r="B71" s="619">
        <f ca="1">OFFSET(입력!$B$3,B72-1+$S$1*20,2)</f>
        <v>0</v>
      </c>
      <c r="C71" s="618">
        <f ca="1">OFFSET(입력!$B$3,B72-1+$S$1*20,3)</f>
        <v>0</v>
      </c>
      <c r="D71" s="615" t="s">
        <v>553</v>
      </c>
      <c r="E71" s="1201">
        <f ca="1">OFFSET(입력!$B$3,B72-1+$S$1*20,1)</f>
        <v>0</v>
      </c>
      <c r="F71" s="1202"/>
      <c r="G71" s="1203"/>
      <c r="AC71" s="614" t="s">
        <v>345</v>
      </c>
      <c r="AD71">
        <f>COUNTIF(입력!$J$3:$J$142,AC71)</f>
        <v>14</v>
      </c>
      <c r="AH71" s="614">
        <f>COUNTIF(입력!$J$3:$J$142,AC71)</f>
        <v>14</v>
      </c>
    </row>
    <row r="72" spans="1:34" ht="39.75" customHeight="1">
      <c r="A72" s="615" t="s">
        <v>550</v>
      </c>
      <c r="B72" s="1204">
        <f>ROUNDDOWN(ROW()/17,0)+1</f>
        <v>5</v>
      </c>
      <c r="C72" s="1204"/>
      <c r="D72" s="615" t="s">
        <v>549</v>
      </c>
      <c r="E72" s="615" t="s">
        <v>548</v>
      </c>
      <c r="F72" s="615" t="s">
        <v>547</v>
      </c>
      <c r="G72" s="621">
        <f ca="1">OFFSET(입력!$B$3,B72-1+$S$1*20,4)</f>
        <v>0</v>
      </c>
      <c r="AC72" s="614"/>
      <c r="AD72">
        <f>COUNTIF(입력!$J$3:$J$142,AC72)</f>
        <v>101</v>
      </c>
      <c r="AH72" s="614"/>
    </row>
    <row r="73" spans="1:34" ht="39.75" customHeight="1">
      <c r="A73" s="615" t="s">
        <v>573</v>
      </c>
      <c r="B73" s="616" t="s">
        <v>545</v>
      </c>
      <c r="C73" s="617">
        <f ca="1">ROUND(OFFSET(입력!$B$3,B72-1+$S$1*20,10),0)</f>
        <v>0</v>
      </c>
      <c r="D73" s="617" t="s">
        <v>544</v>
      </c>
      <c r="E73" s="617">
        <f ca="1">ROUND(OFFSET(입력!$B$3,B72-1+$S$1*20,11),0)</f>
        <v>0</v>
      </c>
      <c r="F73" s="615" t="s">
        <v>543</v>
      </c>
      <c r="G73" s="615" t="s">
        <v>574</v>
      </c>
      <c r="AC73" s="614"/>
      <c r="AD73">
        <f>COUNTIF(입력!$J$3:$J$142,AC73)</f>
        <v>101</v>
      </c>
      <c r="AH73" s="614"/>
    </row>
    <row r="74" spans="1:34" ht="39.75" customHeight="1">
      <c r="A74" s="615" t="s">
        <v>411</v>
      </c>
      <c r="B74" s="1204">
        <f ca="1">OFFSET(입력!$B$3,B72-1+$S$1*20,8)</f>
        <v>0</v>
      </c>
      <c r="C74" s="1204"/>
      <c r="D74" s="615" t="s">
        <v>539</v>
      </c>
      <c r="E74" s="622">
        <f ca="1">OFFSET(입력!$B$3,B72-1+$S$1*20,7)</f>
        <v>0</v>
      </c>
      <c r="F74" s="615" t="s">
        <v>538</v>
      </c>
      <c r="G74" s="615">
        <f ca="1">OFFSET(입력!$B$3,B72-1+$S$1*20,9)</f>
        <v>0</v>
      </c>
      <c r="AC74" s="614"/>
      <c r="AD74">
        <f>COUNTIF(입력!$J$3:$J$142,AC74)</f>
        <v>101</v>
      </c>
    </row>
    <row r="75" spans="1:34" ht="39.75" customHeight="1">
      <c r="A75" s="1204" t="s">
        <v>512</v>
      </c>
      <c r="B75" s="1204"/>
      <c r="C75" s="1204" t="s">
        <v>536</v>
      </c>
      <c r="D75" s="1204"/>
      <c r="E75" s="1204"/>
      <c r="F75" s="1204"/>
      <c r="G75" s="615" t="s">
        <v>6</v>
      </c>
      <c r="AD75">
        <f>COUNTIF(입력!$J$3:$J$142,AC75)</f>
        <v>101</v>
      </c>
    </row>
    <row r="76" spans="1:34" ht="80.099999999999994" customHeight="1">
      <c r="A76" s="1208" t="s">
        <v>309</v>
      </c>
      <c r="B76" s="615" t="s">
        <v>310</v>
      </c>
      <c r="C76" s="1201">
        <f ca="1">OFFSET(입력!$B$3,B72-1+$S$1*20,12)</f>
        <v>0</v>
      </c>
      <c r="D76" s="1202"/>
      <c r="E76" s="1202"/>
      <c r="F76" s="1203"/>
      <c r="G76" s="615"/>
      <c r="AD76">
        <f>COUNTIF(입력!$J$3:$J$142,AC76)</f>
        <v>101</v>
      </c>
    </row>
    <row r="77" spans="1:34" ht="80.099999999999994" customHeight="1">
      <c r="A77" s="1209"/>
      <c r="B77" s="615" t="s">
        <v>311</v>
      </c>
      <c r="C77" s="1201">
        <f ca="1">OFFSET(입력!$B$3,B72-1+$S$1*20,13)</f>
        <v>0</v>
      </c>
      <c r="D77" s="1202"/>
      <c r="E77" s="1202"/>
      <c r="F77" s="1203"/>
      <c r="G77" s="615"/>
      <c r="AD77">
        <f>COUNTIF(입력!$J$3:$J$142,AC77)</f>
        <v>101</v>
      </c>
    </row>
    <row r="78" spans="1:34" ht="35.1" customHeight="1">
      <c r="A78" s="1195" t="s">
        <v>528</v>
      </c>
      <c r="B78" s="1196"/>
      <c r="C78" s="1201" t="s">
        <v>527</v>
      </c>
      <c r="D78" s="1202"/>
      <c r="E78" s="1202"/>
      <c r="F78" s="1203"/>
      <c r="G78" s="615" t="str">
        <f ca="1">IF(OFFSET(입력!$B$3,B72-1+$S$1*20,14)="제거대상의 대부분이 목본류","(○)","")</f>
        <v/>
      </c>
      <c r="AD78">
        <f>COUNTIF(입력!$J$3:$J$142,AC78)</f>
        <v>101</v>
      </c>
    </row>
    <row r="79" spans="1:34" ht="35.1" customHeight="1">
      <c r="A79" s="1197"/>
      <c r="B79" s="1198"/>
      <c r="C79" s="1201" t="s">
        <v>526</v>
      </c>
      <c r="D79" s="1202"/>
      <c r="E79" s="1202"/>
      <c r="F79" s="1203"/>
      <c r="G79" s="615" t="str">
        <f ca="1">IF(OFFSET(입력!$B$3,B72-1+$S$1*20,14)="제거대상의 대부분이 초본류","(○)","")</f>
        <v/>
      </c>
      <c r="AD79">
        <f>COUNTIF(입력!$J$3:$J$142,AC79)</f>
        <v>101</v>
      </c>
    </row>
    <row r="80" spans="1:34" ht="35.1" customHeight="1">
      <c r="A80" s="1199"/>
      <c r="B80" s="1200"/>
      <c r="C80" s="1201" t="s">
        <v>524</v>
      </c>
      <c r="D80" s="1202"/>
      <c r="E80" s="1202"/>
      <c r="F80" s="1203"/>
      <c r="G80" s="615" t="str">
        <f ca="1">IF(OFFSET(입력!$B$3,B72-1+$S$1*20,14)="제거대상은 목본류+초본류 혼합","(○)","")</f>
        <v/>
      </c>
      <c r="AD80">
        <f>COUNTIF(입력!$J$3:$J$142,AC80)</f>
        <v>101</v>
      </c>
    </row>
    <row r="81" spans="1:34" ht="35.1" customHeight="1">
      <c r="A81" s="1195" t="s">
        <v>558</v>
      </c>
      <c r="B81" s="1196"/>
      <c r="C81" s="1201" t="s">
        <v>523</v>
      </c>
      <c r="D81" s="1202"/>
      <c r="E81" s="1202"/>
      <c r="F81" s="1203"/>
      <c r="G81" s="615" t="str">
        <f ca="1">IF(OFFSET(입력!$B$3,B72-1+$S$1*20,15)="조림 당해 연도","(○)","")</f>
        <v/>
      </c>
      <c r="AD81">
        <f>COUNTIF(입력!$J$3:$J$142,AC81)</f>
        <v>101</v>
      </c>
    </row>
    <row r="82" spans="1:34" ht="35.1" customHeight="1">
      <c r="A82" s="1197"/>
      <c r="B82" s="1198"/>
      <c r="C82" s="1201" t="s">
        <v>521</v>
      </c>
      <c r="D82" s="1202"/>
      <c r="E82" s="1202"/>
      <c r="F82" s="1203"/>
      <c r="G82" s="615" t="str">
        <f ca="1">IF(OFFSET(입력!$B$3,B72-1+$S$1*20,15)="조림 2년 차","(○)","")</f>
        <v/>
      </c>
      <c r="AD82">
        <f>COUNTIF(입력!$J$3:$J$142,AC82)</f>
        <v>101</v>
      </c>
    </row>
    <row r="83" spans="1:34" ht="35.1" customHeight="1">
      <c r="A83" s="1199"/>
      <c r="B83" s="1200"/>
      <c r="C83" s="1201" t="s">
        <v>519</v>
      </c>
      <c r="D83" s="1202"/>
      <c r="E83" s="1202"/>
      <c r="F83" s="1203"/>
      <c r="G83" s="615" t="str">
        <f ca="1">IF(OFFSET(입력!$B$3,B72-1+$S$1*20,15)="조림 3년 차 이상","(○)","")</f>
        <v/>
      </c>
      <c r="AD83">
        <f>COUNTIF(입력!$J$3:$J$142,AC83)</f>
        <v>101</v>
      </c>
    </row>
    <row r="84" spans="1:34" ht="105.75" customHeight="1">
      <c r="A84" s="1204" t="s">
        <v>298</v>
      </c>
      <c r="B84" s="1204"/>
      <c r="C84" s="1201"/>
      <c r="D84" s="1202"/>
      <c r="E84" s="1202"/>
      <c r="F84" s="1202"/>
      <c r="G84" s="1203"/>
      <c r="AD84">
        <f>COUNTIF(입력!$J$3:$J$142,AC84)</f>
        <v>101</v>
      </c>
    </row>
    <row r="85" spans="1:34" ht="39.75" customHeight="1">
      <c r="A85" s="1194" t="s">
        <v>561</v>
      </c>
      <c r="B85" s="1194"/>
      <c r="C85" s="1194"/>
      <c r="D85" s="1194"/>
      <c r="AD85">
        <f>COUNTIF(입력!$J$3:$J$142,AC85)</f>
        <v>101</v>
      </c>
    </row>
    <row r="86" spans="1:34" ht="39.75" customHeight="1">
      <c r="A86" s="1205" t="str">
        <f ca="1">"풀베기 표준지 조사야장 ("&amp;OFFSET(입력!$A$3,B89-1+$S$1*20,0)&amp;")"</f>
        <v>풀베기 표준지 조사야장 (0)</v>
      </c>
      <c r="B86" s="1206"/>
      <c r="C86" s="1206"/>
      <c r="D86" s="1206"/>
      <c r="E86" s="1206"/>
      <c r="F86" s="1206"/>
      <c r="G86" s="1207"/>
      <c r="S86" s="3">
        <f ca="1">IFERROR(IF(RIGHT(MID(CELL("filename",A86),FIND("]",CELL("filename",A86))+1,255),2)&gt;=10,RIGHT(MID(CELL("filename",A86),FIND("]",CELL("filename",A86))+1,255),2)-1,RIGHT(MID(CELL("filename",A86),FIND("]",CELL("filename",A86))+1,255),1)-1),RIGHT(MID(CELL("filename",A86),FIND("]",CELL("filename",A86))+1,255),1)-1)</f>
        <v>2</v>
      </c>
    </row>
    <row r="87" spans="1:34" ht="39.75" customHeight="1">
      <c r="A87" s="1210" t="s">
        <v>559</v>
      </c>
      <c r="B87" s="1210"/>
      <c r="C87" s="1210"/>
      <c r="D87" s="1210"/>
      <c r="E87" s="620"/>
      <c r="F87" s="620"/>
      <c r="G87" s="620"/>
    </row>
    <row r="88" spans="1:34" ht="39.75" customHeight="1">
      <c r="A88" s="615" t="s">
        <v>554</v>
      </c>
      <c r="B88" s="619">
        <f ca="1">OFFSET(입력!$B$3,B89-1+$S$1*20,2)</f>
        <v>0</v>
      </c>
      <c r="C88" s="618">
        <f ca="1">OFFSET(입력!$B$3,B89-1+$S$1*20,3)</f>
        <v>0</v>
      </c>
      <c r="D88" s="615" t="s">
        <v>553</v>
      </c>
      <c r="E88" s="1201">
        <f ca="1">OFFSET(입력!$B$3,B89-1+$S$1*20,1)</f>
        <v>0</v>
      </c>
      <c r="F88" s="1202"/>
      <c r="G88" s="1203"/>
      <c r="AC88" s="614" t="s">
        <v>345</v>
      </c>
      <c r="AD88">
        <f>COUNTIF(입력!$J$3:$J$142,AC88)</f>
        <v>14</v>
      </c>
      <c r="AH88" s="614">
        <f>COUNTIF(입력!$J$3:$J$142,AC88)</f>
        <v>14</v>
      </c>
    </row>
    <row r="89" spans="1:34" ht="39.75" customHeight="1">
      <c r="A89" s="615" t="s">
        <v>550</v>
      </c>
      <c r="B89" s="1204">
        <f>ROUNDDOWN(ROW()/17,0)+1</f>
        <v>6</v>
      </c>
      <c r="C89" s="1204"/>
      <c r="D89" s="615" t="s">
        <v>549</v>
      </c>
      <c r="E89" s="615" t="s">
        <v>548</v>
      </c>
      <c r="F89" s="615" t="s">
        <v>547</v>
      </c>
      <c r="G89" s="621">
        <f ca="1">OFFSET(입력!$B$3,B89-1+$S$1*20,4)</f>
        <v>0</v>
      </c>
      <c r="AC89" s="614"/>
      <c r="AD89">
        <f>COUNTIF(입력!$J$3:$J$142,AC89)</f>
        <v>101</v>
      </c>
      <c r="AH89" s="614"/>
    </row>
    <row r="90" spans="1:34" ht="39.75" customHeight="1">
      <c r="A90" s="615" t="s">
        <v>573</v>
      </c>
      <c r="B90" s="616" t="s">
        <v>545</v>
      </c>
      <c r="C90" s="617">
        <f ca="1">ROUND(OFFSET(입력!$B$3,B89-1+$S$1*20,10),0)</f>
        <v>0</v>
      </c>
      <c r="D90" s="617" t="s">
        <v>544</v>
      </c>
      <c r="E90" s="617">
        <f ca="1">ROUND(OFFSET(입력!$B$3,B89-1+$S$1*20,11),0)</f>
        <v>0</v>
      </c>
      <c r="F90" s="615" t="s">
        <v>543</v>
      </c>
      <c r="G90" s="615" t="s">
        <v>574</v>
      </c>
      <c r="AC90" s="614"/>
      <c r="AD90">
        <f>COUNTIF(입력!$J$3:$J$142,AC90)</f>
        <v>101</v>
      </c>
      <c r="AH90" s="614"/>
    </row>
    <row r="91" spans="1:34" ht="39.75" customHeight="1">
      <c r="A91" s="615" t="s">
        <v>411</v>
      </c>
      <c r="B91" s="1204">
        <f ca="1">OFFSET(입력!$B$3,B89-1+$S$1*20,8)</f>
        <v>0</v>
      </c>
      <c r="C91" s="1204"/>
      <c r="D91" s="615" t="s">
        <v>539</v>
      </c>
      <c r="E91" s="622">
        <f ca="1">OFFSET(입력!$B$3,B89-1+$S$1*20,7)</f>
        <v>0</v>
      </c>
      <c r="F91" s="615" t="s">
        <v>538</v>
      </c>
      <c r="G91" s="615">
        <f ca="1">OFFSET(입력!$B$3,B89-1+$S$1*20,9)</f>
        <v>0</v>
      </c>
      <c r="AC91" s="614"/>
      <c r="AD91">
        <f>COUNTIF(입력!$J$3:$J$142,AC91)</f>
        <v>101</v>
      </c>
    </row>
    <row r="92" spans="1:34" ht="39.75" customHeight="1">
      <c r="A92" s="1204" t="s">
        <v>512</v>
      </c>
      <c r="B92" s="1204"/>
      <c r="C92" s="1204" t="s">
        <v>536</v>
      </c>
      <c r="D92" s="1204"/>
      <c r="E92" s="1204"/>
      <c r="F92" s="1204"/>
      <c r="G92" s="615" t="s">
        <v>6</v>
      </c>
      <c r="AD92">
        <f>COUNTIF(입력!$J$3:$J$142,AC92)</f>
        <v>101</v>
      </c>
    </row>
    <row r="93" spans="1:34" ht="80.099999999999994" customHeight="1">
      <c r="A93" s="1208" t="s">
        <v>309</v>
      </c>
      <c r="B93" s="615" t="s">
        <v>310</v>
      </c>
      <c r="C93" s="1201">
        <f ca="1">OFFSET(입력!$B$3,B89-1+$S$1*20,12)</f>
        <v>0</v>
      </c>
      <c r="D93" s="1202"/>
      <c r="E93" s="1202"/>
      <c r="F93" s="1203"/>
      <c r="G93" s="615"/>
      <c r="AD93">
        <f>COUNTIF(입력!$J$3:$J$142,AC93)</f>
        <v>101</v>
      </c>
    </row>
    <row r="94" spans="1:34" ht="80.099999999999994" customHeight="1">
      <c r="A94" s="1209"/>
      <c r="B94" s="615" t="s">
        <v>311</v>
      </c>
      <c r="C94" s="1201">
        <f ca="1">OFFSET(입력!$B$3,B89-1+$S$1*20,13)</f>
        <v>0</v>
      </c>
      <c r="D94" s="1202"/>
      <c r="E94" s="1202"/>
      <c r="F94" s="1203"/>
      <c r="G94" s="615"/>
      <c r="AD94">
        <f>COUNTIF(입력!$J$3:$J$142,AC94)</f>
        <v>101</v>
      </c>
    </row>
    <row r="95" spans="1:34" ht="35.1" customHeight="1">
      <c r="A95" s="1195" t="s">
        <v>528</v>
      </c>
      <c r="B95" s="1196"/>
      <c r="C95" s="1201" t="s">
        <v>527</v>
      </c>
      <c r="D95" s="1202"/>
      <c r="E95" s="1202"/>
      <c r="F95" s="1203"/>
      <c r="G95" s="615" t="str">
        <f ca="1">IF(OFFSET(입력!$B$3,B89-1+$S$1*20,14)="제거대상의 대부분이 목본류","(○)","")</f>
        <v/>
      </c>
      <c r="AD95">
        <f>COUNTIF(입력!$J$3:$J$142,AC95)</f>
        <v>101</v>
      </c>
    </row>
    <row r="96" spans="1:34" ht="35.1" customHeight="1">
      <c r="A96" s="1197"/>
      <c r="B96" s="1198"/>
      <c r="C96" s="1201" t="s">
        <v>526</v>
      </c>
      <c r="D96" s="1202"/>
      <c r="E96" s="1202"/>
      <c r="F96" s="1203"/>
      <c r="G96" s="615" t="str">
        <f ca="1">IF(OFFSET(입력!$B$3,B89-1+$S$1*20,14)="제거대상의 대부분이 초본류","(○)","")</f>
        <v/>
      </c>
      <c r="AD96">
        <f>COUNTIF(입력!$J$3:$J$142,AC96)</f>
        <v>101</v>
      </c>
    </row>
    <row r="97" spans="1:34" ht="35.1" customHeight="1">
      <c r="A97" s="1199"/>
      <c r="B97" s="1200"/>
      <c r="C97" s="1201" t="s">
        <v>524</v>
      </c>
      <c r="D97" s="1202"/>
      <c r="E97" s="1202"/>
      <c r="F97" s="1203"/>
      <c r="G97" s="615" t="str">
        <f ca="1">IF(OFFSET(입력!$B$3,B89-1+$S$1*20,14)="제거대상은 목본류+초본류 혼합","(○)","")</f>
        <v/>
      </c>
      <c r="AD97">
        <f>COUNTIF(입력!$J$3:$J$142,AC97)</f>
        <v>101</v>
      </c>
    </row>
    <row r="98" spans="1:34" ht="35.1" customHeight="1">
      <c r="A98" s="1195" t="s">
        <v>558</v>
      </c>
      <c r="B98" s="1196"/>
      <c r="C98" s="1201" t="s">
        <v>523</v>
      </c>
      <c r="D98" s="1202"/>
      <c r="E98" s="1202"/>
      <c r="F98" s="1203"/>
      <c r="G98" s="615" t="str">
        <f ca="1">IF(OFFSET(입력!$B$3,B89-1+$S$1*20,15)="조림 당해 연도","(○)","")</f>
        <v/>
      </c>
      <c r="AD98">
        <f>COUNTIF(입력!$J$3:$J$142,AC98)</f>
        <v>101</v>
      </c>
    </row>
    <row r="99" spans="1:34" ht="35.1" customHeight="1">
      <c r="A99" s="1197"/>
      <c r="B99" s="1198"/>
      <c r="C99" s="1201" t="s">
        <v>521</v>
      </c>
      <c r="D99" s="1202"/>
      <c r="E99" s="1202"/>
      <c r="F99" s="1203"/>
      <c r="G99" s="615" t="str">
        <f ca="1">IF(OFFSET(입력!$B$3,B89-1+$S$1*20,15)="조림 2년 차","(○)","")</f>
        <v/>
      </c>
      <c r="AD99">
        <f>COUNTIF(입력!$J$3:$J$142,AC99)</f>
        <v>101</v>
      </c>
    </row>
    <row r="100" spans="1:34" ht="35.1" customHeight="1">
      <c r="A100" s="1199"/>
      <c r="B100" s="1200"/>
      <c r="C100" s="1201" t="s">
        <v>519</v>
      </c>
      <c r="D100" s="1202"/>
      <c r="E100" s="1202"/>
      <c r="F100" s="1203"/>
      <c r="G100" s="615" t="str">
        <f ca="1">IF(OFFSET(입력!$B$3,B89-1+$S$1*20,15)="조림 3년 차 이상","(○)","")</f>
        <v/>
      </c>
      <c r="AD100">
        <f>COUNTIF(입력!$J$3:$J$142,AC100)</f>
        <v>101</v>
      </c>
    </row>
    <row r="101" spans="1:34" ht="105.75" customHeight="1">
      <c r="A101" s="1204" t="s">
        <v>298</v>
      </c>
      <c r="B101" s="1204"/>
      <c r="C101" s="1201"/>
      <c r="D101" s="1202"/>
      <c r="E101" s="1202"/>
      <c r="F101" s="1202"/>
      <c r="G101" s="1203"/>
      <c r="AD101">
        <f>COUNTIF(입력!$J$3:$J$142,AC101)</f>
        <v>101</v>
      </c>
    </row>
    <row r="102" spans="1:34" ht="39.75" customHeight="1">
      <c r="A102" s="1194" t="s">
        <v>561</v>
      </c>
      <c r="B102" s="1194"/>
      <c r="C102" s="1194"/>
      <c r="D102" s="1194"/>
      <c r="AD102">
        <f>COUNTIF(입력!$J$3:$J$142,AC102)</f>
        <v>101</v>
      </c>
    </row>
    <row r="103" spans="1:34" ht="39.75" customHeight="1">
      <c r="A103" s="1205" t="str">
        <f ca="1">"풀베기 표준지 조사야장 ("&amp;OFFSET(입력!$A$3,B106-1+$S$1*20,0)&amp;")"</f>
        <v>풀베기 표준지 조사야장 (0)</v>
      </c>
      <c r="B103" s="1206"/>
      <c r="C103" s="1206"/>
      <c r="D103" s="1206"/>
      <c r="E103" s="1206"/>
      <c r="F103" s="1206"/>
      <c r="G103" s="1207"/>
      <c r="S103" s="3">
        <f ca="1">IFERROR(IF(RIGHT(MID(CELL("filename",A103),FIND("]",CELL("filename",A103))+1,255),2)&gt;=10,RIGHT(MID(CELL("filename",A103),FIND("]",CELL("filename",A103))+1,255),2)-1,RIGHT(MID(CELL("filename",A103),FIND("]",CELL("filename",A103))+1,255),1)-1),RIGHT(MID(CELL("filename",A103),FIND("]",CELL("filename",A103))+1,255),1)-1)</f>
        <v>2</v>
      </c>
    </row>
    <row r="104" spans="1:34" ht="39.75" customHeight="1">
      <c r="A104" s="1210" t="s">
        <v>559</v>
      </c>
      <c r="B104" s="1210"/>
      <c r="C104" s="1210"/>
      <c r="D104" s="1210"/>
      <c r="E104" s="620"/>
      <c r="F104" s="620"/>
      <c r="G104" s="620"/>
    </row>
    <row r="105" spans="1:34" ht="39.75" customHeight="1">
      <c r="A105" s="615" t="s">
        <v>554</v>
      </c>
      <c r="B105" s="619">
        <f ca="1">OFFSET(입력!$B$3,B106-1+$S$1*20,2)</f>
        <v>0</v>
      </c>
      <c r="C105" s="618">
        <f ca="1">OFFSET(입력!$B$3,B106-1+$S$1*20,3)</f>
        <v>0</v>
      </c>
      <c r="D105" s="615" t="s">
        <v>553</v>
      </c>
      <c r="E105" s="1201">
        <f ca="1">OFFSET(입력!$B$3,B106-1+$S$1*20,1)</f>
        <v>0</v>
      </c>
      <c r="F105" s="1202"/>
      <c r="G105" s="1203"/>
      <c r="AC105" s="614" t="s">
        <v>345</v>
      </c>
      <c r="AD105">
        <f>COUNTIF(입력!$J$3:$J$142,AC105)</f>
        <v>14</v>
      </c>
      <c r="AH105" s="614">
        <f>COUNTIF(입력!$J$3:$J$142,AC105)</f>
        <v>14</v>
      </c>
    </row>
    <row r="106" spans="1:34" ht="39.75" customHeight="1">
      <c r="A106" s="615" t="s">
        <v>550</v>
      </c>
      <c r="B106" s="1204">
        <f>ROUNDDOWN(ROW()/17,0)+1</f>
        <v>7</v>
      </c>
      <c r="C106" s="1204"/>
      <c r="D106" s="615" t="s">
        <v>549</v>
      </c>
      <c r="E106" s="615" t="s">
        <v>548</v>
      </c>
      <c r="F106" s="615" t="s">
        <v>547</v>
      </c>
      <c r="G106" s="621">
        <f ca="1">OFFSET(입력!$B$3,B106-1+$S$1*20,4)</f>
        <v>0</v>
      </c>
      <c r="AC106" s="614"/>
      <c r="AD106">
        <f>COUNTIF(입력!$J$3:$J$142,AC106)</f>
        <v>101</v>
      </c>
      <c r="AH106" s="614"/>
    </row>
    <row r="107" spans="1:34" ht="39.75" customHeight="1">
      <c r="A107" s="615" t="s">
        <v>573</v>
      </c>
      <c r="B107" s="616" t="s">
        <v>545</v>
      </c>
      <c r="C107" s="617">
        <f ca="1">ROUND(OFFSET(입력!$B$3,B106-1+$S$1*20,10),0)</f>
        <v>0</v>
      </c>
      <c r="D107" s="617" t="s">
        <v>544</v>
      </c>
      <c r="E107" s="617">
        <f ca="1">ROUND(OFFSET(입력!$B$3,B106-1+$S$1*20,11),0)</f>
        <v>0</v>
      </c>
      <c r="F107" s="615" t="s">
        <v>543</v>
      </c>
      <c r="G107" s="615" t="s">
        <v>574</v>
      </c>
      <c r="AC107" s="614"/>
      <c r="AD107">
        <f>COUNTIF(입력!$J$3:$J$142,AC107)</f>
        <v>101</v>
      </c>
      <c r="AH107" s="614"/>
    </row>
    <row r="108" spans="1:34" ht="39.75" customHeight="1">
      <c r="A108" s="615" t="s">
        <v>411</v>
      </c>
      <c r="B108" s="1204">
        <f ca="1">OFFSET(입력!$B$3,B106-1+$S$1*20,8)</f>
        <v>0</v>
      </c>
      <c r="C108" s="1204"/>
      <c r="D108" s="615" t="s">
        <v>539</v>
      </c>
      <c r="E108" s="622">
        <f ca="1">OFFSET(입력!$B$3,B106-1+$S$1*20,7)</f>
        <v>0</v>
      </c>
      <c r="F108" s="615" t="s">
        <v>538</v>
      </c>
      <c r="G108" s="615">
        <f ca="1">OFFSET(입력!$B$3,B106-1+$S$1*20,9)</f>
        <v>0</v>
      </c>
      <c r="AC108" s="614"/>
      <c r="AD108">
        <f>COUNTIF(입력!$J$3:$J$142,AC108)</f>
        <v>101</v>
      </c>
    </row>
    <row r="109" spans="1:34" ht="39.75" customHeight="1">
      <c r="A109" s="1204" t="s">
        <v>512</v>
      </c>
      <c r="B109" s="1204"/>
      <c r="C109" s="1204" t="s">
        <v>536</v>
      </c>
      <c r="D109" s="1204"/>
      <c r="E109" s="1204"/>
      <c r="F109" s="1204"/>
      <c r="G109" s="615" t="s">
        <v>6</v>
      </c>
      <c r="AD109">
        <f>COUNTIF(입력!$J$3:$J$142,AC109)</f>
        <v>101</v>
      </c>
    </row>
    <row r="110" spans="1:34" ht="80.099999999999994" customHeight="1">
      <c r="A110" s="1208" t="s">
        <v>309</v>
      </c>
      <c r="B110" s="615" t="s">
        <v>310</v>
      </c>
      <c r="C110" s="1201">
        <f ca="1">OFFSET(입력!$B$3,B106-1+$S$1*20,12)</f>
        <v>0</v>
      </c>
      <c r="D110" s="1202"/>
      <c r="E110" s="1202"/>
      <c r="F110" s="1203"/>
      <c r="G110" s="615"/>
      <c r="AD110">
        <f>COUNTIF(입력!$J$3:$J$142,AC110)</f>
        <v>101</v>
      </c>
    </row>
    <row r="111" spans="1:34" ht="80.099999999999994" customHeight="1">
      <c r="A111" s="1209"/>
      <c r="B111" s="615" t="s">
        <v>311</v>
      </c>
      <c r="C111" s="1201">
        <f ca="1">OFFSET(입력!$B$3,B106-1+$S$1*20,13)</f>
        <v>0</v>
      </c>
      <c r="D111" s="1202"/>
      <c r="E111" s="1202"/>
      <c r="F111" s="1203"/>
      <c r="G111" s="615"/>
      <c r="AD111">
        <f>COUNTIF(입력!$J$3:$J$142,AC111)</f>
        <v>101</v>
      </c>
    </row>
    <row r="112" spans="1:34" ht="35.1" customHeight="1">
      <c r="A112" s="1195" t="s">
        <v>528</v>
      </c>
      <c r="B112" s="1196"/>
      <c r="C112" s="1201" t="s">
        <v>527</v>
      </c>
      <c r="D112" s="1202"/>
      <c r="E112" s="1202"/>
      <c r="F112" s="1203"/>
      <c r="G112" s="615" t="str">
        <f ca="1">IF(OFFSET(입력!$B$3,B106-1+$S$1*20,14)="제거대상의 대부분이 목본류","(○)","")</f>
        <v/>
      </c>
      <c r="AD112">
        <f>COUNTIF(입력!$J$3:$J$142,AC112)</f>
        <v>101</v>
      </c>
    </row>
    <row r="113" spans="1:30" ht="35.1" customHeight="1">
      <c r="A113" s="1197"/>
      <c r="B113" s="1198"/>
      <c r="C113" s="1201" t="s">
        <v>526</v>
      </c>
      <c r="D113" s="1202"/>
      <c r="E113" s="1202"/>
      <c r="F113" s="1203"/>
      <c r="G113" s="615" t="str">
        <f ca="1">IF(OFFSET(입력!$B$3,B106-1+$S$1*20,14)="제거대상의 대부분이 초본류","(○)","")</f>
        <v/>
      </c>
      <c r="AD113">
        <f>COUNTIF(입력!$J$3:$J$142,AC113)</f>
        <v>101</v>
      </c>
    </row>
    <row r="114" spans="1:30" ht="35.1" customHeight="1">
      <c r="A114" s="1199"/>
      <c r="B114" s="1200"/>
      <c r="C114" s="1201" t="s">
        <v>524</v>
      </c>
      <c r="D114" s="1202"/>
      <c r="E114" s="1202"/>
      <c r="F114" s="1203"/>
      <c r="G114" s="615" t="str">
        <f ca="1">IF(OFFSET(입력!$B$3,B106-1+$S$1*20,14)="제거대상은 목본류+초본류 혼합","(○)","")</f>
        <v/>
      </c>
      <c r="AD114">
        <f>COUNTIF(입력!$J$3:$J$142,AC114)</f>
        <v>101</v>
      </c>
    </row>
    <row r="115" spans="1:30" ht="35.1" customHeight="1">
      <c r="A115" s="1195" t="s">
        <v>558</v>
      </c>
      <c r="B115" s="1196"/>
      <c r="C115" s="1201" t="s">
        <v>523</v>
      </c>
      <c r="D115" s="1202"/>
      <c r="E115" s="1202"/>
      <c r="F115" s="1203"/>
      <c r="G115" s="615" t="str">
        <f ca="1">IF(OFFSET(입력!$B$3,B106-1+$S$1*20,15)="조림 당해 연도","(○)","")</f>
        <v/>
      </c>
      <c r="AD115">
        <f>COUNTIF(입력!$J$3:$J$142,AC115)</f>
        <v>101</v>
      </c>
    </row>
    <row r="116" spans="1:30" ht="35.1" customHeight="1">
      <c r="A116" s="1197"/>
      <c r="B116" s="1198"/>
      <c r="C116" s="1201" t="s">
        <v>521</v>
      </c>
      <c r="D116" s="1202"/>
      <c r="E116" s="1202"/>
      <c r="F116" s="1203"/>
      <c r="G116" s="615" t="str">
        <f ca="1">IF(OFFSET(입력!$B$3,B106-1+$S$1*20,15)="조림 2년 차","(○)","")</f>
        <v/>
      </c>
      <c r="AD116">
        <f>COUNTIF(입력!$J$3:$J$142,AC116)</f>
        <v>101</v>
      </c>
    </row>
    <row r="117" spans="1:30" ht="35.1" customHeight="1">
      <c r="A117" s="1199"/>
      <c r="B117" s="1200"/>
      <c r="C117" s="1201" t="s">
        <v>519</v>
      </c>
      <c r="D117" s="1202"/>
      <c r="E117" s="1202"/>
      <c r="F117" s="1203"/>
      <c r="G117" s="615" t="str">
        <f ca="1">IF(OFFSET(입력!$B$3,B106-1+$S$1*20,15)="조림 3년 차 이상","(○)","")</f>
        <v/>
      </c>
      <c r="AD117">
        <f>COUNTIF(입력!$J$3:$J$142,AC117)</f>
        <v>101</v>
      </c>
    </row>
    <row r="118" spans="1:30" ht="105.75" customHeight="1">
      <c r="A118" s="1204" t="s">
        <v>298</v>
      </c>
      <c r="B118" s="1204"/>
      <c r="C118" s="1201"/>
      <c r="D118" s="1202"/>
      <c r="E118" s="1202"/>
      <c r="F118" s="1202"/>
      <c r="G118" s="1203"/>
      <c r="AD118">
        <f>COUNTIF(입력!$J$3:$J$142,AC118)</f>
        <v>101</v>
      </c>
    </row>
    <row r="119" spans="1:30" ht="39.75" customHeight="1">
      <c r="A119" s="1194" t="s">
        <v>561</v>
      </c>
      <c r="B119" s="1194"/>
      <c r="C119" s="1194"/>
      <c r="D119" s="1194"/>
      <c r="AD119">
        <f>COUNTIF(입력!$J$3:$J$142,AC119)</f>
        <v>101</v>
      </c>
    </row>
  </sheetData>
  <mergeCells count="147">
    <mergeCell ref="A102:D102"/>
    <mergeCell ref="A98:B100"/>
    <mergeCell ref="C98:F98"/>
    <mergeCell ref="C99:F99"/>
    <mergeCell ref="C100:F100"/>
    <mergeCell ref="A101:B101"/>
    <mergeCell ref="C101:G101"/>
    <mergeCell ref="A92:B92"/>
    <mergeCell ref="C92:F92"/>
    <mergeCell ref="A93:A94"/>
    <mergeCell ref="C93:F93"/>
    <mergeCell ref="C94:F94"/>
    <mergeCell ref="A95:B97"/>
    <mergeCell ref="C95:F95"/>
    <mergeCell ref="C96:F96"/>
    <mergeCell ref="C97:F97"/>
    <mergeCell ref="A85:D85"/>
    <mergeCell ref="A86:G86"/>
    <mergeCell ref="A87:D87"/>
    <mergeCell ref="E88:G88"/>
    <mergeCell ref="B89:C89"/>
    <mergeCell ref="B91:C91"/>
    <mergeCell ref="A81:B83"/>
    <mergeCell ref="C81:F81"/>
    <mergeCell ref="C82:F82"/>
    <mergeCell ref="C83:F83"/>
    <mergeCell ref="A84:B84"/>
    <mergeCell ref="C84:G84"/>
    <mergeCell ref="A75:B75"/>
    <mergeCell ref="C75:F75"/>
    <mergeCell ref="A76:A77"/>
    <mergeCell ref="C76:F76"/>
    <mergeCell ref="C77:F77"/>
    <mergeCell ref="A78:B80"/>
    <mergeCell ref="C78:F78"/>
    <mergeCell ref="C79:F79"/>
    <mergeCell ref="C80:F80"/>
    <mergeCell ref="A68:D68"/>
    <mergeCell ref="A69:G69"/>
    <mergeCell ref="A70:D70"/>
    <mergeCell ref="E71:G71"/>
    <mergeCell ref="B72:C72"/>
    <mergeCell ref="B74:C74"/>
    <mergeCell ref="A64:B66"/>
    <mergeCell ref="C64:F64"/>
    <mergeCell ref="C65:F65"/>
    <mergeCell ref="C66:F66"/>
    <mergeCell ref="A67:B67"/>
    <mergeCell ref="C67:G67"/>
    <mergeCell ref="A58:B58"/>
    <mergeCell ref="C58:F58"/>
    <mergeCell ref="A59:A60"/>
    <mergeCell ref="C59:F59"/>
    <mergeCell ref="C60:F60"/>
    <mergeCell ref="A61:B63"/>
    <mergeCell ref="C61:F61"/>
    <mergeCell ref="C62:F62"/>
    <mergeCell ref="C63:F63"/>
    <mergeCell ref="A51:D51"/>
    <mergeCell ref="A52:G52"/>
    <mergeCell ref="A53:D53"/>
    <mergeCell ref="E54:G54"/>
    <mergeCell ref="B55:C55"/>
    <mergeCell ref="B57:C57"/>
    <mergeCell ref="A47:B49"/>
    <mergeCell ref="C47:F47"/>
    <mergeCell ref="C48:F48"/>
    <mergeCell ref="C49:F49"/>
    <mergeCell ref="A50:B50"/>
    <mergeCell ref="C50:G50"/>
    <mergeCell ref="A41:B41"/>
    <mergeCell ref="C41:F41"/>
    <mergeCell ref="A42:A43"/>
    <mergeCell ref="C42:F42"/>
    <mergeCell ref="C43:F43"/>
    <mergeCell ref="A44:B46"/>
    <mergeCell ref="C44:F44"/>
    <mergeCell ref="C45:F45"/>
    <mergeCell ref="C46:F46"/>
    <mergeCell ref="A34:D34"/>
    <mergeCell ref="A35:G35"/>
    <mergeCell ref="A36:D36"/>
    <mergeCell ref="E37:G37"/>
    <mergeCell ref="B38:C38"/>
    <mergeCell ref="B40:C40"/>
    <mergeCell ref="A30:B32"/>
    <mergeCell ref="C30:F30"/>
    <mergeCell ref="C31:F31"/>
    <mergeCell ref="C32:F32"/>
    <mergeCell ref="A33:B33"/>
    <mergeCell ref="C33:G33"/>
    <mergeCell ref="A24:B24"/>
    <mergeCell ref="C24:F24"/>
    <mergeCell ref="A25:A26"/>
    <mergeCell ref="C25:F25"/>
    <mergeCell ref="C26:F26"/>
    <mergeCell ref="A27:B29"/>
    <mergeCell ref="C27:F27"/>
    <mergeCell ref="C28:F28"/>
    <mergeCell ref="C29:F29"/>
    <mergeCell ref="A17:D17"/>
    <mergeCell ref="A18:G18"/>
    <mergeCell ref="A19:D19"/>
    <mergeCell ref="E20:G20"/>
    <mergeCell ref="B21:C21"/>
    <mergeCell ref="B23:C23"/>
    <mergeCell ref="A13:B15"/>
    <mergeCell ref="C13:F13"/>
    <mergeCell ref="C14:F14"/>
    <mergeCell ref="C15:F15"/>
    <mergeCell ref="A16:B16"/>
    <mergeCell ref="C16:G16"/>
    <mergeCell ref="A8:A9"/>
    <mergeCell ref="C8:F8"/>
    <mergeCell ref="C9:F9"/>
    <mergeCell ref="A10:B12"/>
    <mergeCell ref="C10:F10"/>
    <mergeCell ref="C11:F11"/>
    <mergeCell ref="C12:F12"/>
    <mergeCell ref="A1:G1"/>
    <mergeCell ref="A2:D2"/>
    <mergeCell ref="E3:G3"/>
    <mergeCell ref="B4:C4"/>
    <mergeCell ref="B6:C6"/>
    <mergeCell ref="A7:B7"/>
    <mergeCell ref="C7:F7"/>
    <mergeCell ref="A103:G103"/>
    <mergeCell ref="A104:D104"/>
    <mergeCell ref="E105:G105"/>
    <mergeCell ref="B106:C106"/>
    <mergeCell ref="B108:C108"/>
    <mergeCell ref="A109:B109"/>
    <mergeCell ref="C109:F109"/>
    <mergeCell ref="A110:A111"/>
    <mergeCell ref="C110:F110"/>
    <mergeCell ref="C111:F111"/>
    <mergeCell ref="A119:D119"/>
    <mergeCell ref="A112:B114"/>
    <mergeCell ref="C112:F112"/>
    <mergeCell ref="C113:F113"/>
    <mergeCell ref="C114:F114"/>
    <mergeCell ref="A115:B117"/>
    <mergeCell ref="C115:F115"/>
    <mergeCell ref="C116:F116"/>
    <mergeCell ref="C117:F117"/>
    <mergeCell ref="A118:B118"/>
    <mergeCell ref="C118:G118"/>
  </mergeCells>
  <phoneticPr fontId="4" type="noConversion"/>
  <pageMargins left="0.7" right="0.7" top="0.75" bottom="0.75" header="0.3" footer="0.3"/>
  <pageSetup paperSize="9" scale="8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C00000"/>
  </sheetPr>
  <dimension ref="A1:T281"/>
  <sheetViews>
    <sheetView view="pageBreakPreview" zoomScaleNormal="100" zoomScaleSheetLayoutView="100" workbookViewId="0">
      <selection activeCell="S24" sqref="S23:S24"/>
    </sheetView>
  </sheetViews>
  <sheetFormatPr defaultColWidth="8.88671875" defaultRowHeight="13.5"/>
  <cols>
    <col min="1" max="1" width="5.77734375" style="2" customWidth="1"/>
    <col min="2" max="14" width="8" style="2" customWidth="1"/>
    <col min="15" max="15" width="5.77734375" style="2" customWidth="1"/>
    <col min="16" max="16384" width="8.88671875" style="2"/>
  </cols>
  <sheetData>
    <row r="1" spans="1:18" ht="31.5">
      <c r="A1" s="924" t="s">
        <v>57</v>
      </c>
      <c r="B1" s="924"/>
      <c r="C1" s="924"/>
      <c r="D1" s="924"/>
      <c r="E1" s="924"/>
      <c r="F1" s="924"/>
      <c r="G1" s="924"/>
      <c r="H1" s="924"/>
      <c r="I1" s="924"/>
      <c r="J1" s="924"/>
      <c r="K1" s="924"/>
      <c r="L1" s="924"/>
      <c r="M1" s="924"/>
      <c r="N1" s="924"/>
      <c r="O1" s="924"/>
    </row>
    <row r="2" spans="1:18" ht="9.9499999999999993" customHeight="1">
      <c r="A2" s="2" t="s">
        <v>58</v>
      </c>
      <c r="B2"/>
      <c r="C2"/>
      <c r="D2"/>
      <c r="E2"/>
      <c r="F2"/>
      <c r="G2"/>
      <c r="H2"/>
      <c r="I2"/>
      <c r="J2"/>
      <c r="K2" s="925"/>
      <c r="L2" s="925"/>
      <c r="M2" s="925"/>
      <c r="N2" s="925"/>
      <c r="O2" s="925"/>
    </row>
    <row r="3" spans="1:18" ht="18.75">
      <c r="A3" s="3" t="s">
        <v>59</v>
      </c>
      <c r="B3" s="3"/>
      <c r="C3" s="109"/>
      <c r="D3" s="109"/>
      <c r="E3" s="109"/>
      <c r="F3" s="109"/>
      <c r="G3" s="109"/>
      <c r="H3" s="109"/>
      <c r="I3"/>
      <c r="J3"/>
      <c r="K3" s="21"/>
      <c r="L3" s="21"/>
      <c r="M3" s="21"/>
      <c r="N3" s="21"/>
      <c r="O3" s="21"/>
    </row>
    <row r="4" spans="1:18" ht="9.9499999999999993" customHeight="1" thickBot="1">
      <c r="A4"/>
      <c r="B4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8" ht="14.25" thickTop="1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8">
      <c r="A6" s="7"/>
      <c r="O6" s="8"/>
      <c r="R6" s="2" t="s">
        <v>358</v>
      </c>
    </row>
    <row r="7" spans="1:18">
      <c r="A7" s="7"/>
      <c r="O7" s="8"/>
    </row>
    <row r="8" spans="1:18">
      <c r="A8" s="7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111"/>
    </row>
    <row r="9" spans="1:18">
      <c r="A9" s="7"/>
      <c r="O9" s="8"/>
    </row>
    <row r="10" spans="1:18" ht="14.25" thickBot="1">
      <c r="A10" s="7"/>
      <c r="O10" s="8"/>
    </row>
    <row r="11" spans="1:18" ht="14.25" thickTop="1">
      <c r="A11" s="7"/>
      <c r="B11" s="102"/>
      <c r="C11" s="103"/>
      <c r="D11" s="103"/>
      <c r="E11" s="103"/>
      <c r="F11" s="103"/>
      <c r="G11" s="104"/>
      <c r="I11" s="102"/>
      <c r="J11" s="103"/>
      <c r="K11" s="103"/>
      <c r="L11" s="103"/>
      <c r="M11" s="103"/>
      <c r="N11" s="104"/>
      <c r="O11" s="8"/>
    </row>
    <row r="12" spans="1:18">
      <c r="A12" s="7"/>
      <c r="B12" s="105"/>
      <c r="G12" s="106"/>
      <c r="I12" s="105"/>
      <c r="N12" s="106"/>
      <c r="O12" s="8"/>
    </row>
    <row r="13" spans="1:18">
      <c r="A13" s="7"/>
      <c r="B13" s="105"/>
      <c r="G13" s="106"/>
      <c r="I13" s="105"/>
      <c r="N13" s="106"/>
      <c r="O13" s="8"/>
    </row>
    <row r="14" spans="1:18">
      <c r="A14" s="7"/>
      <c r="B14" s="105"/>
      <c r="G14" s="106"/>
      <c r="I14" s="105"/>
      <c r="N14" s="106"/>
      <c r="O14" s="8"/>
    </row>
    <row r="15" spans="1:18">
      <c r="A15" s="7"/>
      <c r="B15" s="105"/>
      <c r="G15" s="106"/>
      <c r="I15" s="105"/>
      <c r="N15" s="106"/>
      <c r="O15" s="8"/>
    </row>
    <row r="16" spans="1:18">
      <c r="A16" s="7"/>
      <c r="B16" s="105"/>
      <c r="G16" s="106"/>
      <c r="I16" s="105"/>
      <c r="N16" s="106"/>
      <c r="O16" s="8"/>
    </row>
    <row r="17" spans="1:15">
      <c r="A17" s="7"/>
      <c r="B17" s="105"/>
      <c r="G17" s="106"/>
      <c r="I17" s="105"/>
      <c r="N17" s="106"/>
      <c r="O17" s="8"/>
    </row>
    <row r="18" spans="1:15">
      <c r="A18" s="7"/>
      <c r="B18" s="105"/>
      <c r="G18" s="106"/>
      <c r="I18" s="105"/>
      <c r="N18" s="106"/>
      <c r="O18" s="8"/>
    </row>
    <row r="19" spans="1:15">
      <c r="A19" s="7"/>
      <c r="B19" s="105"/>
      <c r="G19" s="106"/>
      <c r="I19" s="105"/>
      <c r="N19" s="106"/>
      <c r="O19" s="8"/>
    </row>
    <row r="20" spans="1:15" ht="3" customHeight="1">
      <c r="A20" s="7"/>
      <c r="B20" s="105"/>
      <c r="G20" s="106"/>
      <c r="I20" s="105"/>
      <c r="N20" s="106"/>
      <c r="O20" s="8"/>
    </row>
    <row r="21" spans="1:15">
      <c r="A21" s="7"/>
      <c r="B21" s="105"/>
      <c r="G21" s="106"/>
      <c r="I21" s="105"/>
      <c r="N21" s="106"/>
      <c r="O21" s="8"/>
    </row>
    <row r="22" spans="1:15">
      <c r="A22" s="7"/>
      <c r="B22" s="105"/>
      <c r="G22" s="106"/>
      <c r="I22" s="105"/>
      <c r="N22" s="106"/>
      <c r="O22" s="8"/>
    </row>
    <row r="23" spans="1:15">
      <c r="A23" s="7"/>
      <c r="B23" s="105"/>
      <c r="G23" s="106"/>
      <c r="I23" s="105"/>
      <c r="N23" s="106"/>
      <c r="O23" s="8"/>
    </row>
    <row r="24" spans="1:15">
      <c r="A24" s="7"/>
      <c r="B24" s="105"/>
      <c r="G24" s="106"/>
      <c r="I24" s="105"/>
      <c r="N24" s="106"/>
      <c r="O24" s="8"/>
    </row>
    <row r="25" spans="1:15">
      <c r="A25" s="7"/>
      <c r="B25" s="105"/>
      <c r="G25" s="106"/>
      <c r="I25" s="105"/>
      <c r="N25" s="106"/>
      <c r="O25" s="8"/>
    </row>
    <row r="26" spans="1:15">
      <c r="A26" s="7"/>
      <c r="B26" s="105"/>
      <c r="G26" s="106"/>
      <c r="I26" s="105"/>
      <c r="N26" s="106"/>
      <c r="O26" s="8"/>
    </row>
    <row r="27" spans="1:15">
      <c r="A27" s="7"/>
      <c r="B27" s="105"/>
      <c r="G27" s="106"/>
      <c r="I27" s="105"/>
      <c r="N27" s="106"/>
      <c r="O27" s="8"/>
    </row>
    <row r="28" spans="1:15">
      <c r="A28" s="7"/>
      <c r="B28" s="105"/>
      <c r="G28" s="106"/>
      <c r="I28" s="105"/>
      <c r="N28" s="106"/>
      <c r="O28" s="8"/>
    </row>
    <row r="29" spans="1:15">
      <c r="A29" s="7"/>
      <c r="B29" s="105"/>
      <c r="G29" s="106"/>
      <c r="I29" s="105"/>
      <c r="N29" s="106"/>
      <c r="O29" s="8"/>
    </row>
    <row r="30" spans="1:15" ht="14.25" thickBot="1">
      <c r="A30" s="7"/>
      <c r="B30" s="110"/>
      <c r="C30" s="107"/>
      <c r="D30" s="107"/>
      <c r="E30" s="107"/>
      <c r="F30" s="107"/>
      <c r="G30" s="108"/>
      <c r="I30" s="110"/>
      <c r="J30" s="107"/>
      <c r="K30" s="107"/>
      <c r="L30" s="107"/>
      <c r="M30" s="107"/>
      <c r="N30" s="108"/>
      <c r="O30" s="8"/>
    </row>
    <row r="31" spans="1:15" ht="14.25" thickTop="1">
      <c r="A31" s="7"/>
      <c r="O31" s="8"/>
    </row>
    <row r="32" spans="1:15">
      <c r="A32" s="7"/>
      <c r="C32" s="928" t="s">
        <v>1197</v>
      </c>
      <c r="D32" s="928"/>
      <c r="E32" s="928"/>
      <c r="F32" s="928"/>
      <c r="J32" s="928" t="s">
        <v>1197</v>
      </c>
      <c r="K32" s="928"/>
      <c r="L32" s="928"/>
      <c r="M32" s="928"/>
      <c r="O32" s="8"/>
    </row>
    <row r="33" spans="1:15">
      <c r="A33" s="7"/>
      <c r="O33" s="8"/>
    </row>
    <row r="34" spans="1:15">
      <c r="A34" s="7"/>
      <c r="O34" s="8"/>
    </row>
    <row r="35" spans="1:15" ht="14.25" thickBot="1">
      <c r="A35" s="11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3"/>
    </row>
    <row r="36" spans="1:15" ht="32.25" thickTop="1">
      <c r="A36" s="924" t="s">
        <v>57</v>
      </c>
      <c r="B36" s="924"/>
      <c r="C36" s="924"/>
      <c r="D36" s="924"/>
      <c r="E36" s="924"/>
      <c r="F36" s="924"/>
      <c r="G36" s="924"/>
      <c r="H36" s="924"/>
      <c r="I36" s="924"/>
      <c r="J36" s="924"/>
      <c r="K36" s="924"/>
      <c r="L36" s="924"/>
      <c r="M36" s="924"/>
      <c r="N36" s="924"/>
      <c r="O36" s="924"/>
    </row>
    <row r="37" spans="1:15" ht="9.9499999999999993" customHeight="1">
      <c r="A37" s="2" t="s">
        <v>58</v>
      </c>
      <c r="B37"/>
      <c r="C37"/>
      <c r="D37"/>
      <c r="E37"/>
      <c r="F37"/>
      <c r="G37"/>
      <c r="H37"/>
      <c r="I37"/>
      <c r="J37"/>
      <c r="K37" s="925"/>
      <c r="L37" s="925"/>
      <c r="M37" s="925"/>
      <c r="N37" s="925"/>
      <c r="O37" s="925"/>
    </row>
    <row r="38" spans="1:15" ht="18.75">
      <c r="A38" s="3" t="s">
        <v>264</v>
      </c>
      <c r="B38" s="3"/>
      <c r="C38" s="109"/>
      <c r="D38" s="109"/>
      <c r="E38" s="109"/>
      <c r="F38" s="109"/>
      <c r="G38" s="109"/>
      <c r="H38" s="109"/>
      <c r="I38"/>
      <c r="J38"/>
      <c r="K38" s="21"/>
      <c r="L38" s="21"/>
      <c r="M38" s="21"/>
      <c r="N38" s="21"/>
      <c r="O38" s="21"/>
    </row>
    <row r="39" spans="1:15" ht="9.9499999999999993" customHeight="1" thickBot="1">
      <c r="A39"/>
      <c r="B39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spans="1:15" ht="14.25" thickTop="1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6"/>
    </row>
    <row r="41" spans="1:15">
      <c r="A41" s="7"/>
      <c r="O41" s="8"/>
    </row>
    <row r="42" spans="1:15">
      <c r="A42" s="7"/>
      <c r="O42" s="8"/>
    </row>
    <row r="43" spans="1:15">
      <c r="A43" s="7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111"/>
    </row>
    <row r="44" spans="1:15">
      <c r="A44" s="7"/>
      <c r="O44" s="8"/>
    </row>
    <row r="45" spans="1:15" ht="14.25" thickBot="1">
      <c r="A45" s="7"/>
      <c r="O45" s="8"/>
    </row>
    <row r="46" spans="1:15" ht="14.25" thickTop="1">
      <c r="A46" s="7"/>
      <c r="B46" s="102"/>
      <c r="C46" s="103"/>
      <c r="D46" s="103"/>
      <c r="E46" s="103"/>
      <c r="F46" s="103"/>
      <c r="G46" s="104"/>
      <c r="I46" s="102"/>
      <c r="J46" s="103"/>
      <c r="K46" s="103"/>
      <c r="L46" s="103"/>
      <c r="M46" s="103"/>
      <c r="N46" s="104"/>
      <c r="O46" s="8"/>
    </row>
    <row r="47" spans="1:15">
      <c r="A47" s="7"/>
      <c r="B47" s="105"/>
      <c r="G47" s="106"/>
      <c r="I47" s="105"/>
      <c r="N47" s="106"/>
      <c r="O47" s="8"/>
    </row>
    <row r="48" spans="1:15">
      <c r="A48" s="7"/>
      <c r="B48" s="105"/>
      <c r="G48" s="106"/>
      <c r="I48" s="105"/>
      <c r="N48" s="106"/>
      <c r="O48" s="8"/>
    </row>
    <row r="49" spans="1:15">
      <c r="A49" s="7"/>
      <c r="B49" s="105"/>
      <c r="G49" s="106"/>
      <c r="I49" s="105"/>
      <c r="N49" s="106"/>
      <c r="O49" s="8"/>
    </row>
    <row r="50" spans="1:15">
      <c r="A50" s="7"/>
      <c r="B50" s="105"/>
      <c r="G50" s="106"/>
      <c r="I50" s="105"/>
      <c r="N50" s="106"/>
      <c r="O50" s="8"/>
    </row>
    <row r="51" spans="1:15">
      <c r="A51" s="7"/>
      <c r="B51" s="105"/>
      <c r="G51" s="106"/>
      <c r="I51" s="105"/>
      <c r="N51" s="106"/>
      <c r="O51" s="8"/>
    </row>
    <row r="52" spans="1:15">
      <c r="A52" s="7"/>
      <c r="B52" s="105"/>
      <c r="G52" s="106"/>
      <c r="I52" s="105"/>
      <c r="N52" s="106"/>
      <c r="O52" s="8"/>
    </row>
    <row r="53" spans="1:15">
      <c r="A53" s="7"/>
      <c r="B53" s="105"/>
      <c r="G53" s="106"/>
      <c r="I53" s="105"/>
      <c r="N53" s="106"/>
      <c r="O53" s="8"/>
    </row>
    <row r="54" spans="1:15">
      <c r="A54" s="7"/>
      <c r="B54" s="105"/>
      <c r="G54" s="106"/>
      <c r="I54" s="105"/>
      <c r="N54" s="106"/>
      <c r="O54" s="8"/>
    </row>
    <row r="55" spans="1:15" ht="3" customHeight="1">
      <c r="A55" s="7"/>
      <c r="B55" s="105"/>
      <c r="G55" s="106"/>
      <c r="I55" s="105"/>
      <c r="N55" s="106"/>
      <c r="O55" s="8"/>
    </row>
    <row r="56" spans="1:15">
      <c r="A56" s="7"/>
      <c r="B56" s="105"/>
      <c r="G56" s="106"/>
      <c r="I56" s="105"/>
      <c r="N56" s="106"/>
      <c r="O56" s="8"/>
    </row>
    <row r="57" spans="1:15">
      <c r="A57" s="7"/>
      <c r="B57" s="105"/>
      <c r="G57" s="106"/>
      <c r="I57" s="105"/>
      <c r="N57" s="106"/>
      <c r="O57" s="8"/>
    </row>
    <row r="58" spans="1:15">
      <c r="A58" s="7"/>
      <c r="B58" s="105"/>
      <c r="G58" s="106"/>
      <c r="I58" s="105"/>
      <c r="N58" s="106"/>
      <c r="O58" s="8"/>
    </row>
    <row r="59" spans="1:15">
      <c r="A59" s="7"/>
      <c r="B59" s="105"/>
      <c r="G59" s="106"/>
      <c r="I59" s="105"/>
      <c r="N59" s="106"/>
      <c r="O59" s="8"/>
    </row>
    <row r="60" spans="1:15">
      <c r="A60" s="7"/>
      <c r="B60" s="105"/>
      <c r="G60" s="106"/>
      <c r="I60" s="105"/>
      <c r="N60" s="106"/>
      <c r="O60" s="8"/>
    </row>
    <row r="61" spans="1:15">
      <c r="A61" s="7"/>
      <c r="B61" s="105"/>
      <c r="G61" s="106"/>
      <c r="I61" s="105"/>
      <c r="N61" s="106"/>
      <c r="O61" s="8"/>
    </row>
    <row r="62" spans="1:15">
      <c r="A62" s="7"/>
      <c r="B62" s="105"/>
      <c r="G62" s="106"/>
      <c r="I62" s="105"/>
      <c r="N62" s="106"/>
      <c r="O62" s="8"/>
    </row>
    <row r="63" spans="1:15">
      <c r="A63" s="7"/>
      <c r="B63" s="105"/>
      <c r="G63" s="106"/>
      <c r="I63" s="105"/>
      <c r="N63" s="106"/>
      <c r="O63" s="8"/>
    </row>
    <row r="64" spans="1:15">
      <c r="A64" s="7"/>
      <c r="B64" s="105"/>
      <c r="G64" s="106"/>
      <c r="I64" s="105"/>
      <c r="N64" s="106"/>
      <c r="O64" s="8"/>
    </row>
    <row r="65" spans="1:18" ht="14.25" thickBot="1">
      <c r="A65" s="7"/>
      <c r="B65" s="110"/>
      <c r="C65" s="107"/>
      <c r="D65" s="107"/>
      <c r="E65" s="107"/>
      <c r="F65" s="107"/>
      <c r="G65" s="108"/>
      <c r="I65" s="110"/>
      <c r="J65" s="107"/>
      <c r="K65" s="107"/>
      <c r="L65" s="107"/>
      <c r="M65" s="107"/>
      <c r="N65" s="108"/>
      <c r="O65" s="8"/>
    </row>
    <row r="66" spans="1:18" ht="14.25" thickTop="1">
      <c r="A66" s="7"/>
      <c r="O66" s="8"/>
    </row>
    <row r="67" spans="1:18">
      <c r="A67" s="7"/>
      <c r="C67" s="928" t="s">
        <v>1197</v>
      </c>
      <c r="D67" s="928"/>
      <c r="E67" s="928"/>
      <c r="F67" s="928"/>
      <c r="J67" s="928" t="s">
        <v>1197</v>
      </c>
      <c r="K67" s="928"/>
      <c r="L67" s="928"/>
      <c r="M67" s="928"/>
      <c r="O67" s="8"/>
    </row>
    <row r="68" spans="1:18">
      <c r="A68" s="7"/>
      <c r="O68" s="8"/>
      <c r="R68" s="281"/>
    </row>
    <row r="69" spans="1:18">
      <c r="A69" s="7"/>
      <c r="O69" s="8"/>
    </row>
    <row r="70" spans="1:18" ht="14.25" thickBot="1">
      <c r="A70" s="11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3"/>
    </row>
    <row r="71" spans="1:18" ht="32.25" hidden="1" thickTop="1">
      <c r="A71" s="924" t="s">
        <v>57</v>
      </c>
      <c r="B71" s="924"/>
      <c r="C71" s="924"/>
      <c r="D71" s="924"/>
      <c r="E71" s="924"/>
      <c r="F71" s="924"/>
      <c r="G71" s="924"/>
      <c r="H71" s="924"/>
      <c r="I71" s="924"/>
      <c r="J71" s="924"/>
      <c r="K71" s="924"/>
      <c r="L71" s="924"/>
      <c r="M71" s="924"/>
      <c r="N71" s="924"/>
      <c r="O71" s="924"/>
    </row>
    <row r="72" spans="1:18" ht="9.9499999999999993" hidden="1" customHeight="1">
      <c r="A72" s="2" t="s">
        <v>58</v>
      </c>
      <c r="B72"/>
      <c r="C72"/>
      <c r="D72"/>
      <c r="E72"/>
      <c r="F72"/>
      <c r="G72"/>
      <c r="H72"/>
      <c r="I72"/>
      <c r="J72"/>
      <c r="K72" s="925"/>
      <c r="L72" s="925"/>
      <c r="M72" s="925"/>
      <c r="N72" s="925"/>
      <c r="O72" s="925"/>
    </row>
    <row r="73" spans="1:18" ht="18.75" hidden="1">
      <c r="A73" s="3" t="s">
        <v>239</v>
      </c>
      <c r="B73" s="3"/>
      <c r="C73" s="109"/>
      <c r="D73" s="109"/>
      <c r="E73" s="109"/>
      <c r="F73" s="109"/>
      <c r="G73" s="109"/>
      <c r="H73" s="109"/>
      <c r="I73"/>
      <c r="J73"/>
      <c r="K73" s="21"/>
      <c r="L73" s="21"/>
      <c r="M73" s="21"/>
      <c r="N73" s="21"/>
      <c r="O73" s="21"/>
    </row>
    <row r="74" spans="1:18" ht="9.9499999999999993" hidden="1" customHeight="1" thickBot="1">
      <c r="A74"/>
      <c r="B74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</row>
    <row r="75" spans="1:18" ht="14.25" hidden="1" thickTop="1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6"/>
    </row>
    <row r="76" spans="1:18" hidden="1">
      <c r="A76" s="7"/>
      <c r="O76" s="8"/>
    </row>
    <row r="77" spans="1:18" hidden="1">
      <c r="A77" s="7"/>
      <c r="O77" s="8"/>
    </row>
    <row r="78" spans="1:18" hidden="1">
      <c r="A78" s="7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111"/>
    </row>
    <row r="79" spans="1:18" hidden="1">
      <c r="A79" s="7"/>
      <c r="O79" s="8"/>
    </row>
    <row r="80" spans="1:18" ht="14.25" hidden="1" thickBot="1">
      <c r="A80" s="7"/>
      <c r="O80" s="8"/>
    </row>
    <row r="81" spans="1:15" ht="14.25" hidden="1" thickTop="1">
      <c r="A81" s="7"/>
      <c r="B81" s="102"/>
      <c r="C81" s="103"/>
      <c r="D81" s="103"/>
      <c r="E81" s="103"/>
      <c r="F81" s="103"/>
      <c r="G81" s="104"/>
      <c r="I81" s="102"/>
      <c r="J81" s="103"/>
      <c r="K81" s="103"/>
      <c r="L81" s="103"/>
      <c r="M81" s="103"/>
      <c r="N81" s="104"/>
      <c r="O81" s="8"/>
    </row>
    <row r="82" spans="1:15" hidden="1">
      <c r="A82" s="7"/>
      <c r="B82" s="105"/>
      <c r="G82" s="106"/>
      <c r="I82" s="105"/>
      <c r="N82" s="106"/>
      <c r="O82" s="8"/>
    </row>
    <row r="83" spans="1:15" hidden="1">
      <c r="A83" s="7"/>
      <c r="B83" s="105"/>
      <c r="G83" s="106"/>
      <c r="I83" s="105"/>
      <c r="N83" s="106"/>
      <c r="O83" s="8"/>
    </row>
    <row r="84" spans="1:15" hidden="1">
      <c r="A84" s="7"/>
      <c r="B84" s="105"/>
      <c r="G84" s="106"/>
      <c r="I84" s="105"/>
      <c r="N84" s="106"/>
      <c r="O84" s="8"/>
    </row>
    <row r="85" spans="1:15" hidden="1">
      <c r="A85" s="7"/>
      <c r="B85" s="105"/>
      <c r="G85" s="106"/>
      <c r="I85" s="105"/>
      <c r="N85" s="106"/>
      <c r="O85" s="8"/>
    </row>
    <row r="86" spans="1:15" hidden="1">
      <c r="A86" s="7"/>
      <c r="B86" s="105"/>
      <c r="G86" s="106"/>
      <c r="I86" s="105"/>
      <c r="N86" s="106"/>
      <c r="O86" s="8"/>
    </row>
    <row r="87" spans="1:15" hidden="1">
      <c r="A87" s="7"/>
      <c r="B87" s="105"/>
      <c r="G87" s="106"/>
      <c r="I87" s="105"/>
      <c r="N87" s="106"/>
      <c r="O87" s="8"/>
    </row>
    <row r="88" spans="1:15" hidden="1">
      <c r="A88" s="7"/>
      <c r="B88" s="105"/>
      <c r="G88" s="106"/>
      <c r="I88" s="105"/>
      <c r="N88" s="106"/>
      <c r="O88" s="8"/>
    </row>
    <row r="89" spans="1:15" hidden="1">
      <c r="A89" s="7"/>
      <c r="B89" s="105"/>
      <c r="G89" s="106"/>
      <c r="I89" s="105"/>
      <c r="N89" s="106"/>
      <c r="O89" s="8"/>
    </row>
    <row r="90" spans="1:15" ht="3" hidden="1" customHeight="1">
      <c r="A90" s="7"/>
      <c r="B90" s="105"/>
      <c r="G90" s="106"/>
      <c r="I90" s="105"/>
      <c r="N90" s="106"/>
      <c r="O90" s="8"/>
    </row>
    <row r="91" spans="1:15" hidden="1">
      <c r="A91" s="7"/>
      <c r="B91" s="105"/>
      <c r="G91" s="106"/>
      <c r="I91" s="105"/>
      <c r="N91" s="106"/>
      <c r="O91" s="8"/>
    </row>
    <row r="92" spans="1:15" hidden="1">
      <c r="A92" s="7"/>
      <c r="B92" s="105"/>
      <c r="G92" s="106"/>
      <c r="I92" s="105"/>
      <c r="N92" s="106"/>
      <c r="O92" s="8"/>
    </row>
    <row r="93" spans="1:15" hidden="1">
      <c r="A93" s="7"/>
      <c r="B93" s="105"/>
      <c r="G93" s="106"/>
      <c r="I93" s="105"/>
      <c r="N93" s="106"/>
      <c r="O93" s="8"/>
    </row>
    <row r="94" spans="1:15" hidden="1">
      <c r="A94" s="7"/>
      <c r="B94" s="105"/>
      <c r="G94" s="106"/>
      <c r="I94" s="105"/>
      <c r="N94" s="106"/>
      <c r="O94" s="8"/>
    </row>
    <row r="95" spans="1:15" hidden="1">
      <c r="A95" s="7"/>
      <c r="B95" s="105"/>
      <c r="G95" s="106"/>
      <c r="I95" s="105"/>
      <c r="N95" s="106"/>
      <c r="O95" s="8"/>
    </row>
    <row r="96" spans="1:15" hidden="1">
      <c r="A96" s="7"/>
      <c r="B96" s="105"/>
      <c r="G96" s="106"/>
      <c r="I96" s="105"/>
      <c r="N96" s="106"/>
      <c r="O96" s="8"/>
    </row>
    <row r="97" spans="1:20" hidden="1">
      <c r="A97" s="7"/>
      <c r="B97" s="105"/>
      <c r="G97" s="106"/>
      <c r="I97" s="105"/>
      <c r="N97" s="106"/>
      <c r="O97" s="8"/>
    </row>
    <row r="98" spans="1:20" hidden="1">
      <c r="A98" s="7"/>
      <c r="B98" s="105"/>
      <c r="G98" s="106"/>
      <c r="I98" s="105"/>
      <c r="N98" s="106"/>
      <c r="O98" s="8"/>
    </row>
    <row r="99" spans="1:20" hidden="1">
      <c r="A99" s="7"/>
      <c r="B99" s="105"/>
      <c r="G99" s="106"/>
      <c r="I99" s="105"/>
      <c r="N99" s="106"/>
      <c r="O99" s="8"/>
    </row>
    <row r="100" spans="1:20" ht="14.25" hidden="1" thickBot="1">
      <c r="A100" s="7"/>
      <c r="B100" s="110"/>
      <c r="C100" s="107"/>
      <c r="D100" s="107"/>
      <c r="E100" s="107"/>
      <c r="F100" s="107"/>
      <c r="G100" s="108"/>
      <c r="I100" s="110"/>
      <c r="J100" s="107"/>
      <c r="K100" s="107"/>
      <c r="L100" s="107"/>
      <c r="M100" s="107"/>
      <c r="N100" s="108"/>
      <c r="O100" s="8"/>
    </row>
    <row r="101" spans="1:20" ht="14.25" hidden="1" thickTop="1">
      <c r="A101" s="7"/>
      <c r="O101" s="8"/>
      <c r="Q101" s="2" t="s">
        <v>235</v>
      </c>
      <c r="R101" s="2" t="s">
        <v>236</v>
      </c>
      <c r="S101" s="2" t="s">
        <v>237</v>
      </c>
      <c r="T101" s="2" t="s">
        <v>238</v>
      </c>
    </row>
    <row r="102" spans="1:20" hidden="1">
      <c r="A102" s="7"/>
      <c r="C102" s="2" t="str">
        <f>""&amp;Q102&amp;" 임반 "&amp;R102&amp;" 소반, 표준지번호 "&amp;S102&amp;"(표찰번호 "&amp;T102&amp;")"</f>
        <v>11-0 임반 2-0 소반, 표준지번호 1(표찰번호 19)</v>
      </c>
      <c r="J102" s="2" t="str">
        <f>""&amp;Q103&amp;" 임반 "&amp;R103&amp;" 소반, 표준지번호 "&amp;S103&amp;"(표찰번호 "&amp;T103&amp;")"</f>
        <v>11-0 임반 3-0 소반, 표준지번호 2(표찰번호 30)</v>
      </c>
      <c r="O102" s="8"/>
      <c r="Q102" s="2" t="s">
        <v>234</v>
      </c>
      <c r="R102" s="281" t="s">
        <v>210</v>
      </c>
      <c r="S102" s="2">
        <v>1</v>
      </c>
      <c r="T102" s="2">
        <v>19</v>
      </c>
    </row>
    <row r="103" spans="1:20" hidden="1">
      <c r="A103" s="7"/>
      <c r="O103" s="8"/>
      <c r="Q103" s="2" t="s">
        <v>234</v>
      </c>
      <c r="R103" s="281" t="s">
        <v>213</v>
      </c>
      <c r="S103" s="2">
        <v>2</v>
      </c>
      <c r="T103" s="2">
        <v>30</v>
      </c>
    </row>
    <row r="104" spans="1:20" hidden="1">
      <c r="A104" s="7"/>
      <c r="O104" s="8"/>
    </row>
    <row r="105" spans="1:20" ht="14.25" hidden="1" thickBot="1">
      <c r="A105" s="11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3"/>
    </row>
    <row r="106" spans="1:20" ht="32.25" hidden="1" thickTop="1">
      <c r="A106" s="924" t="s">
        <v>57</v>
      </c>
      <c r="B106" s="924"/>
      <c r="C106" s="924"/>
      <c r="D106" s="924"/>
      <c r="E106" s="924"/>
      <c r="F106" s="924"/>
      <c r="G106" s="924"/>
      <c r="H106" s="924"/>
      <c r="I106" s="924"/>
      <c r="J106" s="924"/>
      <c r="K106" s="924"/>
      <c r="L106" s="924"/>
      <c r="M106" s="924"/>
      <c r="N106" s="924"/>
      <c r="O106" s="924"/>
    </row>
    <row r="107" spans="1:20" ht="9.9499999999999993" hidden="1" customHeight="1">
      <c r="A107" s="2" t="s">
        <v>58</v>
      </c>
      <c r="B107"/>
      <c r="C107"/>
      <c r="D107"/>
      <c r="E107"/>
      <c r="F107"/>
      <c r="G107"/>
      <c r="H107"/>
      <c r="I107"/>
      <c r="J107"/>
      <c r="K107" s="925"/>
      <c r="L107" s="925"/>
      <c r="M107" s="925"/>
      <c r="N107" s="925"/>
      <c r="O107" s="925"/>
    </row>
    <row r="108" spans="1:20" ht="18.75" hidden="1">
      <c r="A108" s="3" t="s">
        <v>239</v>
      </c>
      <c r="B108" s="3"/>
      <c r="C108" s="109"/>
      <c r="D108" s="109"/>
      <c r="E108" s="109"/>
      <c r="F108" s="109"/>
      <c r="G108" s="109"/>
      <c r="H108" s="109"/>
      <c r="I108"/>
      <c r="J108"/>
      <c r="K108" s="21"/>
      <c r="L108" s="21"/>
      <c r="M108" s="21"/>
      <c r="N108" s="21"/>
      <c r="O108" s="21"/>
    </row>
    <row r="109" spans="1:20" ht="9.9499999999999993" hidden="1" customHeight="1" thickBot="1">
      <c r="A109"/>
      <c r="B109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</row>
    <row r="110" spans="1:20" ht="14.25" hidden="1" thickTop="1">
      <c r="A110" s="4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6"/>
    </row>
    <row r="111" spans="1:20" hidden="1">
      <c r="A111" s="7"/>
      <c r="O111" s="8"/>
    </row>
    <row r="112" spans="1:20" hidden="1">
      <c r="A112" s="7"/>
      <c r="O112" s="8"/>
    </row>
    <row r="113" spans="1:15" hidden="1">
      <c r="A113" s="7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111"/>
    </row>
    <row r="114" spans="1:15" hidden="1">
      <c r="A114" s="7"/>
      <c r="O114" s="8"/>
    </row>
    <row r="115" spans="1:15" ht="14.25" hidden="1" thickBot="1">
      <c r="A115" s="7"/>
      <c r="O115" s="8"/>
    </row>
    <row r="116" spans="1:15" ht="14.25" hidden="1" thickTop="1">
      <c r="A116" s="7"/>
      <c r="B116" s="102"/>
      <c r="C116" s="103"/>
      <c r="D116" s="103"/>
      <c r="E116" s="103"/>
      <c r="F116" s="103"/>
      <c r="G116" s="104"/>
      <c r="I116" s="102"/>
      <c r="J116" s="103"/>
      <c r="K116" s="103"/>
      <c r="L116" s="103"/>
      <c r="M116" s="103"/>
      <c r="N116" s="104"/>
      <c r="O116" s="8"/>
    </row>
    <row r="117" spans="1:15" hidden="1">
      <c r="A117" s="7"/>
      <c r="B117" s="105"/>
      <c r="G117" s="106"/>
      <c r="I117" s="105"/>
      <c r="N117" s="106"/>
      <c r="O117" s="8"/>
    </row>
    <row r="118" spans="1:15" hidden="1">
      <c r="A118" s="7"/>
      <c r="B118" s="105"/>
      <c r="G118" s="106"/>
      <c r="I118" s="105"/>
      <c r="N118" s="106"/>
      <c r="O118" s="8"/>
    </row>
    <row r="119" spans="1:15" hidden="1">
      <c r="A119" s="7"/>
      <c r="B119" s="105"/>
      <c r="G119" s="106"/>
      <c r="I119" s="105"/>
      <c r="N119" s="106"/>
      <c r="O119" s="8"/>
    </row>
    <row r="120" spans="1:15" hidden="1">
      <c r="A120" s="7"/>
      <c r="B120" s="105"/>
      <c r="G120" s="106"/>
      <c r="I120" s="105"/>
      <c r="N120" s="106"/>
      <c r="O120" s="8"/>
    </row>
    <row r="121" spans="1:15" hidden="1">
      <c r="A121" s="7"/>
      <c r="B121" s="105"/>
      <c r="G121" s="106"/>
      <c r="I121" s="105"/>
      <c r="N121" s="106"/>
      <c r="O121" s="8"/>
    </row>
    <row r="122" spans="1:15" hidden="1">
      <c r="A122" s="7"/>
      <c r="B122" s="105"/>
      <c r="G122" s="106"/>
      <c r="I122" s="105"/>
      <c r="N122" s="106"/>
      <c r="O122" s="8"/>
    </row>
    <row r="123" spans="1:15" hidden="1">
      <c r="A123" s="7"/>
      <c r="B123" s="105"/>
      <c r="G123" s="106"/>
      <c r="I123" s="105"/>
      <c r="N123" s="106"/>
      <c r="O123" s="8"/>
    </row>
    <row r="124" spans="1:15" hidden="1">
      <c r="A124" s="7"/>
      <c r="B124" s="105"/>
      <c r="G124" s="106"/>
      <c r="I124" s="105"/>
      <c r="N124" s="106"/>
      <c r="O124" s="8"/>
    </row>
    <row r="125" spans="1:15" ht="3" hidden="1" customHeight="1">
      <c r="A125" s="7"/>
      <c r="B125" s="105"/>
      <c r="G125" s="106"/>
      <c r="I125" s="105"/>
      <c r="N125" s="106"/>
      <c r="O125" s="8"/>
    </row>
    <row r="126" spans="1:15" hidden="1">
      <c r="A126" s="7"/>
      <c r="B126" s="105"/>
      <c r="G126" s="106"/>
      <c r="I126" s="105"/>
      <c r="N126" s="106"/>
      <c r="O126" s="8"/>
    </row>
    <row r="127" spans="1:15" hidden="1">
      <c r="A127" s="7"/>
      <c r="B127" s="105"/>
      <c r="G127" s="106"/>
      <c r="I127" s="105"/>
      <c r="N127" s="106"/>
      <c r="O127" s="8"/>
    </row>
    <row r="128" spans="1:15" hidden="1">
      <c r="A128" s="7"/>
      <c r="B128" s="105"/>
      <c r="G128" s="106"/>
      <c r="I128" s="105"/>
      <c r="N128" s="106"/>
      <c r="O128" s="8"/>
    </row>
    <row r="129" spans="1:20" hidden="1">
      <c r="A129" s="7"/>
      <c r="B129" s="105"/>
      <c r="G129" s="106"/>
      <c r="I129" s="105"/>
      <c r="N129" s="106"/>
      <c r="O129" s="8"/>
    </row>
    <row r="130" spans="1:20" hidden="1">
      <c r="A130" s="7"/>
      <c r="B130" s="105"/>
      <c r="G130" s="106"/>
      <c r="I130" s="105"/>
      <c r="N130" s="106"/>
      <c r="O130" s="8"/>
    </row>
    <row r="131" spans="1:20" hidden="1">
      <c r="A131" s="7"/>
      <c r="B131" s="105"/>
      <c r="G131" s="106"/>
      <c r="I131" s="105"/>
      <c r="N131" s="106"/>
      <c r="O131" s="8"/>
    </row>
    <row r="132" spans="1:20" hidden="1">
      <c r="A132" s="7"/>
      <c r="B132" s="105"/>
      <c r="G132" s="106"/>
      <c r="I132" s="105"/>
      <c r="N132" s="106"/>
      <c r="O132" s="8"/>
    </row>
    <row r="133" spans="1:20" hidden="1">
      <c r="A133" s="7"/>
      <c r="B133" s="105"/>
      <c r="G133" s="106"/>
      <c r="I133" s="105"/>
      <c r="N133" s="106"/>
      <c r="O133" s="8"/>
    </row>
    <row r="134" spans="1:20" hidden="1">
      <c r="A134" s="7"/>
      <c r="B134" s="105"/>
      <c r="G134" s="106"/>
      <c r="I134" s="105"/>
      <c r="N134" s="106"/>
      <c r="O134" s="8"/>
    </row>
    <row r="135" spans="1:20" ht="14.25" hidden="1" thickBot="1">
      <c r="A135" s="7"/>
      <c r="B135" s="110"/>
      <c r="C135" s="107"/>
      <c r="D135" s="107"/>
      <c r="E135" s="107"/>
      <c r="F135" s="107"/>
      <c r="G135" s="108"/>
      <c r="I135" s="110"/>
      <c r="J135" s="107"/>
      <c r="K135" s="107"/>
      <c r="L135" s="107"/>
      <c r="M135" s="107"/>
      <c r="N135" s="108"/>
      <c r="O135" s="8"/>
    </row>
    <row r="136" spans="1:20" ht="14.25" hidden="1" thickTop="1">
      <c r="A136" s="7"/>
      <c r="O136" s="8"/>
      <c r="Q136" s="2" t="s">
        <v>235</v>
      </c>
      <c r="R136" s="2" t="s">
        <v>236</v>
      </c>
      <c r="S136" s="2" t="s">
        <v>237</v>
      </c>
      <c r="T136" s="2" t="s">
        <v>238</v>
      </c>
    </row>
    <row r="137" spans="1:20" hidden="1">
      <c r="A137" s="7"/>
      <c r="C137" s="2" t="str">
        <f>""&amp;Q137&amp;" 임반 "&amp;R137&amp;" 소반, 표준지번호 "&amp;S137&amp;"(표찰번호 "&amp;T137&amp;")"</f>
        <v>11-0 임반 3-1 소반, 표준지번호 1(표찰번호 36)</v>
      </c>
      <c r="J137" s="2" t="str">
        <f>""&amp;Q138&amp;" 임반 "&amp;R138&amp;" 소반, 표준지번호 "&amp;S138&amp;"(표찰번호 "&amp;T138&amp;")"</f>
        <v>11-0 임반 4-0 소반, 표준지번호 2(표찰번호 14)</v>
      </c>
      <c r="O137" s="8"/>
      <c r="Q137" s="2" t="s">
        <v>234</v>
      </c>
      <c r="R137" s="281" t="s">
        <v>201</v>
      </c>
      <c r="S137" s="2">
        <v>1</v>
      </c>
      <c r="T137" s="2">
        <v>36</v>
      </c>
    </row>
    <row r="138" spans="1:20" hidden="1">
      <c r="A138" s="7"/>
      <c r="O138" s="8"/>
      <c r="Q138" s="2" t="s">
        <v>234</v>
      </c>
      <c r="R138" s="281" t="s">
        <v>200</v>
      </c>
      <c r="S138" s="2">
        <v>2</v>
      </c>
      <c r="T138" s="2">
        <v>14</v>
      </c>
    </row>
    <row r="139" spans="1:20" hidden="1">
      <c r="A139" s="7"/>
      <c r="O139" s="8"/>
    </row>
    <row r="140" spans="1:20" ht="14.25" hidden="1" thickBot="1">
      <c r="A140" s="11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3"/>
    </row>
    <row r="141" spans="1:20" ht="32.25" hidden="1" thickTop="1">
      <c r="A141" s="924" t="s">
        <v>57</v>
      </c>
      <c r="B141" s="924"/>
      <c r="C141" s="924"/>
      <c r="D141" s="924"/>
      <c r="E141" s="924"/>
      <c r="F141" s="924"/>
      <c r="G141" s="924"/>
      <c r="H141" s="924"/>
      <c r="I141" s="924"/>
      <c r="J141" s="924"/>
      <c r="K141" s="924"/>
      <c r="L141" s="924"/>
      <c r="M141" s="924"/>
      <c r="N141" s="924"/>
      <c r="O141" s="924"/>
    </row>
    <row r="142" spans="1:20" ht="9.9499999999999993" hidden="1" customHeight="1">
      <c r="A142" s="2" t="s">
        <v>58</v>
      </c>
      <c r="B142"/>
      <c r="C142"/>
      <c r="D142"/>
      <c r="E142"/>
      <c r="F142"/>
      <c r="G142"/>
      <c r="H142"/>
      <c r="I142"/>
      <c r="J142"/>
      <c r="K142" s="925"/>
      <c r="L142" s="925"/>
      <c r="M142" s="925"/>
      <c r="N142" s="925"/>
      <c r="O142" s="925"/>
    </row>
    <row r="143" spans="1:20" ht="18.75" hidden="1">
      <c r="A143" s="3" t="s">
        <v>241</v>
      </c>
      <c r="B143" s="3"/>
      <c r="C143" s="109"/>
      <c r="D143" s="109"/>
      <c r="E143" s="109"/>
      <c r="F143" s="109"/>
      <c r="G143" s="109"/>
      <c r="H143" s="109"/>
      <c r="I143"/>
      <c r="J143"/>
      <c r="K143" s="21"/>
      <c r="L143" s="21"/>
      <c r="M143" s="21"/>
      <c r="N143" s="21"/>
      <c r="O143" s="21"/>
    </row>
    <row r="144" spans="1:20" ht="9.9499999999999993" hidden="1" customHeight="1" thickBot="1">
      <c r="A144"/>
      <c r="B144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</row>
    <row r="145" spans="1:15" ht="14.25" hidden="1" thickTop="1">
      <c r="A145" s="4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6"/>
    </row>
    <row r="146" spans="1:15" hidden="1">
      <c r="A146" s="7"/>
      <c r="O146" s="8"/>
    </row>
    <row r="147" spans="1:15" hidden="1">
      <c r="A147" s="7"/>
      <c r="O147" s="8"/>
    </row>
    <row r="148" spans="1:15" hidden="1">
      <c r="A148" s="7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111"/>
    </row>
    <row r="149" spans="1:15" hidden="1">
      <c r="A149" s="7"/>
      <c r="O149" s="8"/>
    </row>
    <row r="150" spans="1:15" ht="14.25" hidden="1" thickBot="1">
      <c r="A150" s="7"/>
      <c r="O150" s="8"/>
    </row>
    <row r="151" spans="1:15" ht="14.25" hidden="1" thickTop="1">
      <c r="A151" s="7"/>
      <c r="B151" s="102"/>
      <c r="C151" s="103"/>
      <c r="D151" s="103"/>
      <c r="E151" s="103"/>
      <c r="F151" s="103"/>
      <c r="G151" s="104"/>
      <c r="I151" s="102"/>
      <c r="J151" s="103"/>
      <c r="K151" s="103"/>
      <c r="L151" s="103"/>
      <c r="M151" s="103"/>
      <c r="N151" s="104"/>
      <c r="O151" s="8"/>
    </row>
    <row r="152" spans="1:15" hidden="1">
      <c r="A152" s="7"/>
      <c r="B152" s="105"/>
      <c r="G152" s="106"/>
      <c r="I152" s="105"/>
      <c r="N152" s="106"/>
      <c r="O152" s="8"/>
    </row>
    <row r="153" spans="1:15" hidden="1">
      <c r="A153" s="7"/>
      <c r="B153" s="105"/>
      <c r="G153" s="106"/>
      <c r="I153" s="105"/>
      <c r="N153" s="106"/>
      <c r="O153" s="8"/>
    </row>
    <row r="154" spans="1:15" hidden="1">
      <c r="A154" s="7"/>
      <c r="B154" s="105"/>
      <c r="G154" s="106"/>
      <c r="I154" s="105"/>
      <c r="N154" s="106"/>
      <c r="O154" s="8"/>
    </row>
    <row r="155" spans="1:15" hidden="1">
      <c r="A155" s="7"/>
      <c r="B155" s="105"/>
      <c r="G155" s="106"/>
      <c r="I155" s="105"/>
      <c r="N155" s="106"/>
      <c r="O155" s="8"/>
    </row>
    <row r="156" spans="1:15" hidden="1">
      <c r="A156" s="7"/>
      <c r="B156" s="105"/>
      <c r="G156" s="106"/>
      <c r="I156" s="105"/>
      <c r="N156" s="106"/>
      <c r="O156" s="8"/>
    </row>
    <row r="157" spans="1:15" hidden="1">
      <c r="A157" s="7"/>
      <c r="B157" s="105"/>
      <c r="G157" s="106"/>
      <c r="I157" s="105"/>
      <c r="N157" s="106"/>
      <c r="O157" s="8"/>
    </row>
    <row r="158" spans="1:15" hidden="1">
      <c r="A158" s="7"/>
      <c r="B158" s="105"/>
      <c r="G158" s="106"/>
      <c r="I158" s="105"/>
      <c r="N158" s="106"/>
      <c r="O158" s="8"/>
    </row>
    <row r="159" spans="1:15" hidden="1">
      <c r="A159" s="7"/>
      <c r="B159" s="105"/>
      <c r="G159" s="106"/>
      <c r="I159" s="105"/>
      <c r="N159" s="106"/>
      <c r="O159" s="8"/>
    </row>
    <row r="160" spans="1:15" ht="3" hidden="1" customHeight="1">
      <c r="A160" s="7"/>
      <c r="B160" s="105"/>
      <c r="G160" s="106"/>
      <c r="I160" s="105"/>
      <c r="N160" s="106"/>
      <c r="O160" s="8"/>
    </row>
    <row r="161" spans="1:18" hidden="1">
      <c r="A161" s="7"/>
      <c r="B161" s="105"/>
      <c r="G161" s="106"/>
      <c r="I161" s="105"/>
      <c r="N161" s="106"/>
      <c r="O161" s="8"/>
    </row>
    <row r="162" spans="1:18" hidden="1">
      <c r="A162" s="7"/>
      <c r="B162" s="105"/>
      <c r="G162" s="106"/>
      <c r="I162" s="105"/>
      <c r="N162" s="106"/>
      <c r="O162" s="8"/>
    </row>
    <row r="163" spans="1:18" hidden="1">
      <c r="A163" s="7"/>
      <c r="B163" s="105"/>
      <c r="G163" s="106"/>
      <c r="I163" s="105"/>
      <c r="N163" s="106"/>
      <c r="O163" s="8"/>
    </row>
    <row r="164" spans="1:18" hidden="1">
      <c r="A164" s="7"/>
      <c r="B164" s="105"/>
      <c r="G164" s="106"/>
      <c r="I164" s="105"/>
      <c r="N164" s="106"/>
      <c r="O164" s="8"/>
    </row>
    <row r="165" spans="1:18" hidden="1">
      <c r="A165" s="7"/>
      <c r="B165" s="105"/>
      <c r="G165" s="106"/>
      <c r="I165" s="105"/>
      <c r="N165" s="106"/>
      <c r="O165" s="8"/>
    </row>
    <row r="166" spans="1:18" hidden="1">
      <c r="A166" s="7"/>
      <c r="B166" s="105"/>
      <c r="G166" s="106"/>
      <c r="I166" s="105"/>
      <c r="N166" s="106"/>
      <c r="O166" s="8"/>
    </row>
    <row r="167" spans="1:18" hidden="1">
      <c r="A167" s="7"/>
      <c r="B167" s="105"/>
      <c r="G167" s="106"/>
      <c r="I167" s="105"/>
      <c r="N167" s="106"/>
      <c r="O167" s="8"/>
    </row>
    <row r="168" spans="1:18" hidden="1">
      <c r="A168" s="7"/>
      <c r="B168" s="105"/>
      <c r="G168" s="106"/>
      <c r="I168" s="105"/>
      <c r="N168" s="106"/>
      <c r="O168" s="8"/>
    </row>
    <row r="169" spans="1:18" hidden="1">
      <c r="A169" s="7"/>
      <c r="B169" s="105"/>
      <c r="G169" s="106"/>
      <c r="I169" s="105"/>
      <c r="N169" s="106"/>
      <c r="O169" s="8"/>
    </row>
    <row r="170" spans="1:18" ht="14.25" hidden="1" thickBot="1">
      <c r="A170" s="7"/>
      <c r="B170" s="110"/>
      <c r="C170" s="107"/>
      <c r="D170" s="107"/>
      <c r="E170" s="107"/>
      <c r="F170" s="107"/>
      <c r="G170" s="108"/>
      <c r="I170" s="110"/>
      <c r="J170" s="107"/>
      <c r="K170" s="107"/>
      <c r="L170" s="107"/>
      <c r="M170" s="107"/>
      <c r="N170" s="108"/>
      <c r="O170" s="8"/>
    </row>
    <row r="171" spans="1:18" ht="14.25" hidden="1" thickTop="1">
      <c r="A171" s="7"/>
      <c r="O171" s="8"/>
    </row>
    <row r="172" spans="1:18" hidden="1">
      <c r="A172" s="7"/>
      <c r="C172" s="928" t="s">
        <v>240</v>
      </c>
      <c r="D172" s="928"/>
      <c r="E172" s="928"/>
      <c r="F172" s="928"/>
      <c r="J172" s="928" t="s">
        <v>242</v>
      </c>
      <c r="K172" s="928"/>
      <c r="L172" s="928"/>
      <c r="M172" s="928"/>
      <c r="O172" s="8"/>
    </row>
    <row r="173" spans="1:18" hidden="1">
      <c r="A173" s="7"/>
      <c r="O173" s="8"/>
      <c r="R173" s="281"/>
    </row>
    <row r="174" spans="1:18" hidden="1">
      <c r="A174" s="7"/>
      <c r="O174" s="8"/>
    </row>
    <row r="175" spans="1:18" ht="14.25" hidden="1" thickBot="1">
      <c r="A175" s="11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3"/>
    </row>
    <row r="176" spans="1:18" ht="32.25" hidden="1" thickTop="1">
      <c r="A176" s="924" t="s">
        <v>57</v>
      </c>
      <c r="B176" s="924"/>
      <c r="C176" s="924"/>
      <c r="D176" s="924"/>
      <c r="E176" s="924"/>
      <c r="F176" s="924"/>
      <c r="G176" s="924"/>
      <c r="H176" s="924"/>
      <c r="I176" s="924"/>
      <c r="J176" s="924"/>
      <c r="K176" s="924"/>
      <c r="L176" s="924"/>
      <c r="M176" s="924"/>
      <c r="N176" s="924"/>
      <c r="O176" s="924"/>
    </row>
    <row r="177" spans="1:15" ht="9.9499999999999993" hidden="1" customHeight="1">
      <c r="A177" s="2" t="s">
        <v>58</v>
      </c>
      <c r="B177"/>
      <c r="C177"/>
      <c r="D177"/>
      <c r="E177"/>
      <c r="F177"/>
      <c r="G177"/>
      <c r="H177"/>
      <c r="I177"/>
      <c r="J177"/>
      <c r="K177" s="925"/>
      <c r="L177" s="925"/>
      <c r="M177" s="925"/>
      <c r="N177" s="925"/>
      <c r="O177" s="925"/>
    </row>
    <row r="178" spans="1:15" ht="18.75" hidden="1">
      <c r="A178" s="3" t="s">
        <v>239</v>
      </c>
      <c r="B178" s="3"/>
      <c r="C178" s="109"/>
      <c r="D178" s="109"/>
      <c r="E178" s="109"/>
      <c r="F178" s="109"/>
      <c r="G178" s="109"/>
      <c r="H178" s="109"/>
      <c r="I178"/>
      <c r="J178"/>
      <c r="K178" s="21"/>
      <c r="L178" s="21"/>
      <c r="M178" s="21"/>
      <c r="N178" s="21"/>
      <c r="O178" s="21"/>
    </row>
    <row r="179" spans="1:15" ht="9.9499999999999993" hidden="1" customHeight="1" thickBot="1">
      <c r="A179"/>
      <c r="B179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</row>
    <row r="180" spans="1:15" ht="14.25" hidden="1" thickTop="1">
      <c r="A180" s="4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6"/>
    </row>
    <row r="181" spans="1:15" hidden="1">
      <c r="A181" s="7"/>
      <c r="O181" s="8"/>
    </row>
    <row r="182" spans="1:15" hidden="1">
      <c r="A182" s="7"/>
      <c r="O182" s="8"/>
    </row>
    <row r="183" spans="1:15" hidden="1">
      <c r="A183" s="7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111"/>
    </row>
    <row r="184" spans="1:15" hidden="1">
      <c r="A184" s="7"/>
      <c r="O184" s="8"/>
    </row>
    <row r="185" spans="1:15" ht="14.25" hidden="1" thickBot="1">
      <c r="A185" s="7"/>
      <c r="O185" s="8"/>
    </row>
    <row r="186" spans="1:15" ht="14.25" hidden="1" thickTop="1">
      <c r="A186" s="7"/>
      <c r="B186" s="102"/>
      <c r="C186" s="103"/>
      <c r="D186" s="103"/>
      <c r="E186" s="103"/>
      <c r="F186" s="103"/>
      <c r="G186" s="104"/>
      <c r="I186" s="102"/>
      <c r="J186" s="103"/>
      <c r="K186" s="103"/>
      <c r="L186" s="103"/>
      <c r="M186" s="103"/>
      <c r="N186" s="104"/>
      <c r="O186" s="8"/>
    </row>
    <row r="187" spans="1:15" hidden="1">
      <c r="A187" s="7"/>
      <c r="B187" s="105"/>
      <c r="G187" s="106"/>
      <c r="I187" s="105"/>
      <c r="N187" s="106"/>
      <c r="O187" s="8"/>
    </row>
    <row r="188" spans="1:15" hidden="1">
      <c r="A188" s="7"/>
      <c r="B188" s="105"/>
      <c r="G188" s="106"/>
      <c r="I188" s="105"/>
      <c r="N188" s="106"/>
      <c r="O188" s="8"/>
    </row>
    <row r="189" spans="1:15" hidden="1">
      <c r="A189" s="7"/>
      <c r="B189" s="105"/>
      <c r="G189" s="106"/>
      <c r="I189" s="105"/>
      <c r="N189" s="106"/>
      <c r="O189" s="8"/>
    </row>
    <row r="190" spans="1:15" hidden="1">
      <c r="A190" s="7"/>
      <c r="B190" s="105"/>
      <c r="G190" s="106"/>
      <c r="I190" s="105"/>
      <c r="N190" s="106"/>
      <c r="O190" s="8"/>
    </row>
    <row r="191" spans="1:15" hidden="1">
      <c r="A191" s="7"/>
      <c r="B191" s="105"/>
      <c r="G191" s="106"/>
      <c r="I191" s="105"/>
      <c r="N191" s="106"/>
      <c r="O191" s="8"/>
    </row>
    <row r="192" spans="1:15" hidden="1">
      <c r="A192" s="7"/>
      <c r="B192" s="105"/>
      <c r="G192" s="106"/>
      <c r="I192" s="105"/>
      <c r="N192" s="106"/>
      <c r="O192" s="8"/>
    </row>
    <row r="193" spans="1:20" hidden="1">
      <c r="A193" s="7"/>
      <c r="B193" s="105"/>
      <c r="G193" s="106"/>
      <c r="I193" s="105"/>
      <c r="N193" s="106"/>
      <c r="O193" s="8"/>
    </row>
    <row r="194" spans="1:20" hidden="1">
      <c r="A194" s="7"/>
      <c r="B194" s="105"/>
      <c r="G194" s="106"/>
      <c r="I194" s="105"/>
      <c r="N194" s="106"/>
      <c r="O194" s="8"/>
    </row>
    <row r="195" spans="1:20" ht="3" hidden="1" customHeight="1">
      <c r="A195" s="7"/>
      <c r="B195" s="105"/>
      <c r="G195" s="106"/>
      <c r="I195" s="105"/>
      <c r="N195" s="106"/>
      <c r="O195" s="8"/>
    </row>
    <row r="196" spans="1:20" hidden="1">
      <c r="A196" s="7"/>
      <c r="B196" s="105"/>
      <c r="G196" s="106"/>
      <c r="I196" s="105"/>
      <c r="N196" s="106"/>
      <c r="O196" s="8"/>
    </row>
    <row r="197" spans="1:20" hidden="1">
      <c r="A197" s="7"/>
      <c r="B197" s="105"/>
      <c r="G197" s="106"/>
      <c r="I197" s="105"/>
      <c r="N197" s="106"/>
      <c r="O197" s="8"/>
    </row>
    <row r="198" spans="1:20" hidden="1">
      <c r="A198" s="7"/>
      <c r="B198" s="105"/>
      <c r="G198" s="106"/>
      <c r="I198" s="105"/>
      <c r="N198" s="106"/>
      <c r="O198" s="8"/>
    </row>
    <row r="199" spans="1:20" hidden="1">
      <c r="A199" s="7"/>
      <c r="B199" s="105"/>
      <c r="G199" s="106"/>
      <c r="I199" s="105"/>
      <c r="N199" s="106"/>
      <c r="O199" s="8"/>
    </row>
    <row r="200" spans="1:20" hidden="1">
      <c r="A200" s="7"/>
      <c r="B200" s="105"/>
      <c r="G200" s="106"/>
      <c r="I200" s="105"/>
      <c r="N200" s="106"/>
      <c r="O200" s="8"/>
    </row>
    <row r="201" spans="1:20" hidden="1">
      <c r="A201" s="7"/>
      <c r="B201" s="105"/>
      <c r="G201" s="106"/>
      <c r="I201" s="105"/>
      <c r="N201" s="106"/>
      <c r="O201" s="8"/>
    </row>
    <row r="202" spans="1:20" hidden="1">
      <c r="A202" s="7"/>
      <c r="B202" s="105"/>
      <c r="G202" s="106"/>
      <c r="I202" s="105"/>
      <c r="N202" s="106"/>
      <c r="O202" s="8"/>
    </row>
    <row r="203" spans="1:20" hidden="1">
      <c r="A203" s="7"/>
      <c r="B203" s="105"/>
      <c r="G203" s="106"/>
      <c r="I203" s="105"/>
      <c r="N203" s="106"/>
      <c r="O203" s="8"/>
    </row>
    <row r="204" spans="1:20" hidden="1">
      <c r="A204" s="7"/>
      <c r="B204" s="105"/>
      <c r="G204" s="106"/>
      <c r="I204" s="105"/>
      <c r="N204" s="106"/>
      <c r="O204" s="8"/>
    </row>
    <row r="205" spans="1:20" ht="14.25" hidden="1" thickBot="1">
      <c r="A205" s="7"/>
      <c r="B205" s="110"/>
      <c r="C205" s="107"/>
      <c r="D205" s="107"/>
      <c r="E205" s="107"/>
      <c r="F205" s="107"/>
      <c r="G205" s="108"/>
      <c r="I205" s="110"/>
      <c r="J205" s="107"/>
      <c r="K205" s="107"/>
      <c r="L205" s="107"/>
      <c r="M205" s="107"/>
      <c r="N205" s="108"/>
      <c r="O205" s="8"/>
    </row>
    <row r="206" spans="1:20" ht="14.25" hidden="1" thickTop="1">
      <c r="A206" s="7"/>
      <c r="O206" s="8"/>
      <c r="Q206" s="2" t="s">
        <v>235</v>
      </c>
      <c r="R206" s="2" t="s">
        <v>236</v>
      </c>
      <c r="S206" s="2" t="s">
        <v>237</v>
      </c>
      <c r="T206" s="2" t="s">
        <v>238</v>
      </c>
    </row>
    <row r="207" spans="1:20" hidden="1">
      <c r="A207" s="7"/>
      <c r="C207" s="2" t="str">
        <f>""&amp;Q207&amp;" 임반 "&amp;R207&amp;" 소반, 표준지번호 "&amp;S207&amp;"(표찰번호 "&amp;T207&amp;")"</f>
        <v>11-0 임반 4-1 소반, 표준지번호 1(표찰번호 16)</v>
      </c>
      <c r="J207" s="2" t="str">
        <f>""&amp;Q208&amp;" 임반 "&amp;R208&amp;" 소반, 표준지번호 "&amp;S208&amp;"(표찰번호 "&amp;T208&amp;")"</f>
        <v>11-0 임반 4-2 소반, 표준지번호 2(표찰번호 8)</v>
      </c>
      <c r="O207" s="8"/>
      <c r="Q207" s="2" t="s">
        <v>234</v>
      </c>
      <c r="R207" s="281" t="s">
        <v>202</v>
      </c>
      <c r="S207" s="2">
        <v>1</v>
      </c>
      <c r="T207" s="2">
        <v>16</v>
      </c>
    </row>
    <row r="208" spans="1:20" hidden="1">
      <c r="A208" s="7"/>
      <c r="O208" s="8"/>
      <c r="Q208" s="2" t="s">
        <v>234</v>
      </c>
      <c r="R208" s="281" t="s">
        <v>203</v>
      </c>
      <c r="S208" s="2">
        <v>2</v>
      </c>
      <c r="T208" s="2">
        <v>8</v>
      </c>
    </row>
    <row r="209" spans="1:18" hidden="1">
      <c r="A209" s="7"/>
      <c r="O209" s="8"/>
    </row>
    <row r="210" spans="1:18" ht="14.25" hidden="1" thickBot="1">
      <c r="A210" s="11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3"/>
    </row>
    <row r="211" spans="1:18" ht="32.25" thickTop="1">
      <c r="A211" s="924" t="s">
        <v>57</v>
      </c>
      <c r="B211" s="924"/>
      <c r="C211" s="924"/>
      <c r="D211" s="924"/>
      <c r="E211" s="924"/>
      <c r="F211" s="924"/>
      <c r="G211" s="924"/>
      <c r="H211" s="924"/>
      <c r="I211" s="924"/>
      <c r="J211" s="924"/>
      <c r="K211" s="924"/>
      <c r="L211" s="924"/>
      <c r="M211" s="924"/>
      <c r="N211" s="924"/>
      <c r="O211" s="924"/>
    </row>
    <row r="212" spans="1:18" ht="9.9499999999999993" customHeight="1">
      <c r="A212" s="2" t="s">
        <v>58</v>
      </c>
      <c r="B212"/>
      <c r="C212"/>
      <c r="D212"/>
      <c r="E212"/>
      <c r="F212"/>
      <c r="G212"/>
      <c r="H212"/>
      <c r="I212"/>
      <c r="J212"/>
      <c r="K212" s="925"/>
      <c r="L212" s="925"/>
      <c r="M212" s="925"/>
      <c r="N212" s="925"/>
      <c r="O212" s="925"/>
    </row>
    <row r="213" spans="1:18" ht="18.75">
      <c r="A213" s="3" t="s">
        <v>59</v>
      </c>
      <c r="B213" s="3"/>
      <c r="C213" s="109"/>
      <c r="D213" s="109"/>
      <c r="E213" s="109"/>
      <c r="F213" s="109"/>
      <c r="G213" s="109"/>
      <c r="H213" s="109"/>
      <c r="I213"/>
      <c r="J213"/>
      <c r="K213" s="21"/>
      <c r="L213" s="21"/>
      <c r="M213" s="21"/>
      <c r="N213" s="21"/>
      <c r="O213" s="21"/>
    </row>
    <row r="214" spans="1:18" ht="9.9499999999999993" customHeight="1" thickBot="1">
      <c r="A214"/>
      <c r="B214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</row>
    <row r="215" spans="1:18" ht="14.25" thickTop="1">
      <c r="A215" s="4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6"/>
    </row>
    <row r="216" spans="1:18">
      <c r="A216" s="7"/>
      <c r="O216" s="8"/>
      <c r="R216" s="2" t="s">
        <v>358</v>
      </c>
    </row>
    <row r="217" spans="1:18">
      <c r="A217" s="7"/>
      <c r="O217" s="8"/>
      <c r="R217" s="2" t="s">
        <v>359</v>
      </c>
    </row>
    <row r="218" spans="1:18">
      <c r="A218" s="7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111"/>
    </row>
    <row r="219" spans="1:18">
      <c r="A219" s="7"/>
      <c r="O219" s="8"/>
    </row>
    <row r="220" spans="1:18" ht="14.25" thickBot="1">
      <c r="A220" s="7"/>
      <c r="O220" s="8"/>
    </row>
    <row r="221" spans="1:18" ht="14.25" thickTop="1">
      <c r="A221" s="7"/>
      <c r="B221" s="102"/>
      <c r="C221" s="103"/>
      <c r="D221" s="103"/>
      <c r="E221" s="103"/>
      <c r="F221" s="103"/>
      <c r="G221" s="104"/>
      <c r="I221" s="102"/>
      <c r="J221" s="103"/>
      <c r="K221" s="103"/>
      <c r="L221" s="103"/>
      <c r="M221" s="103"/>
      <c r="N221" s="104"/>
      <c r="O221" s="8"/>
    </row>
    <row r="222" spans="1:18">
      <c r="A222" s="7"/>
      <c r="B222" s="105"/>
      <c r="G222" s="106"/>
      <c r="I222" s="105"/>
      <c r="N222" s="106"/>
      <c r="O222" s="8"/>
    </row>
    <row r="223" spans="1:18">
      <c r="A223" s="7"/>
      <c r="B223" s="105"/>
      <c r="G223" s="106"/>
      <c r="I223" s="105"/>
      <c r="N223" s="106"/>
      <c r="O223" s="8"/>
    </row>
    <row r="224" spans="1:18">
      <c r="A224" s="7"/>
      <c r="B224" s="105"/>
      <c r="G224" s="106"/>
      <c r="I224" s="105"/>
      <c r="N224" s="106"/>
      <c r="O224" s="8"/>
    </row>
    <row r="225" spans="1:15">
      <c r="A225" s="7"/>
      <c r="B225" s="105"/>
      <c r="G225" s="106"/>
      <c r="I225" s="105"/>
      <c r="N225" s="106"/>
      <c r="O225" s="8"/>
    </row>
    <row r="226" spans="1:15">
      <c r="A226" s="7"/>
      <c r="B226" s="105"/>
      <c r="G226" s="106"/>
      <c r="I226" s="105"/>
      <c r="N226" s="106"/>
      <c r="O226" s="8"/>
    </row>
    <row r="227" spans="1:15">
      <c r="A227" s="7"/>
      <c r="B227" s="105"/>
      <c r="G227" s="106"/>
      <c r="I227" s="105"/>
      <c r="N227" s="106"/>
      <c r="O227" s="8"/>
    </row>
    <row r="228" spans="1:15">
      <c r="A228" s="7"/>
      <c r="B228" s="105"/>
      <c r="G228" s="106"/>
      <c r="I228" s="105"/>
      <c r="N228" s="106"/>
      <c r="O228" s="8"/>
    </row>
    <row r="229" spans="1:15">
      <c r="A229" s="7"/>
      <c r="B229" s="105"/>
      <c r="G229" s="106"/>
      <c r="I229" s="105"/>
      <c r="N229" s="106"/>
      <c r="O229" s="8"/>
    </row>
    <row r="230" spans="1:15" ht="3" customHeight="1">
      <c r="A230" s="7"/>
      <c r="B230" s="105"/>
      <c r="G230" s="106"/>
      <c r="I230" s="105"/>
      <c r="N230" s="106"/>
      <c r="O230" s="8"/>
    </row>
    <row r="231" spans="1:15">
      <c r="A231" s="7"/>
      <c r="B231" s="105"/>
      <c r="G231" s="106"/>
      <c r="I231" s="105"/>
      <c r="N231" s="106"/>
      <c r="O231" s="8"/>
    </row>
    <row r="232" spans="1:15">
      <c r="A232" s="7"/>
      <c r="B232" s="105"/>
      <c r="G232" s="106"/>
      <c r="I232" s="105"/>
      <c r="N232" s="106"/>
      <c r="O232" s="8"/>
    </row>
    <row r="233" spans="1:15">
      <c r="A233" s="7"/>
      <c r="B233" s="105"/>
      <c r="G233" s="106"/>
      <c r="I233" s="105"/>
      <c r="N233" s="106"/>
      <c r="O233" s="8"/>
    </row>
    <row r="234" spans="1:15">
      <c r="A234" s="7"/>
      <c r="B234" s="105"/>
      <c r="G234" s="106"/>
      <c r="I234" s="105"/>
      <c r="N234" s="106"/>
      <c r="O234" s="8"/>
    </row>
    <row r="235" spans="1:15">
      <c r="A235" s="7"/>
      <c r="B235" s="105"/>
      <c r="G235" s="106"/>
      <c r="I235" s="105"/>
      <c r="N235" s="106"/>
      <c r="O235" s="8"/>
    </row>
    <row r="236" spans="1:15">
      <c r="A236" s="7"/>
      <c r="B236" s="105"/>
      <c r="G236" s="106"/>
      <c r="I236" s="105"/>
      <c r="N236" s="106"/>
      <c r="O236" s="8"/>
    </row>
    <row r="237" spans="1:15">
      <c r="A237" s="7"/>
      <c r="B237" s="105"/>
      <c r="G237" s="106"/>
      <c r="I237" s="105"/>
      <c r="N237" s="106"/>
      <c r="O237" s="8"/>
    </row>
    <row r="238" spans="1:15">
      <c r="A238" s="7"/>
      <c r="B238" s="105"/>
      <c r="G238" s="106"/>
      <c r="I238" s="105"/>
      <c r="N238" s="106"/>
      <c r="O238" s="8"/>
    </row>
    <row r="239" spans="1:15">
      <c r="A239" s="7"/>
      <c r="B239" s="105"/>
      <c r="G239" s="106"/>
      <c r="I239" s="105"/>
      <c r="N239" s="106"/>
      <c r="O239" s="8"/>
    </row>
    <row r="240" spans="1:15" ht="14.25" thickBot="1">
      <c r="A240" s="7"/>
      <c r="B240" s="110"/>
      <c r="C240" s="107"/>
      <c r="D240" s="107"/>
      <c r="E240" s="107"/>
      <c r="F240" s="107"/>
      <c r="G240" s="108"/>
      <c r="I240" s="110"/>
      <c r="J240" s="107"/>
      <c r="K240" s="107"/>
      <c r="L240" s="107"/>
      <c r="M240" s="107"/>
      <c r="N240" s="108"/>
      <c r="O240" s="8"/>
    </row>
    <row r="241" spans="1:15" ht="14.25" thickTop="1">
      <c r="A241" s="7"/>
      <c r="O241" s="8"/>
    </row>
    <row r="242" spans="1:15">
      <c r="A242" s="7"/>
      <c r="C242" s="928" t="s">
        <v>363</v>
      </c>
      <c r="D242" s="928"/>
      <c r="E242" s="928"/>
      <c r="F242" s="928"/>
      <c r="J242" s="928" t="s">
        <v>364</v>
      </c>
      <c r="K242" s="928"/>
      <c r="L242" s="928"/>
      <c r="M242" s="928"/>
      <c r="O242" s="8"/>
    </row>
    <row r="243" spans="1:15">
      <c r="A243" s="7"/>
      <c r="O243" s="8"/>
    </row>
    <row r="244" spans="1:15">
      <c r="A244" s="7"/>
      <c r="O244" s="8"/>
    </row>
    <row r="245" spans="1:15" ht="14.25" thickBot="1">
      <c r="A245" s="11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3"/>
    </row>
    <row r="246" spans="1:15" ht="32.25" thickTop="1">
      <c r="A246" s="924" t="s">
        <v>57</v>
      </c>
      <c r="B246" s="924"/>
      <c r="C246" s="924"/>
      <c r="D246" s="924"/>
      <c r="E246" s="924"/>
      <c r="F246" s="924"/>
      <c r="G246" s="924"/>
      <c r="H246" s="924"/>
      <c r="I246" s="924"/>
      <c r="J246" s="924"/>
      <c r="K246" s="924"/>
      <c r="L246" s="924"/>
      <c r="M246" s="924"/>
      <c r="N246" s="924"/>
      <c r="O246" s="924"/>
    </row>
    <row r="247" spans="1:15" ht="9.9499999999999993" customHeight="1">
      <c r="A247" s="2" t="s">
        <v>58</v>
      </c>
      <c r="B247"/>
      <c r="C247"/>
      <c r="D247"/>
      <c r="E247"/>
      <c r="F247"/>
      <c r="G247"/>
      <c r="H247"/>
      <c r="I247"/>
      <c r="J247"/>
      <c r="K247" s="925"/>
      <c r="L247" s="925"/>
      <c r="M247" s="925"/>
      <c r="N247" s="925"/>
      <c r="O247" s="925"/>
    </row>
    <row r="248" spans="1:15" ht="18.75">
      <c r="A248" s="3" t="s">
        <v>264</v>
      </c>
      <c r="B248" s="3"/>
      <c r="C248" s="109"/>
      <c r="D248" s="109"/>
      <c r="E248" s="109"/>
      <c r="F248" s="109"/>
      <c r="G248" s="109"/>
      <c r="H248" s="109"/>
      <c r="I248"/>
      <c r="J248"/>
      <c r="K248" s="21"/>
      <c r="L248" s="21"/>
      <c r="M248" s="21"/>
      <c r="N248" s="21"/>
      <c r="O248" s="21"/>
    </row>
    <row r="249" spans="1:15" ht="9.9499999999999993" customHeight="1" thickBot="1">
      <c r="A249"/>
      <c r="B249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</row>
    <row r="250" spans="1:15" ht="14.25" thickTop="1">
      <c r="A250" s="4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6"/>
    </row>
    <row r="251" spans="1:15">
      <c r="A251" s="7"/>
      <c r="O251" s="8"/>
    </row>
    <row r="252" spans="1:15">
      <c r="A252" s="7"/>
      <c r="O252" s="8"/>
    </row>
    <row r="253" spans="1:15">
      <c r="A253" s="7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111"/>
    </row>
    <row r="254" spans="1:15">
      <c r="A254" s="7"/>
      <c r="O254" s="8"/>
    </row>
    <row r="255" spans="1:15" ht="14.25" thickBot="1">
      <c r="A255" s="7"/>
      <c r="O255" s="8"/>
    </row>
    <row r="256" spans="1:15" ht="14.25" thickTop="1">
      <c r="A256" s="7"/>
      <c r="B256" s="102"/>
      <c r="C256" s="103"/>
      <c r="D256" s="103"/>
      <c r="E256" s="103"/>
      <c r="F256" s="103"/>
      <c r="G256" s="104"/>
      <c r="I256" s="102"/>
      <c r="J256" s="103"/>
      <c r="K256" s="103"/>
      <c r="L256" s="103"/>
      <c r="M256" s="103"/>
      <c r="N256" s="104"/>
      <c r="O256" s="8"/>
    </row>
    <row r="257" spans="1:15">
      <c r="A257" s="7"/>
      <c r="B257" s="105"/>
      <c r="G257" s="106"/>
      <c r="I257" s="105"/>
      <c r="N257" s="106"/>
      <c r="O257" s="8"/>
    </row>
    <row r="258" spans="1:15">
      <c r="A258" s="7"/>
      <c r="B258" s="105"/>
      <c r="G258" s="106"/>
      <c r="I258" s="105"/>
      <c r="N258" s="106"/>
      <c r="O258" s="8"/>
    </row>
    <row r="259" spans="1:15">
      <c r="A259" s="7"/>
      <c r="B259" s="105"/>
      <c r="G259" s="106"/>
      <c r="I259" s="105"/>
      <c r="N259" s="106"/>
      <c r="O259" s="8"/>
    </row>
    <row r="260" spans="1:15">
      <c r="A260" s="7"/>
      <c r="B260" s="105"/>
      <c r="G260" s="106"/>
      <c r="I260" s="105"/>
      <c r="N260" s="106"/>
      <c r="O260" s="8"/>
    </row>
    <row r="261" spans="1:15">
      <c r="A261" s="7"/>
      <c r="B261" s="105"/>
      <c r="G261" s="106"/>
      <c r="I261" s="105"/>
      <c r="N261" s="106"/>
      <c r="O261" s="8"/>
    </row>
    <row r="262" spans="1:15">
      <c r="A262" s="7"/>
      <c r="B262" s="105"/>
      <c r="G262" s="106"/>
      <c r="I262" s="105"/>
      <c r="N262" s="106"/>
      <c r="O262" s="8"/>
    </row>
    <row r="263" spans="1:15">
      <c r="A263" s="7"/>
      <c r="B263" s="105"/>
      <c r="G263" s="106"/>
      <c r="I263" s="105"/>
      <c r="N263" s="106"/>
      <c r="O263" s="8"/>
    </row>
    <row r="264" spans="1:15">
      <c r="A264" s="7"/>
      <c r="B264" s="105"/>
      <c r="G264" s="106"/>
      <c r="I264" s="105"/>
      <c r="N264" s="106"/>
      <c r="O264" s="8"/>
    </row>
    <row r="265" spans="1:15" ht="3" customHeight="1">
      <c r="A265" s="7"/>
      <c r="B265" s="105"/>
      <c r="G265" s="106"/>
      <c r="I265" s="105"/>
      <c r="N265" s="106"/>
      <c r="O265" s="8"/>
    </row>
    <row r="266" spans="1:15">
      <c r="A266" s="7"/>
      <c r="B266" s="105"/>
      <c r="G266" s="106"/>
      <c r="I266" s="105"/>
      <c r="N266" s="106"/>
      <c r="O266" s="8"/>
    </row>
    <row r="267" spans="1:15">
      <c r="A267" s="7"/>
      <c r="B267" s="105"/>
      <c r="G267" s="106"/>
      <c r="I267" s="105"/>
      <c r="N267" s="106"/>
      <c r="O267" s="8"/>
    </row>
    <row r="268" spans="1:15">
      <c r="A268" s="7"/>
      <c r="B268" s="105"/>
      <c r="G268" s="106"/>
      <c r="I268" s="105"/>
      <c r="N268" s="106"/>
      <c r="O268" s="8"/>
    </row>
    <row r="269" spans="1:15">
      <c r="A269" s="7"/>
      <c r="B269" s="105"/>
      <c r="G269" s="106"/>
      <c r="I269" s="105"/>
      <c r="N269" s="106"/>
      <c r="O269" s="8"/>
    </row>
    <row r="270" spans="1:15">
      <c r="A270" s="7"/>
      <c r="B270" s="105"/>
      <c r="G270" s="106"/>
      <c r="I270" s="105"/>
      <c r="N270" s="106"/>
      <c r="O270" s="8"/>
    </row>
    <row r="271" spans="1:15">
      <c r="A271" s="7"/>
      <c r="B271" s="105"/>
      <c r="G271" s="106"/>
      <c r="I271" s="105"/>
      <c r="N271" s="106"/>
      <c r="O271" s="8"/>
    </row>
    <row r="272" spans="1:15">
      <c r="A272" s="7"/>
      <c r="B272" s="105"/>
      <c r="G272" s="106"/>
      <c r="I272" s="105"/>
      <c r="N272" s="106"/>
      <c r="O272" s="8"/>
    </row>
    <row r="273" spans="1:18">
      <c r="A273" s="7"/>
      <c r="B273" s="105"/>
      <c r="G273" s="106"/>
      <c r="I273" s="105"/>
      <c r="N273" s="106"/>
      <c r="O273" s="8"/>
    </row>
    <row r="274" spans="1:18">
      <c r="A274" s="7"/>
      <c r="B274" s="105"/>
      <c r="G274" s="106"/>
      <c r="I274" s="105"/>
      <c r="N274" s="106"/>
      <c r="O274" s="8"/>
    </row>
    <row r="275" spans="1:18" ht="14.25" thickBot="1">
      <c r="A275" s="7"/>
      <c r="B275" s="110"/>
      <c r="C275" s="107"/>
      <c r="D275" s="107"/>
      <c r="E275" s="107"/>
      <c r="F275" s="107"/>
      <c r="G275" s="108"/>
      <c r="I275" s="110"/>
      <c r="J275" s="107"/>
      <c r="K275" s="107"/>
      <c r="L275" s="107"/>
      <c r="M275" s="107"/>
      <c r="N275" s="108"/>
      <c r="O275" s="8"/>
    </row>
    <row r="276" spans="1:18" ht="14.25" thickTop="1">
      <c r="A276" s="7"/>
      <c r="O276" s="8"/>
    </row>
    <row r="277" spans="1:18">
      <c r="A277" s="7"/>
      <c r="C277" s="928" t="s">
        <v>365</v>
      </c>
      <c r="D277" s="928"/>
      <c r="E277" s="928"/>
      <c r="F277" s="928"/>
      <c r="J277" s="928" t="s">
        <v>577</v>
      </c>
      <c r="K277" s="928"/>
      <c r="L277" s="928"/>
      <c r="M277" s="928"/>
      <c r="O277" s="8"/>
    </row>
    <row r="278" spans="1:18">
      <c r="A278" s="7"/>
      <c r="O278" s="8"/>
      <c r="R278" s="281"/>
    </row>
    <row r="279" spans="1:18">
      <c r="A279" s="7"/>
      <c r="O279" s="8"/>
    </row>
    <row r="280" spans="1:18" ht="14.25" thickBot="1">
      <c r="A280" s="11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3"/>
    </row>
    <row r="281" spans="1:18" ht="14.25" thickTop="1"/>
  </sheetData>
  <mergeCells count="26">
    <mergeCell ref="C277:F277"/>
    <mergeCell ref="J277:M277"/>
    <mergeCell ref="A211:O211"/>
    <mergeCell ref="K212:O212"/>
    <mergeCell ref="C242:F242"/>
    <mergeCell ref="J242:M242"/>
    <mergeCell ref="A246:O246"/>
    <mergeCell ref="K247:O247"/>
    <mergeCell ref="A176:O176"/>
    <mergeCell ref="K177:O177"/>
    <mergeCell ref="C172:F172"/>
    <mergeCell ref="J172:M172"/>
    <mergeCell ref="A71:O71"/>
    <mergeCell ref="K72:O72"/>
    <mergeCell ref="A106:O106"/>
    <mergeCell ref="K107:O107"/>
    <mergeCell ref="A141:O141"/>
    <mergeCell ref="K142:O142"/>
    <mergeCell ref="C67:F67"/>
    <mergeCell ref="J67:M67"/>
    <mergeCell ref="A1:O1"/>
    <mergeCell ref="K2:O2"/>
    <mergeCell ref="A36:O36"/>
    <mergeCell ref="K37:O37"/>
    <mergeCell ref="C32:F32"/>
    <mergeCell ref="J32:M32"/>
  </mergeCells>
  <phoneticPr fontId="4" type="noConversion"/>
  <printOptions horizontalCentered="1"/>
  <pageMargins left="0.74803149606299213" right="0.55118110236220474" top="0.78740157480314965" bottom="0.59055118110236227" header="0.51181102362204722" footer="0.51181102362204722"/>
  <pageSetup paperSize="9" scale="99" firstPageNumber="5" orientation="landscape" useFirstPageNumber="1" horizontalDpi="4294967293" r:id="rId1"/>
  <headerFooter alignWithMargins="0"/>
  <rowBreaks count="1" manualBreakCount="1">
    <brk id="35" max="16383" man="1"/>
  </row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H102"/>
  <sheetViews>
    <sheetView view="pageBreakPreview" zoomScale="90" zoomScaleNormal="100" zoomScaleSheetLayoutView="90" workbookViewId="0">
      <selection activeCell="L7" sqref="L7"/>
    </sheetView>
  </sheetViews>
  <sheetFormatPr defaultRowHeight="13.5"/>
  <cols>
    <col min="2" max="2" width="11.88671875" customWidth="1"/>
    <col min="3" max="3" width="13.5546875" customWidth="1"/>
    <col min="5" max="5" width="14.44140625" customWidth="1"/>
    <col min="6" max="6" width="10.77734375" customWidth="1"/>
    <col min="7" max="7" width="16.5546875" customWidth="1"/>
  </cols>
  <sheetData>
    <row r="1" spans="1:34" ht="39.75" customHeight="1">
      <c r="A1" s="1205" t="str">
        <f ca="1">"풀베기 표준지 조사야장 ("&amp;OFFSET(입력!$A$3,B4-1+$S$1*20,0)&amp;")"</f>
        <v>풀베기 표준지 조사야장 (1-0-4-0)</v>
      </c>
      <c r="B1" s="1206"/>
      <c r="C1" s="1206"/>
      <c r="D1" s="1206"/>
      <c r="E1" s="1206"/>
      <c r="F1" s="1206"/>
      <c r="G1" s="1207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3</v>
      </c>
    </row>
    <row r="2" spans="1:34" ht="39.75" customHeight="1">
      <c r="A2" s="1210" t="s">
        <v>559</v>
      </c>
      <c r="B2" s="1210"/>
      <c r="C2" s="1210"/>
      <c r="D2" s="1210"/>
      <c r="E2" s="620"/>
      <c r="F2" s="620"/>
      <c r="G2" s="620"/>
    </row>
    <row r="3" spans="1:34" ht="39.75" customHeight="1">
      <c r="A3" s="615" t="s">
        <v>554</v>
      </c>
      <c r="B3" s="619">
        <f ca="1">OFFSET(입력!$B$3,B4-1+$S$1*20,2)</f>
        <v>2026</v>
      </c>
      <c r="C3" s="618" t="str">
        <f ca="1">OFFSET(입력!$B$3,B4-1+$S$1*20,3)</f>
        <v>05.08-05.20</v>
      </c>
      <c r="D3" s="615" t="s">
        <v>553</v>
      </c>
      <c r="E3" s="1201" t="str">
        <f ca="1">OFFSET(입력!$B$3,B4-1+$S$1*20,1)</f>
        <v>양구군 국토정중앙면 청리 산347번지</v>
      </c>
      <c r="F3" s="1202"/>
      <c r="G3" s="1203"/>
      <c r="AC3" s="614" t="s">
        <v>345</v>
      </c>
      <c r="AD3">
        <f>COUNTIF(입력!$J$3:$J$142,AC3)</f>
        <v>14</v>
      </c>
      <c r="AH3" s="614">
        <f>COUNTIF(입력!$J$3:$J$142,AC3)</f>
        <v>14</v>
      </c>
    </row>
    <row r="4" spans="1:34" ht="39.75" customHeight="1">
      <c r="A4" s="615" t="s">
        <v>550</v>
      </c>
      <c r="B4" s="1204">
        <f>ROUNDDOWN(ROW()/17,0)+1</f>
        <v>1</v>
      </c>
      <c r="C4" s="1204"/>
      <c r="D4" s="615" t="s">
        <v>549</v>
      </c>
      <c r="E4" s="615" t="s">
        <v>548</v>
      </c>
      <c r="F4" s="615" t="s">
        <v>547</v>
      </c>
      <c r="G4" s="621">
        <f ca="1">OFFSET(입력!$B$3,B4-1+$S$1*20,4)</f>
        <v>0.02</v>
      </c>
      <c r="AC4" s="614"/>
      <c r="AD4">
        <f>COUNTIF(입력!$J$3:$J$142,AC4)</f>
        <v>101</v>
      </c>
      <c r="AH4" s="614"/>
    </row>
    <row r="5" spans="1:34" ht="39.75" customHeight="1">
      <c r="A5" s="615" t="s">
        <v>573</v>
      </c>
      <c r="B5" s="616" t="s">
        <v>545</v>
      </c>
      <c r="C5" s="617">
        <f ca="1">ROUND(OFFSET(입력!$B$3,B4-1+$S$1*20,10),0)</f>
        <v>294033</v>
      </c>
      <c r="D5" s="617" t="s">
        <v>544</v>
      </c>
      <c r="E5" s="617">
        <f ca="1">ROUND(OFFSET(입력!$B$3,B4-1+$S$1*20,11),0)</f>
        <v>612245</v>
      </c>
      <c r="F5" s="615" t="s">
        <v>543</v>
      </c>
      <c r="G5" s="615" t="s">
        <v>574</v>
      </c>
      <c r="AC5" s="614"/>
      <c r="AD5">
        <f>COUNTIF(입력!$J$3:$J$142,AC5)</f>
        <v>101</v>
      </c>
      <c r="AH5" s="614"/>
    </row>
    <row r="6" spans="1:34" ht="39.75" customHeight="1">
      <c r="A6" s="615" t="s">
        <v>411</v>
      </c>
      <c r="B6" s="1204" t="str">
        <f ca="1">OFFSET(입력!$B$3,B4-1+$S$1*20,8)</f>
        <v>밤나무</v>
      </c>
      <c r="C6" s="1204"/>
      <c r="D6" s="615" t="s">
        <v>539</v>
      </c>
      <c r="E6" s="622">
        <f ca="1">OFFSET(입력!$B$3,B4-1+$S$1*20,7)</f>
        <v>2024</v>
      </c>
      <c r="F6" s="615" t="s">
        <v>538</v>
      </c>
      <c r="G6" s="615" t="str">
        <f ca="1">OFFSET(입력!$B$3,B4-1+$S$1*20,9)</f>
        <v>중묘</v>
      </c>
      <c r="AC6" s="614"/>
      <c r="AD6">
        <f>COUNTIF(입력!$J$3:$J$142,AC6)</f>
        <v>101</v>
      </c>
    </row>
    <row r="7" spans="1:34" ht="39.75" customHeight="1">
      <c r="A7" s="1204" t="s">
        <v>512</v>
      </c>
      <c r="B7" s="1204"/>
      <c r="C7" s="1204" t="s">
        <v>536</v>
      </c>
      <c r="D7" s="1204"/>
      <c r="E7" s="1204"/>
      <c r="F7" s="1204"/>
      <c r="G7" s="615" t="s">
        <v>6</v>
      </c>
      <c r="AD7">
        <f>COUNTIF(입력!$J$3:$J$142,AC7)</f>
        <v>101</v>
      </c>
    </row>
    <row r="8" spans="1:34" ht="80.099999999999994" customHeight="1">
      <c r="A8" s="1208" t="s">
        <v>309</v>
      </c>
      <c r="B8" s="615" t="s">
        <v>310</v>
      </c>
      <c r="C8" s="1201">
        <f ca="1">OFFSET(입력!$B$3,B4-1+$S$1*20,12)</f>
        <v>7</v>
      </c>
      <c r="D8" s="1202"/>
      <c r="E8" s="1202"/>
      <c r="F8" s="1203"/>
      <c r="G8" s="615"/>
      <c r="AD8">
        <f>COUNTIF(입력!$J$3:$J$142,AC8)</f>
        <v>101</v>
      </c>
    </row>
    <row r="9" spans="1:34" ht="80.099999999999994" customHeight="1">
      <c r="A9" s="1209"/>
      <c r="B9" s="615" t="s">
        <v>311</v>
      </c>
      <c r="C9" s="1201">
        <f ca="1">OFFSET(입력!$B$3,B4-1+$S$1*20,13)</f>
        <v>1</v>
      </c>
      <c r="D9" s="1202"/>
      <c r="E9" s="1202"/>
      <c r="F9" s="1203"/>
      <c r="G9" s="615"/>
      <c r="AD9">
        <f>COUNTIF(입력!$J$3:$J$142,AC9)</f>
        <v>101</v>
      </c>
    </row>
    <row r="10" spans="1:34" ht="35.1" customHeight="1">
      <c r="A10" s="1195" t="s">
        <v>528</v>
      </c>
      <c r="B10" s="1196"/>
      <c r="C10" s="1201" t="s">
        <v>527</v>
      </c>
      <c r="D10" s="1202"/>
      <c r="E10" s="1202"/>
      <c r="F10" s="1203"/>
      <c r="G10" s="615" t="str">
        <f ca="1">IF(OFFSET(입력!$B$3,B4-1+$S$1*20,14)="제거대상의 대부분이 목본류","(○)","")</f>
        <v/>
      </c>
      <c r="AD10">
        <f>COUNTIF(입력!$J$3:$J$142,AC10)</f>
        <v>101</v>
      </c>
    </row>
    <row r="11" spans="1:34" ht="35.1" customHeight="1">
      <c r="A11" s="1197"/>
      <c r="B11" s="1198"/>
      <c r="C11" s="1201" t="s">
        <v>526</v>
      </c>
      <c r="D11" s="1202"/>
      <c r="E11" s="1202"/>
      <c r="F11" s="1203"/>
      <c r="G11" s="615" t="str">
        <f ca="1">IF(OFFSET(입력!$B$3,B4-1+$S$1*20,14)="제거대상의 대부분이 초본류","(○)","")</f>
        <v/>
      </c>
      <c r="AD11">
        <f>COUNTIF(입력!$J$3:$J$142,AC11)</f>
        <v>101</v>
      </c>
    </row>
    <row r="12" spans="1:34" ht="35.1" customHeight="1">
      <c r="A12" s="1199"/>
      <c r="B12" s="1200"/>
      <c r="C12" s="1201" t="s">
        <v>524</v>
      </c>
      <c r="D12" s="1202"/>
      <c r="E12" s="1202"/>
      <c r="F12" s="1203"/>
      <c r="G12" s="615" t="str">
        <f ca="1">IF(OFFSET(입력!$B$3,B4-1+$S$1*20,14)="제거대상은 목본류+초본류 혼합","(○)","")</f>
        <v>(○)</v>
      </c>
      <c r="AD12">
        <f>COUNTIF(입력!$J$3:$J$142,AC12)</f>
        <v>101</v>
      </c>
    </row>
    <row r="13" spans="1:34" ht="35.1" customHeight="1">
      <c r="A13" s="1195" t="s">
        <v>558</v>
      </c>
      <c r="B13" s="1196"/>
      <c r="C13" s="1201" t="s">
        <v>523</v>
      </c>
      <c r="D13" s="1202"/>
      <c r="E13" s="1202"/>
      <c r="F13" s="1203"/>
      <c r="G13" s="615" t="str">
        <f ca="1">IF(OFFSET(입력!$B$3,B4-1+$S$1*20,15)="조림 당해 연도","(○)","")</f>
        <v/>
      </c>
      <c r="AD13">
        <f>COUNTIF(입력!$J$3:$J$142,AC13)</f>
        <v>101</v>
      </c>
    </row>
    <row r="14" spans="1:34" ht="35.1" customHeight="1">
      <c r="A14" s="1197"/>
      <c r="B14" s="1198"/>
      <c r="C14" s="1201" t="s">
        <v>521</v>
      </c>
      <c r="D14" s="1202"/>
      <c r="E14" s="1202"/>
      <c r="F14" s="1203"/>
      <c r="G14" s="615" t="str">
        <f ca="1">IF(OFFSET(입력!$B$3,B4-1+$S$1*20,15)="조림 2년 차","(○)","")</f>
        <v/>
      </c>
      <c r="AD14">
        <f>COUNTIF(입력!$J$3:$J$142,AC14)</f>
        <v>101</v>
      </c>
    </row>
    <row r="15" spans="1:34" ht="35.1" customHeight="1">
      <c r="A15" s="1199"/>
      <c r="B15" s="1200"/>
      <c r="C15" s="1201" t="s">
        <v>519</v>
      </c>
      <c r="D15" s="1202"/>
      <c r="E15" s="1202"/>
      <c r="F15" s="1203"/>
      <c r="G15" s="615" t="str">
        <f ca="1">IF(OFFSET(입력!$B$3,B4-1+$S$1*20,15)="조림 3년 차 이상","(○)","")</f>
        <v>(○)</v>
      </c>
      <c r="AD15">
        <f>COUNTIF(입력!$J$3:$J$142,AC15)</f>
        <v>101</v>
      </c>
    </row>
    <row r="16" spans="1:34" ht="105.75" customHeight="1">
      <c r="A16" s="1204" t="s">
        <v>298</v>
      </c>
      <c r="B16" s="1204"/>
      <c r="C16" s="1201"/>
      <c r="D16" s="1202"/>
      <c r="E16" s="1202"/>
      <c r="F16" s="1202"/>
      <c r="G16" s="1203"/>
      <c r="AD16">
        <f>COUNTIF(입력!$J$3:$J$142,AC16)</f>
        <v>101</v>
      </c>
    </row>
    <row r="17" spans="1:34" ht="39.75" customHeight="1">
      <c r="A17" s="1194" t="s">
        <v>561</v>
      </c>
      <c r="B17" s="1194"/>
      <c r="C17" s="1194"/>
      <c r="D17" s="1194"/>
      <c r="AD17">
        <f>COUNTIF(입력!$J$3:$J$142,AC17)</f>
        <v>101</v>
      </c>
    </row>
    <row r="18" spans="1:34" ht="39.75" customHeight="1">
      <c r="A18" s="1205" t="str">
        <f ca="1">"풀베기 표준지 조사야장 ("&amp;OFFSET(입력!$A$3,B21-1+$S$1*20,0)&amp;")"</f>
        <v>풀베기 표준지 조사야장 (0)</v>
      </c>
      <c r="B18" s="1206"/>
      <c r="C18" s="1206"/>
      <c r="D18" s="1206"/>
      <c r="E18" s="1206"/>
      <c r="F18" s="1206"/>
      <c r="G18" s="1207"/>
      <c r="S18" s="3">
        <f ca="1">IFERROR(IF(RIGHT(MID(CELL("filename",A18),FIND("]",CELL("filename",A18))+1,255),2)&gt;=10,RIGHT(MID(CELL("filename",A18),FIND("]",CELL("filename",A18))+1,255),2)-1,RIGHT(MID(CELL("filename",A18),FIND("]",CELL("filename",A18))+1,255),1)-1),RIGHT(MID(CELL("filename",A18),FIND("]",CELL("filename",A18))+1,255),1)-1)</f>
        <v>3</v>
      </c>
    </row>
    <row r="19" spans="1:34" ht="39.75" customHeight="1">
      <c r="A19" s="1210" t="s">
        <v>559</v>
      </c>
      <c r="B19" s="1210"/>
      <c r="C19" s="1210"/>
      <c r="D19" s="1210"/>
      <c r="E19" s="620"/>
      <c r="F19" s="620"/>
      <c r="G19" s="620"/>
    </row>
    <row r="20" spans="1:34" ht="39.75" customHeight="1">
      <c r="A20" s="615" t="s">
        <v>554</v>
      </c>
      <c r="B20" s="619">
        <f ca="1">OFFSET(입력!$B$3,B21-1+$S$1*20,2)</f>
        <v>0</v>
      </c>
      <c r="C20" s="618">
        <f ca="1">OFFSET(입력!$B$3,B21-1+$S$1*20,3)</f>
        <v>0</v>
      </c>
      <c r="D20" s="615" t="s">
        <v>553</v>
      </c>
      <c r="E20" s="1201">
        <f ca="1">OFFSET(입력!$B$3,B21-1+$S$1*20,1)</f>
        <v>0</v>
      </c>
      <c r="F20" s="1202"/>
      <c r="G20" s="1203"/>
      <c r="AC20" s="614" t="s">
        <v>345</v>
      </c>
      <c r="AD20">
        <f>COUNTIF(입력!$J$3:$J$142,AC20)</f>
        <v>14</v>
      </c>
      <c r="AH20" s="614">
        <f>COUNTIF(입력!$J$3:$J$142,AC20)</f>
        <v>14</v>
      </c>
    </row>
    <row r="21" spans="1:34" ht="39.75" customHeight="1">
      <c r="A21" s="615" t="s">
        <v>550</v>
      </c>
      <c r="B21" s="1204">
        <f>ROUNDDOWN(ROW()/17,0)+1</f>
        <v>2</v>
      </c>
      <c r="C21" s="1204"/>
      <c r="D21" s="615" t="s">
        <v>549</v>
      </c>
      <c r="E21" s="615" t="s">
        <v>548</v>
      </c>
      <c r="F21" s="615" t="s">
        <v>547</v>
      </c>
      <c r="G21" s="621">
        <f ca="1">OFFSET(입력!$B$3,B21-1+$S$1*20,4)</f>
        <v>0</v>
      </c>
      <c r="AC21" s="614"/>
      <c r="AD21">
        <f>COUNTIF(입력!$J$3:$J$142,AC21)</f>
        <v>101</v>
      </c>
      <c r="AH21" s="614"/>
    </row>
    <row r="22" spans="1:34" ht="39.75" customHeight="1">
      <c r="A22" s="615" t="s">
        <v>573</v>
      </c>
      <c r="B22" s="616" t="s">
        <v>545</v>
      </c>
      <c r="C22" s="617">
        <f ca="1">ROUND(OFFSET(입력!$B$3,B21-1+$S$1*20,10),0)</f>
        <v>0</v>
      </c>
      <c r="D22" s="617" t="s">
        <v>544</v>
      </c>
      <c r="E22" s="617">
        <f ca="1">ROUND(OFFSET(입력!$B$3,B21-1+$S$1*20,11),0)</f>
        <v>0</v>
      </c>
      <c r="F22" s="615" t="s">
        <v>543</v>
      </c>
      <c r="G22" s="615" t="s">
        <v>574</v>
      </c>
      <c r="AC22" s="614"/>
      <c r="AD22">
        <f>COUNTIF(입력!$J$3:$J$142,AC22)</f>
        <v>101</v>
      </c>
      <c r="AH22" s="614"/>
    </row>
    <row r="23" spans="1:34" ht="39.75" customHeight="1">
      <c r="A23" s="615" t="s">
        <v>411</v>
      </c>
      <c r="B23" s="1204">
        <f ca="1">OFFSET(입력!$B$3,B21-1+$S$1*20,8)</f>
        <v>0</v>
      </c>
      <c r="C23" s="1204"/>
      <c r="D23" s="615" t="s">
        <v>539</v>
      </c>
      <c r="E23" s="622">
        <f ca="1">OFFSET(입력!$B$3,B21-1+$S$1*20,7)</f>
        <v>0</v>
      </c>
      <c r="F23" s="615" t="s">
        <v>538</v>
      </c>
      <c r="G23" s="615">
        <f ca="1">OFFSET(입력!$B$3,B21-1+$S$1*20,9)</f>
        <v>0</v>
      </c>
      <c r="AC23" s="614"/>
      <c r="AD23">
        <f>COUNTIF(입력!$J$3:$J$142,AC23)</f>
        <v>101</v>
      </c>
    </row>
    <row r="24" spans="1:34" ht="39.75" customHeight="1">
      <c r="A24" s="1204" t="s">
        <v>512</v>
      </c>
      <c r="B24" s="1204"/>
      <c r="C24" s="1204" t="s">
        <v>536</v>
      </c>
      <c r="D24" s="1204"/>
      <c r="E24" s="1204"/>
      <c r="F24" s="1204"/>
      <c r="G24" s="615" t="s">
        <v>6</v>
      </c>
      <c r="AD24">
        <f>COUNTIF(입력!$J$3:$J$142,AC24)</f>
        <v>101</v>
      </c>
    </row>
    <row r="25" spans="1:34" ht="80.099999999999994" customHeight="1">
      <c r="A25" s="1208" t="s">
        <v>309</v>
      </c>
      <c r="B25" s="615" t="s">
        <v>310</v>
      </c>
      <c r="C25" s="1201">
        <f ca="1">OFFSET(입력!$B$3,B21-1+$S$1*20,12)</f>
        <v>0</v>
      </c>
      <c r="D25" s="1202"/>
      <c r="E25" s="1202"/>
      <c r="F25" s="1203"/>
      <c r="G25" s="615"/>
      <c r="AD25">
        <f>COUNTIF(입력!$J$3:$J$142,AC25)</f>
        <v>101</v>
      </c>
    </row>
    <row r="26" spans="1:34" ht="80.099999999999994" customHeight="1">
      <c r="A26" s="1209"/>
      <c r="B26" s="615" t="s">
        <v>311</v>
      </c>
      <c r="C26" s="1201">
        <f ca="1">OFFSET(입력!$B$3,B21-1+$S$1*20,13)</f>
        <v>0</v>
      </c>
      <c r="D26" s="1202"/>
      <c r="E26" s="1202"/>
      <c r="F26" s="1203"/>
      <c r="G26" s="615"/>
      <c r="AD26">
        <f>COUNTIF(입력!$J$3:$J$142,AC26)</f>
        <v>101</v>
      </c>
    </row>
    <row r="27" spans="1:34" ht="35.1" customHeight="1">
      <c r="A27" s="1195" t="s">
        <v>528</v>
      </c>
      <c r="B27" s="1196"/>
      <c r="C27" s="1201" t="s">
        <v>527</v>
      </c>
      <c r="D27" s="1202"/>
      <c r="E27" s="1202"/>
      <c r="F27" s="1203"/>
      <c r="G27" s="615" t="str">
        <f ca="1">IF(OFFSET(입력!$B$3,B21-1+$S$1*20,14)="제거대상의 대부분이 목본류","(○)","")</f>
        <v/>
      </c>
      <c r="AD27">
        <f>COUNTIF(입력!$J$3:$J$142,AC27)</f>
        <v>101</v>
      </c>
    </row>
    <row r="28" spans="1:34" ht="35.1" customHeight="1">
      <c r="A28" s="1197"/>
      <c r="B28" s="1198"/>
      <c r="C28" s="1201" t="s">
        <v>526</v>
      </c>
      <c r="D28" s="1202"/>
      <c r="E28" s="1202"/>
      <c r="F28" s="1203"/>
      <c r="G28" s="615" t="str">
        <f ca="1">IF(OFFSET(입력!$B$3,B21-1+$S$1*20,14)="제거대상의 대부분이 초본류","(○)","")</f>
        <v/>
      </c>
      <c r="AD28">
        <f>COUNTIF(입력!$J$3:$J$142,AC28)</f>
        <v>101</v>
      </c>
    </row>
    <row r="29" spans="1:34" ht="35.1" customHeight="1">
      <c r="A29" s="1199"/>
      <c r="B29" s="1200"/>
      <c r="C29" s="1201" t="s">
        <v>524</v>
      </c>
      <c r="D29" s="1202"/>
      <c r="E29" s="1202"/>
      <c r="F29" s="1203"/>
      <c r="G29" s="615" t="str">
        <f ca="1">IF(OFFSET(입력!$B$3,B21-1+$S$1*20,14)="제거대상은 목본류+초본류 혼합","(○)","")</f>
        <v/>
      </c>
      <c r="AD29">
        <f>COUNTIF(입력!$J$3:$J$142,AC29)</f>
        <v>101</v>
      </c>
    </row>
    <row r="30" spans="1:34" ht="35.1" customHeight="1">
      <c r="A30" s="1195" t="s">
        <v>558</v>
      </c>
      <c r="B30" s="1196"/>
      <c r="C30" s="1201" t="s">
        <v>523</v>
      </c>
      <c r="D30" s="1202"/>
      <c r="E30" s="1202"/>
      <c r="F30" s="1203"/>
      <c r="G30" s="615" t="str">
        <f ca="1">IF(OFFSET(입력!$B$3,B21-1+$S$1*20,15)="조림 당해 연도","(○)","")</f>
        <v/>
      </c>
      <c r="AD30">
        <f>COUNTIF(입력!$J$3:$J$142,AC30)</f>
        <v>101</v>
      </c>
    </row>
    <row r="31" spans="1:34" ht="35.1" customHeight="1">
      <c r="A31" s="1197"/>
      <c r="B31" s="1198"/>
      <c r="C31" s="1201" t="s">
        <v>521</v>
      </c>
      <c r="D31" s="1202"/>
      <c r="E31" s="1202"/>
      <c r="F31" s="1203"/>
      <c r="G31" s="615" t="str">
        <f ca="1">IF(OFFSET(입력!$B$3,B21-1+$S$1*20,15)="조림 2년 차","(○)","")</f>
        <v/>
      </c>
      <c r="AD31">
        <f>COUNTIF(입력!$J$3:$J$142,AC31)</f>
        <v>101</v>
      </c>
    </row>
    <row r="32" spans="1:34" ht="35.1" customHeight="1">
      <c r="A32" s="1199"/>
      <c r="B32" s="1200"/>
      <c r="C32" s="1201" t="s">
        <v>519</v>
      </c>
      <c r="D32" s="1202"/>
      <c r="E32" s="1202"/>
      <c r="F32" s="1203"/>
      <c r="G32" s="615" t="str">
        <f ca="1">IF(OFFSET(입력!$B$3,B21-1+$S$1*20,15)="조림 3년 차 이상","(○)","")</f>
        <v/>
      </c>
      <c r="AD32">
        <f>COUNTIF(입력!$J$3:$J$142,AC32)</f>
        <v>101</v>
      </c>
    </row>
    <row r="33" spans="1:34" ht="105.75" customHeight="1">
      <c r="A33" s="1204" t="s">
        <v>298</v>
      </c>
      <c r="B33" s="1204"/>
      <c r="C33" s="1201"/>
      <c r="D33" s="1202"/>
      <c r="E33" s="1202"/>
      <c r="F33" s="1202"/>
      <c r="G33" s="1203"/>
      <c r="AD33">
        <f>COUNTIF(입력!$J$3:$J$142,AC33)</f>
        <v>101</v>
      </c>
    </row>
    <row r="34" spans="1:34" ht="39.75" customHeight="1">
      <c r="A34" s="1194" t="s">
        <v>561</v>
      </c>
      <c r="B34" s="1194"/>
      <c r="C34" s="1194"/>
      <c r="D34" s="1194"/>
      <c r="AD34">
        <f>COUNTIF(입력!$J$3:$J$142,AC34)</f>
        <v>101</v>
      </c>
    </row>
    <row r="35" spans="1:34" ht="39.75" customHeight="1">
      <c r="A35" s="1205" t="str">
        <f ca="1">"풀베기 표준지 조사야장 ("&amp;OFFSET(입력!$A$3,B38-1+$S$1*20,0)&amp;")"</f>
        <v>풀베기 표준지 조사야장 (0)</v>
      </c>
      <c r="B35" s="1206"/>
      <c r="C35" s="1206"/>
      <c r="D35" s="1206"/>
      <c r="E35" s="1206"/>
      <c r="F35" s="1206"/>
      <c r="G35" s="1207"/>
      <c r="S35" s="3">
        <f ca="1">IFERROR(IF(RIGHT(MID(CELL("filename",A35),FIND("]",CELL("filename",A35))+1,255),2)&gt;=10,RIGHT(MID(CELL("filename",A35),FIND("]",CELL("filename",A35))+1,255),2)-1,RIGHT(MID(CELL("filename",A35),FIND("]",CELL("filename",A35))+1,255),1)-1),RIGHT(MID(CELL("filename",A35),FIND("]",CELL("filename",A35))+1,255),1)-1)</f>
        <v>3</v>
      </c>
    </row>
    <row r="36" spans="1:34" ht="39.75" customHeight="1">
      <c r="A36" s="1210" t="s">
        <v>559</v>
      </c>
      <c r="B36" s="1210"/>
      <c r="C36" s="1210"/>
      <c r="D36" s="1210"/>
      <c r="E36" s="620"/>
      <c r="F36" s="620"/>
      <c r="G36" s="620"/>
    </row>
    <row r="37" spans="1:34" ht="39.75" customHeight="1">
      <c r="A37" s="615" t="s">
        <v>554</v>
      </c>
      <c r="B37" s="619">
        <f ca="1">OFFSET(입력!$B$3,B38-1+$S$1*20,2)</f>
        <v>0</v>
      </c>
      <c r="C37" s="618">
        <f ca="1">OFFSET(입력!$B$3,B38-1+$S$1*20,3)</f>
        <v>0</v>
      </c>
      <c r="D37" s="615" t="s">
        <v>553</v>
      </c>
      <c r="E37" s="1201">
        <f ca="1">OFFSET(입력!$B$3,B38-1+$S$1*20,1)</f>
        <v>0</v>
      </c>
      <c r="F37" s="1202"/>
      <c r="G37" s="1203"/>
      <c r="AC37" s="614" t="s">
        <v>345</v>
      </c>
      <c r="AD37">
        <f>COUNTIF(입력!$J$3:$J$142,AC37)</f>
        <v>14</v>
      </c>
      <c r="AH37" s="614">
        <f>COUNTIF(입력!$J$3:$J$142,AC37)</f>
        <v>14</v>
      </c>
    </row>
    <row r="38" spans="1:34" ht="39.75" customHeight="1">
      <c r="A38" s="615" t="s">
        <v>550</v>
      </c>
      <c r="B38" s="1204">
        <f>ROUNDDOWN(ROW()/17,0)+1</f>
        <v>3</v>
      </c>
      <c r="C38" s="1204"/>
      <c r="D38" s="615" t="s">
        <v>549</v>
      </c>
      <c r="E38" s="615" t="s">
        <v>548</v>
      </c>
      <c r="F38" s="615" t="s">
        <v>547</v>
      </c>
      <c r="G38" s="621">
        <f ca="1">OFFSET(입력!$B$3,B38-1+$S$1*20,4)</f>
        <v>0</v>
      </c>
      <c r="AC38" s="614"/>
      <c r="AD38">
        <f>COUNTIF(입력!$J$3:$J$142,AC38)</f>
        <v>101</v>
      </c>
      <c r="AH38" s="614"/>
    </row>
    <row r="39" spans="1:34" ht="39.75" customHeight="1">
      <c r="A39" s="615" t="s">
        <v>573</v>
      </c>
      <c r="B39" s="616" t="s">
        <v>545</v>
      </c>
      <c r="C39" s="617">
        <f ca="1">ROUND(OFFSET(입력!$B$3,B38-1+$S$1*20,10),0)</f>
        <v>0</v>
      </c>
      <c r="D39" s="617" t="s">
        <v>544</v>
      </c>
      <c r="E39" s="617">
        <f ca="1">ROUND(OFFSET(입력!$B$3,B38-1+$S$1*20,11),0)</f>
        <v>0</v>
      </c>
      <c r="F39" s="615" t="s">
        <v>543</v>
      </c>
      <c r="G39" s="615" t="s">
        <v>574</v>
      </c>
      <c r="AC39" s="614"/>
      <c r="AD39">
        <f>COUNTIF(입력!$J$3:$J$142,AC39)</f>
        <v>101</v>
      </c>
      <c r="AH39" s="614"/>
    </row>
    <row r="40" spans="1:34" ht="39.75" customHeight="1">
      <c r="A40" s="615" t="s">
        <v>411</v>
      </c>
      <c r="B40" s="1204">
        <f ca="1">OFFSET(입력!$B$3,B38-1+$S$1*20,8)</f>
        <v>0</v>
      </c>
      <c r="C40" s="1204"/>
      <c r="D40" s="615" t="s">
        <v>539</v>
      </c>
      <c r="E40" s="622">
        <f ca="1">OFFSET(입력!$B$3,B38-1+$S$1*20,7)</f>
        <v>0</v>
      </c>
      <c r="F40" s="615" t="s">
        <v>538</v>
      </c>
      <c r="G40" s="615">
        <f ca="1">OFFSET(입력!$B$3,B38-1+$S$1*20,9)</f>
        <v>0</v>
      </c>
      <c r="AC40" s="614"/>
      <c r="AD40">
        <f>COUNTIF(입력!$J$3:$J$142,AC40)</f>
        <v>101</v>
      </c>
    </row>
    <row r="41" spans="1:34" ht="39.75" customHeight="1">
      <c r="A41" s="1204" t="s">
        <v>512</v>
      </c>
      <c r="B41" s="1204"/>
      <c r="C41" s="1204" t="s">
        <v>536</v>
      </c>
      <c r="D41" s="1204"/>
      <c r="E41" s="1204"/>
      <c r="F41" s="1204"/>
      <c r="G41" s="615" t="s">
        <v>6</v>
      </c>
      <c r="AD41">
        <f>COUNTIF(입력!$J$3:$J$142,AC41)</f>
        <v>101</v>
      </c>
    </row>
    <row r="42" spans="1:34" ht="80.099999999999994" customHeight="1">
      <c r="A42" s="1208" t="s">
        <v>309</v>
      </c>
      <c r="B42" s="615" t="s">
        <v>310</v>
      </c>
      <c r="C42" s="1201">
        <f ca="1">OFFSET(입력!$B$3,B38-1+$S$1*20,12)</f>
        <v>0</v>
      </c>
      <c r="D42" s="1202"/>
      <c r="E42" s="1202"/>
      <c r="F42" s="1203"/>
      <c r="G42" s="615"/>
      <c r="AD42">
        <f>COUNTIF(입력!$J$3:$J$142,AC42)</f>
        <v>101</v>
      </c>
    </row>
    <row r="43" spans="1:34" ht="80.099999999999994" customHeight="1">
      <c r="A43" s="1209"/>
      <c r="B43" s="615" t="s">
        <v>311</v>
      </c>
      <c r="C43" s="1201">
        <f ca="1">OFFSET(입력!$B$3,B38-1+$S$1*20,13)</f>
        <v>0</v>
      </c>
      <c r="D43" s="1202"/>
      <c r="E43" s="1202"/>
      <c r="F43" s="1203"/>
      <c r="G43" s="615"/>
      <c r="AD43">
        <f>COUNTIF(입력!$J$3:$J$142,AC43)</f>
        <v>101</v>
      </c>
    </row>
    <row r="44" spans="1:34" ht="35.1" customHeight="1">
      <c r="A44" s="1195" t="s">
        <v>528</v>
      </c>
      <c r="B44" s="1196"/>
      <c r="C44" s="1201" t="s">
        <v>527</v>
      </c>
      <c r="D44" s="1202"/>
      <c r="E44" s="1202"/>
      <c r="F44" s="1203"/>
      <c r="G44" s="615" t="str">
        <f ca="1">IF(OFFSET(입력!$B$3,B38-1+$S$1*20,14)="제거대상의 대부분이 목본류","(○)","")</f>
        <v/>
      </c>
      <c r="AD44">
        <f>COUNTIF(입력!$J$3:$J$142,AC44)</f>
        <v>101</v>
      </c>
    </row>
    <row r="45" spans="1:34" ht="35.1" customHeight="1">
      <c r="A45" s="1197"/>
      <c r="B45" s="1198"/>
      <c r="C45" s="1201" t="s">
        <v>526</v>
      </c>
      <c r="D45" s="1202"/>
      <c r="E45" s="1202"/>
      <c r="F45" s="1203"/>
      <c r="G45" s="615" t="str">
        <f ca="1">IF(OFFSET(입력!$B$3,B38-1+$S$1*20,14)="제거대상의 대부분이 초본류","(○)","")</f>
        <v/>
      </c>
      <c r="AD45">
        <f>COUNTIF(입력!$J$3:$J$142,AC45)</f>
        <v>101</v>
      </c>
    </row>
    <row r="46" spans="1:34" ht="35.1" customHeight="1">
      <c r="A46" s="1199"/>
      <c r="B46" s="1200"/>
      <c r="C46" s="1201" t="s">
        <v>524</v>
      </c>
      <c r="D46" s="1202"/>
      <c r="E46" s="1202"/>
      <c r="F46" s="1203"/>
      <c r="G46" s="615" t="str">
        <f ca="1">IF(OFFSET(입력!$B$3,B38-1+$S$1*20,14)="제거대상은 목본류+초본류 혼합","(○)","")</f>
        <v/>
      </c>
      <c r="AD46">
        <f>COUNTIF(입력!$J$3:$J$142,AC46)</f>
        <v>101</v>
      </c>
    </row>
    <row r="47" spans="1:34" ht="35.1" customHeight="1">
      <c r="A47" s="1195" t="s">
        <v>558</v>
      </c>
      <c r="B47" s="1196"/>
      <c r="C47" s="1201" t="s">
        <v>523</v>
      </c>
      <c r="D47" s="1202"/>
      <c r="E47" s="1202"/>
      <c r="F47" s="1203"/>
      <c r="G47" s="615" t="str">
        <f ca="1">IF(OFFSET(입력!$B$3,B38-1+$S$1*20,15)="조림 당해 연도","(○)","")</f>
        <v/>
      </c>
      <c r="AD47">
        <f>COUNTIF(입력!$J$3:$J$142,AC47)</f>
        <v>101</v>
      </c>
    </row>
    <row r="48" spans="1:34" ht="35.1" customHeight="1">
      <c r="A48" s="1197"/>
      <c r="B48" s="1198"/>
      <c r="C48" s="1201" t="s">
        <v>521</v>
      </c>
      <c r="D48" s="1202"/>
      <c r="E48" s="1202"/>
      <c r="F48" s="1203"/>
      <c r="G48" s="615" t="str">
        <f ca="1">IF(OFFSET(입력!$B$3,B38-1+$S$1*20,15)="조림 2년 차","(○)","")</f>
        <v/>
      </c>
      <c r="AD48">
        <f>COUNTIF(입력!$J$3:$J$142,AC48)</f>
        <v>101</v>
      </c>
    </row>
    <row r="49" spans="1:34" ht="35.1" customHeight="1">
      <c r="A49" s="1199"/>
      <c r="B49" s="1200"/>
      <c r="C49" s="1201" t="s">
        <v>519</v>
      </c>
      <c r="D49" s="1202"/>
      <c r="E49" s="1202"/>
      <c r="F49" s="1203"/>
      <c r="G49" s="615" t="str">
        <f ca="1">IF(OFFSET(입력!$B$3,B38-1+$S$1*20,15)="조림 3년 차 이상","(○)","")</f>
        <v/>
      </c>
      <c r="AD49">
        <f>COUNTIF(입력!$J$3:$J$142,AC49)</f>
        <v>101</v>
      </c>
    </row>
    <row r="50" spans="1:34" ht="105.75" customHeight="1">
      <c r="A50" s="1204" t="s">
        <v>298</v>
      </c>
      <c r="B50" s="1204"/>
      <c r="C50" s="1201"/>
      <c r="D50" s="1202"/>
      <c r="E50" s="1202"/>
      <c r="F50" s="1202"/>
      <c r="G50" s="1203"/>
      <c r="AD50">
        <f>COUNTIF(입력!$J$3:$J$142,AC50)</f>
        <v>101</v>
      </c>
    </row>
    <row r="51" spans="1:34" ht="39.75" customHeight="1">
      <c r="A51" s="1194" t="s">
        <v>561</v>
      </c>
      <c r="B51" s="1194"/>
      <c r="C51" s="1194"/>
      <c r="D51" s="1194"/>
      <c r="AD51">
        <f>COUNTIF(입력!$J$3:$J$142,AC51)</f>
        <v>101</v>
      </c>
    </row>
    <row r="52" spans="1:34" ht="39.75" customHeight="1">
      <c r="A52" s="1205" t="str">
        <f ca="1">"풀베기 표준지 조사야장 ("&amp;OFFSET(입력!$A$3,B55-1+$S$1*20,0)&amp;")"</f>
        <v>풀베기 표준지 조사야장 (0)</v>
      </c>
      <c r="B52" s="1206"/>
      <c r="C52" s="1206"/>
      <c r="D52" s="1206"/>
      <c r="E52" s="1206"/>
      <c r="F52" s="1206"/>
      <c r="G52" s="1207"/>
      <c r="S52" s="3">
        <f ca="1">IFERROR(IF(RIGHT(MID(CELL("filename",A52),FIND("]",CELL("filename",A52))+1,255),2)&gt;=10,RIGHT(MID(CELL("filename",A52),FIND("]",CELL("filename",A52))+1,255),2)-1,RIGHT(MID(CELL("filename",A52),FIND("]",CELL("filename",A52))+1,255),1)-1),RIGHT(MID(CELL("filename",A52),FIND("]",CELL("filename",A52))+1,255),1)-1)</f>
        <v>3</v>
      </c>
    </row>
    <row r="53" spans="1:34" ht="39.75" customHeight="1">
      <c r="A53" s="1210" t="s">
        <v>559</v>
      </c>
      <c r="B53" s="1210"/>
      <c r="C53" s="1210"/>
      <c r="D53" s="1210"/>
      <c r="E53" s="620"/>
      <c r="F53" s="620"/>
      <c r="G53" s="620"/>
    </row>
    <row r="54" spans="1:34" ht="39.75" customHeight="1">
      <c r="A54" s="615" t="s">
        <v>554</v>
      </c>
      <c r="B54" s="619">
        <f ca="1">OFFSET(입력!$B$3,B55-1+$S$1*20,2)</f>
        <v>0</v>
      </c>
      <c r="C54" s="618">
        <f ca="1">OFFSET(입력!$B$3,B55-1+$S$1*20,3)</f>
        <v>0</v>
      </c>
      <c r="D54" s="615" t="s">
        <v>553</v>
      </c>
      <c r="E54" s="1201">
        <f ca="1">OFFSET(입력!$B$3,B55-1+$S$1*20,1)</f>
        <v>0</v>
      </c>
      <c r="F54" s="1202"/>
      <c r="G54" s="1203"/>
      <c r="AC54" s="614" t="s">
        <v>345</v>
      </c>
      <c r="AD54">
        <f>COUNTIF(입력!$J$3:$J$142,AC54)</f>
        <v>14</v>
      </c>
      <c r="AH54" s="614">
        <f>COUNTIF(입력!$J$3:$J$142,AC54)</f>
        <v>14</v>
      </c>
    </row>
    <row r="55" spans="1:34" ht="39.75" customHeight="1">
      <c r="A55" s="615" t="s">
        <v>550</v>
      </c>
      <c r="B55" s="1204">
        <f>ROUNDDOWN(ROW()/17,0)+1</f>
        <v>4</v>
      </c>
      <c r="C55" s="1204"/>
      <c r="D55" s="615" t="s">
        <v>549</v>
      </c>
      <c r="E55" s="615" t="s">
        <v>548</v>
      </c>
      <c r="F55" s="615" t="s">
        <v>547</v>
      </c>
      <c r="G55" s="621">
        <f ca="1">OFFSET(입력!$B$3,B55-1+$S$1*20,4)</f>
        <v>0</v>
      </c>
      <c r="AC55" s="614"/>
      <c r="AD55">
        <f>COUNTIF(입력!$J$3:$J$142,AC55)</f>
        <v>101</v>
      </c>
      <c r="AH55" s="614"/>
    </row>
    <row r="56" spans="1:34" ht="39.75" customHeight="1">
      <c r="A56" s="615" t="s">
        <v>573</v>
      </c>
      <c r="B56" s="616" t="s">
        <v>545</v>
      </c>
      <c r="C56" s="617">
        <f ca="1">ROUND(OFFSET(입력!$B$3,B55-1+$S$1*20,10),0)</f>
        <v>0</v>
      </c>
      <c r="D56" s="617" t="s">
        <v>544</v>
      </c>
      <c r="E56" s="617">
        <f ca="1">ROUND(OFFSET(입력!$B$3,B55-1+$S$1*20,11),0)</f>
        <v>0</v>
      </c>
      <c r="F56" s="615" t="s">
        <v>543</v>
      </c>
      <c r="G56" s="615" t="s">
        <v>574</v>
      </c>
      <c r="AC56" s="614"/>
      <c r="AD56">
        <f>COUNTIF(입력!$J$3:$J$142,AC56)</f>
        <v>101</v>
      </c>
      <c r="AH56" s="614"/>
    </row>
    <row r="57" spans="1:34" ht="39.75" customHeight="1">
      <c r="A57" s="615" t="s">
        <v>411</v>
      </c>
      <c r="B57" s="1204">
        <f ca="1">OFFSET(입력!$B$3,B55-1+$S$1*20,8)</f>
        <v>0</v>
      </c>
      <c r="C57" s="1204"/>
      <c r="D57" s="615" t="s">
        <v>539</v>
      </c>
      <c r="E57" s="622">
        <f ca="1">OFFSET(입력!$B$3,B55-1+$S$1*20,7)</f>
        <v>0</v>
      </c>
      <c r="F57" s="615" t="s">
        <v>538</v>
      </c>
      <c r="G57" s="615">
        <f ca="1">OFFSET(입력!$B$3,B55-1+$S$1*20,9)</f>
        <v>0</v>
      </c>
      <c r="AC57" s="614"/>
      <c r="AD57">
        <f>COUNTIF(입력!$J$3:$J$142,AC57)</f>
        <v>101</v>
      </c>
    </row>
    <row r="58" spans="1:34" ht="39.75" customHeight="1">
      <c r="A58" s="1204" t="s">
        <v>512</v>
      </c>
      <c r="B58" s="1204"/>
      <c r="C58" s="1204" t="s">
        <v>536</v>
      </c>
      <c r="D58" s="1204"/>
      <c r="E58" s="1204"/>
      <c r="F58" s="1204"/>
      <c r="G58" s="615" t="s">
        <v>6</v>
      </c>
      <c r="AD58">
        <f>COUNTIF(입력!$J$3:$J$142,AC58)</f>
        <v>101</v>
      </c>
    </row>
    <row r="59" spans="1:34" ht="80.099999999999994" customHeight="1">
      <c r="A59" s="1208" t="s">
        <v>309</v>
      </c>
      <c r="B59" s="615" t="s">
        <v>310</v>
      </c>
      <c r="C59" s="1201">
        <f ca="1">OFFSET(입력!$B$3,B55-1+$S$1*20,12)</f>
        <v>0</v>
      </c>
      <c r="D59" s="1202"/>
      <c r="E59" s="1202"/>
      <c r="F59" s="1203"/>
      <c r="G59" s="615"/>
      <c r="AD59">
        <f>COUNTIF(입력!$J$3:$J$142,AC59)</f>
        <v>101</v>
      </c>
    </row>
    <row r="60" spans="1:34" ht="80.099999999999994" customHeight="1">
      <c r="A60" s="1209"/>
      <c r="B60" s="615" t="s">
        <v>311</v>
      </c>
      <c r="C60" s="1201">
        <f ca="1">OFFSET(입력!$B$3,B55-1+$S$1*20,13)</f>
        <v>0</v>
      </c>
      <c r="D60" s="1202"/>
      <c r="E60" s="1202"/>
      <c r="F60" s="1203"/>
      <c r="G60" s="615"/>
      <c r="AD60">
        <f>COUNTIF(입력!$J$3:$J$142,AC60)</f>
        <v>101</v>
      </c>
    </row>
    <row r="61" spans="1:34" ht="35.1" customHeight="1">
      <c r="A61" s="1195" t="s">
        <v>528</v>
      </c>
      <c r="B61" s="1196"/>
      <c r="C61" s="1201" t="s">
        <v>527</v>
      </c>
      <c r="D61" s="1202"/>
      <c r="E61" s="1202"/>
      <c r="F61" s="1203"/>
      <c r="G61" s="615" t="str">
        <f ca="1">IF(OFFSET(입력!$B$3,B55-1+$S$1*20,14)="제거대상의 대부분이 목본류","(○)","")</f>
        <v/>
      </c>
      <c r="AD61">
        <f>COUNTIF(입력!$J$3:$J$142,AC61)</f>
        <v>101</v>
      </c>
    </row>
    <row r="62" spans="1:34" ht="35.1" customHeight="1">
      <c r="A62" s="1197"/>
      <c r="B62" s="1198"/>
      <c r="C62" s="1201" t="s">
        <v>526</v>
      </c>
      <c r="D62" s="1202"/>
      <c r="E62" s="1202"/>
      <c r="F62" s="1203"/>
      <c r="G62" s="615" t="str">
        <f ca="1">IF(OFFSET(입력!$B$3,B55-1+$S$1*20,14)="제거대상의 대부분이 초본류","(○)","")</f>
        <v/>
      </c>
      <c r="AD62">
        <f>COUNTIF(입력!$J$3:$J$142,AC62)</f>
        <v>101</v>
      </c>
    </row>
    <row r="63" spans="1:34" ht="35.1" customHeight="1">
      <c r="A63" s="1199"/>
      <c r="B63" s="1200"/>
      <c r="C63" s="1201" t="s">
        <v>524</v>
      </c>
      <c r="D63" s="1202"/>
      <c r="E63" s="1202"/>
      <c r="F63" s="1203"/>
      <c r="G63" s="615" t="str">
        <f ca="1">IF(OFFSET(입력!$B$3,B55-1+$S$1*20,14)="제거대상은 목본류+초본류 혼합","(○)","")</f>
        <v/>
      </c>
      <c r="AD63">
        <f>COUNTIF(입력!$J$3:$J$142,AC63)</f>
        <v>101</v>
      </c>
    </row>
    <row r="64" spans="1:34" ht="35.1" customHeight="1">
      <c r="A64" s="1195" t="s">
        <v>558</v>
      </c>
      <c r="B64" s="1196"/>
      <c r="C64" s="1201" t="s">
        <v>523</v>
      </c>
      <c r="D64" s="1202"/>
      <c r="E64" s="1202"/>
      <c r="F64" s="1203"/>
      <c r="G64" s="615" t="str">
        <f ca="1">IF(OFFSET(입력!$B$3,B55-1+$S$1*20,15)="조림 당해 연도","(○)","")</f>
        <v/>
      </c>
      <c r="AD64">
        <f>COUNTIF(입력!$J$3:$J$142,AC64)</f>
        <v>101</v>
      </c>
    </row>
    <row r="65" spans="1:34" ht="35.1" customHeight="1">
      <c r="A65" s="1197"/>
      <c r="B65" s="1198"/>
      <c r="C65" s="1201" t="s">
        <v>521</v>
      </c>
      <c r="D65" s="1202"/>
      <c r="E65" s="1202"/>
      <c r="F65" s="1203"/>
      <c r="G65" s="615" t="str">
        <f ca="1">IF(OFFSET(입력!$B$3,B55-1+$S$1*20,15)="조림 2년 차","(○)","")</f>
        <v/>
      </c>
      <c r="AD65">
        <f>COUNTIF(입력!$J$3:$J$142,AC65)</f>
        <v>101</v>
      </c>
    </row>
    <row r="66" spans="1:34" ht="35.1" customHeight="1">
      <c r="A66" s="1199"/>
      <c r="B66" s="1200"/>
      <c r="C66" s="1201" t="s">
        <v>519</v>
      </c>
      <c r="D66" s="1202"/>
      <c r="E66" s="1202"/>
      <c r="F66" s="1203"/>
      <c r="G66" s="615" t="str">
        <f ca="1">IF(OFFSET(입력!$B$3,B55-1+$S$1*20,15)="조림 3년 차 이상","(○)","")</f>
        <v/>
      </c>
      <c r="AD66">
        <f>COUNTIF(입력!$J$3:$J$142,AC66)</f>
        <v>101</v>
      </c>
    </row>
    <row r="67" spans="1:34" ht="105.75" customHeight="1">
      <c r="A67" s="1204" t="s">
        <v>298</v>
      </c>
      <c r="B67" s="1204"/>
      <c r="C67" s="1201"/>
      <c r="D67" s="1202"/>
      <c r="E67" s="1202"/>
      <c r="F67" s="1202"/>
      <c r="G67" s="1203"/>
      <c r="AD67">
        <f>COUNTIF(입력!$J$3:$J$142,AC67)</f>
        <v>101</v>
      </c>
    </row>
    <row r="68" spans="1:34" ht="39.75" customHeight="1">
      <c r="A68" s="1194" t="s">
        <v>561</v>
      </c>
      <c r="B68" s="1194"/>
      <c r="C68" s="1194"/>
      <c r="D68" s="1194"/>
      <c r="AD68">
        <f>COUNTIF(입력!$J$3:$J$142,AC68)</f>
        <v>101</v>
      </c>
    </row>
    <row r="69" spans="1:34" ht="39.75" customHeight="1">
      <c r="A69" s="1205" t="str">
        <f ca="1">"풀베기 표준지 조사야장 ("&amp;OFFSET(입력!$A$3,B72-1+$S$1*20,0)&amp;")"</f>
        <v>풀베기 표준지 조사야장 (0)</v>
      </c>
      <c r="B69" s="1206"/>
      <c r="C69" s="1206"/>
      <c r="D69" s="1206"/>
      <c r="E69" s="1206"/>
      <c r="F69" s="1206"/>
      <c r="G69" s="1207"/>
      <c r="S69" s="3">
        <f ca="1">IFERROR(IF(RIGHT(MID(CELL("filename",A69),FIND("]",CELL("filename",A69))+1,255),2)&gt;=10,RIGHT(MID(CELL("filename",A69),FIND("]",CELL("filename",A69))+1,255),2)-1,RIGHT(MID(CELL("filename",A69),FIND("]",CELL("filename",A69))+1,255),1)-1),RIGHT(MID(CELL("filename",A69),FIND("]",CELL("filename",A69))+1,255),1)-1)</f>
        <v>3</v>
      </c>
    </row>
    <row r="70" spans="1:34" ht="39.75" customHeight="1">
      <c r="A70" s="1210" t="s">
        <v>559</v>
      </c>
      <c r="B70" s="1210"/>
      <c r="C70" s="1210"/>
      <c r="D70" s="1210"/>
      <c r="E70" s="620"/>
      <c r="F70" s="620"/>
      <c r="G70" s="620"/>
    </row>
    <row r="71" spans="1:34" ht="39.75" customHeight="1">
      <c r="A71" s="615" t="s">
        <v>554</v>
      </c>
      <c r="B71" s="619">
        <f ca="1">OFFSET(입력!$B$3,B72-1+$S$1*20,2)</f>
        <v>0</v>
      </c>
      <c r="C71" s="618">
        <f ca="1">OFFSET(입력!$B$3,B72-1+$S$1*20,3)</f>
        <v>0</v>
      </c>
      <c r="D71" s="615" t="s">
        <v>553</v>
      </c>
      <c r="E71" s="1201">
        <f ca="1">OFFSET(입력!$B$3,B72-1+$S$1*20,1)</f>
        <v>0</v>
      </c>
      <c r="F71" s="1202"/>
      <c r="G71" s="1203"/>
      <c r="AC71" s="614" t="s">
        <v>345</v>
      </c>
      <c r="AD71">
        <f>COUNTIF(입력!$J$3:$J$142,AC71)</f>
        <v>14</v>
      </c>
      <c r="AH71" s="614">
        <f>COUNTIF(입력!$J$3:$J$142,AC71)</f>
        <v>14</v>
      </c>
    </row>
    <row r="72" spans="1:34" ht="39.75" customHeight="1">
      <c r="A72" s="615" t="s">
        <v>550</v>
      </c>
      <c r="B72" s="1204">
        <f>ROUNDDOWN(ROW()/17,0)+1</f>
        <v>5</v>
      </c>
      <c r="C72" s="1204"/>
      <c r="D72" s="615" t="s">
        <v>549</v>
      </c>
      <c r="E72" s="615" t="s">
        <v>548</v>
      </c>
      <c r="F72" s="615" t="s">
        <v>547</v>
      </c>
      <c r="G72" s="621">
        <f ca="1">OFFSET(입력!$B$3,B72-1+$S$1*20,4)</f>
        <v>0</v>
      </c>
      <c r="AC72" s="614"/>
      <c r="AD72">
        <f>COUNTIF(입력!$J$3:$J$142,AC72)</f>
        <v>101</v>
      </c>
      <c r="AH72" s="614"/>
    </row>
    <row r="73" spans="1:34" ht="39.75" customHeight="1">
      <c r="A73" s="615" t="s">
        <v>573</v>
      </c>
      <c r="B73" s="616" t="s">
        <v>545</v>
      </c>
      <c r="C73" s="617">
        <f ca="1">ROUND(OFFSET(입력!$B$3,B72-1+$S$1*20,10),0)</f>
        <v>0</v>
      </c>
      <c r="D73" s="617" t="s">
        <v>544</v>
      </c>
      <c r="E73" s="617">
        <f ca="1">ROUND(OFFSET(입력!$B$3,B72-1+$S$1*20,11),0)</f>
        <v>0</v>
      </c>
      <c r="F73" s="615" t="s">
        <v>543</v>
      </c>
      <c r="G73" s="615" t="s">
        <v>574</v>
      </c>
      <c r="AC73" s="614"/>
      <c r="AD73">
        <f>COUNTIF(입력!$J$3:$J$142,AC73)</f>
        <v>101</v>
      </c>
      <c r="AH73" s="614"/>
    </row>
    <row r="74" spans="1:34" ht="39.75" customHeight="1">
      <c r="A74" s="615" t="s">
        <v>411</v>
      </c>
      <c r="B74" s="1204">
        <f ca="1">OFFSET(입력!$B$3,B72-1+$S$1*20,8)</f>
        <v>0</v>
      </c>
      <c r="C74" s="1204"/>
      <c r="D74" s="615" t="s">
        <v>539</v>
      </c>
      <c r="E74" s="622">
        <f ca="1">OFFSET(입력!$B$3,B72-1+$S$1*20,7)</f>
        <v>0</v>
      </c>
      <c r="F74" s="615" t="s">
        <v>538</v>
      </c>
      <c r="G74" s="615">
        <f ca="1">OFFSET(입력!$B$3,B72-1+$S$1*20,9)</f>
        <v>0</v>
      </c>
      <c r="AC74" s="614"/>
      <c r="AD74">
        <f>COUNTIF(입력!$J$3:$J$142,AC74)</f>
        <v>101</v>
      </c>
    </row>
    <row r="75" spans="1:34" ht="39.75" customHeight="1">
      <c r="A75" s="1204" t="s">
        <v>512</v>
      </c>
      <c r="B75" s="1204"/>
      <c r="C75" s="1204" t="s">
        <v>536</v>
      </c>
      <c r="D75" s="1204"/>
      <c r="E75" s="1204"/>
      <c r="F75" s="1204"/>
      <c r="G75" s="615" t="s">
        <v>6</v>
      </c>
      <c r="AD75">
        <f>COUNTIF(입력!$J$3:$J$142,AC75)</f>
        <v>101</v>
      </c>
    </row>
    <row r="76" spans="1:34" ht="80.099999999999994" customHeight="1">
      <c r="A76" s="1208" t="s">
        <v>309</v>
      </c>
      <c r="B76" s="615" t="s">
        <v>310</v>
      </c>
      <c r="C76" s="1201">
        <f ca="1">OFFSET(입력!$B$3,B72-1+$S$1*20,12)</f>
        <v>0</v>
      </c>
      <c r="D76" s="1202"/>
      <c r="E76" s="1202"/>
      <c r="F76" s="1203"/>
      <c r="G76" s="615"/>
      <c r="AD76">
        <f>COUNTIF(입력!$J$3:$J$142,AC76)</f>
        <v>101</v>
      </c>
    </row>
    <row r="77" spans="1:34" ht="80.099999999999994" customHeight="1">
      <c r="A77" s="1209"/>
      <c r="B77" s="615" t="s">
        <v>311</v>
      </c>
      <c r="C77" s="1201">
        <f ca="1">OFFSET(입력!$B$3,B72-1+$S$1*20,13)</f>
        <v>0</v>
      </c>
      <c r="D77" s="1202"/>
      <c r="E77" s="1202"/>
      <c r="F77" s="1203"/>
      <c r="G77" s="615"/>
      <c r="AD77">
        <f>COUNTIF(입력!$J$3:$J$142,AC77)</f>
        <v>101</v>
      </c>
    </row>
    <row r="78" spans="1:34" ht="35.1" customHeight="1">
      <c r="A78" s="1195" t="s">
        <v>528</v>
      </c>
      <c r="B78" s="1196"/>
      <c r="C78" s="1201" t="s">
        <v>527</v>
      </c>
      <c r="D78" s="1202"/>
      <c r="E78" s="1202"/>
      <c r="F78" s="1203"/>
      <c r="G78" s="615" t="str">
        <f ca="1">IF(OFFSET(입력!$B$3,B72-1+$S$1*20,14)="제거대상의 대부분이 목본류","(○)","")</f>
        <v/>
      </c>
      <c r="AD78">
        <f>COUNTIF(입력!$J$3:$J$142,AC78)</f>
        <v>101</v>
      </c>
    </row>
    <row r="79" spans="1:34" ht="35.1" customHeight="1">
      <c r="A79" s="1197"/>
      <c r="B79" s="1198"/>
      <c r="C79" s="1201" t="s">
        <v>526</v>
      </c>
      <c r="D79" s="1202"/>
      <c r="E79" s="1202"/>
      <c r="F79" s="1203"/>
      <c r="G79" s="615" t="str">
        <f ca="1">IF(OFFSET(입력!$B$3,B72-1+$S$1*20,14)="제거대상의 대부분이 초본류","(○)","")</f>
        <v/>
      </c>
      <c r="AD79">
        <f>COUNTIF(입력!$J$3:$J$142,AC79)</f>
        <v>101</v>
      </c>
    </row>
    <row r="80" spans="1:34" ht="35.1" customHeight="1">
      <c r="A80" s="1199"/>
      <c r="B80" s="1200"/>
      <c r="C80" s="1201" t="s">
        <v>524</v>
      </c>
      <c r="D80" s="1202"/>
      <c r="E80" s="1202"/>
      <c r="F80" s="1203"/>
      <c r="G80" s="615" t="str">
        <f ca="1">IF(OFFSET(입력!$B$3,B72-1+$S$1*20,14)="제거대상은 목본류+초본류 혼합","(○)","")</f>
        <v/>
      </c>
      <c r="AD80">
        <f>COUNTIF(입력!$J$3:$J$142,AC80)</f>
        <v>101</v>
      </c>
    </row>
    <row r="81" spans="1:34" ht="35.1" customHeight="1">
      <c r="A81" s="1195" t="s">
        <v>558</v>
      </c>
      <c r="B81" s="1196"/>
      <c r="C81" s="1201" t="s">
        <v>523</v>
      </c>
      <c r="D81" s="1202"/>
      <c r="E81" s="1202"/>
      <c r="F81" s="1203"/>
      <c r="G81" s="615" t="str">
        <f ca="1">IF(OFFSET(입력!$B$3,B72-1+$S$1*20,15)="조림 당해 연도","(○)","")</f>
        <v/>
      </c>
      <c r="AD81">
        <f>COUNTIF(입력!$J$3:$J$142,AC81)</f>
        <v>101</v>
      </c>
    </row>
    <row r="82" spans="1:34" ht="35.1" customHeight="1">
      <c r="A82" s="1197"/>
      <c r="B82" s="1198"/>
      <c r="C82" s="1201" t="s">
        <v>521</v>
      </c>
      <c r="D82" s="1202"/>
      <c r="E82" s="1202"/>
      <c r="F82" s="1203"/>
      <c r="G82" s="615" t="str">
        <f ca="1">IF(OFFSET(입력!$B$3,B72-1+$S$1*20,15)="조림 2년 차","(○)","")</f>
        <v/>
      </c>
      <c r="AD82">
        <f>COUNTIF(입력!$J$3:$J$142,AC82)</f>
        <v>101</v>
      </c>
    </row>
    <row r="83" spans="1:34" ht="35.1" customHeight="1">
      <c r="A83" s="1199"/>
      <c r="B83" s="1200"/>
      <c r="C83" s="1201" t="s">
        <v>519</v>
      </c>
      <c r="D83" s="1202"/>
      <c r="E83" s="1202"/>
      <c r="F83" s="1203"/>
      <c r="G83" s="615" t="str">
        <f ca="1">IF(OFFSET(입력!$B$3,B72-1+$S$1*20,15)="조림 3년 차 이상","(○)","")</f>
        <v/>
      </c>
      <c r="AD83">
        <f>COUNTIF(입력!$J$3:$J$142,AC83)</f>
        <v>101</v>
      </c>
    </row>
    <row r="84" spans="1:34" ht="105.75" customHeight="1">
      <c r="A84" s="1204" t="s">
        <v>298</v>
      </c>
      <c r="B84" s="1204"/>
      <c r="C84" s="1201"/>
      <c r="D84" s="1202"/>
      <c r="E84" s="1202"/>
      <c r="F84" s="1202"/>
      <c r="G84" s="1203"/>
      <c r="AD84">
        <f>COUNTIF(입력!$J$3:$J$142,AC84)</f>
        <v>101</v>
      </c>
    </row>
    <row r="85" spans="1:34" ht="39.75" customHeight="1">
      <c r="A85" s="1194" t="s">
        <v>561</v>
      </c>
      <c r="B85" s="1194"/>
      <c r="C85" s="1194"/>
      <c r="D85" s="1194"/>
      <c r="AD85">
        <f>COUNTIF(입력!$J$3:$J$142,AC85)</f>
        <v>101</v>
      </c>
    </row>
    <row r="86" spans="1:34" ht="39.75" customHeight="1">
      <c r="A86" s="1205" t="str">
        <f ca="1">"풀베기 표준지 조사야장 ("&amp;OFFSET(입력!$A$3,B89-1+$S$1*20,0)&amp;")"</f>
        <v>풀베기 표준지 조사야장 (0)</v>
      </c>
      <c r="B86" s="1206"/>
      <c r="C86" s="1206"/>
      <c r="D86" s="1206"/>
      <c r="E86" s="1206"/>
      <c r="F86" s="1206"/>
      <c r="G86" s="1207"/>
      <c r="S86" s="3">
        <f ca="1">IFERROR(IF(RIGHT(MID(CELL("filename",A86),FIND("]",CELL("filename",A86))+1,255),2)&gt;=10,RIGHT(MID(CELL("filename",A86),FIND("]",CELL("filename",A86))+1,255),2)-1,RIGHT(MID(CELL("filename",A86),FIND("]",CELL("filename",A86))+1,255),1)-1),RIGHT(MID(CELL("filename",A86),FIND("]",CELL("filename",A86))+1,255),1)-1)</f>
        <v>3</v>
      </c>
    </row>
    <row r="87" spans="1:34" ht="39.75" customHeight="1">
      <c r="A87" s="1210" t="s">
        <v>559</v>
      </c>
      <c r="B87" s="1210"/>
      <c r="C87" s="1210"/>
      <c r="D87" s="1210"/>
      <c r="E87" s="620"/>
      <c r="F87" s="620"/>
      <c r="G87" s="620"/>
    </row>
    <row r="88" spans="1:34" ht="39.75" customHeight="1">
      <c r="A88" s="615" t="s">
        <v>554</v>
      </c>
      <c r="B88" s="619">
        <f ca="1">OFFSET(입력!$B$3,B89-1+$S$1*20,2)</f>
        <v>0</v>
      </c>
      <c r="C88" s="618">
        <f ca="1">OFFSET(입력!$B$3,B89-1+$S$1*20,3)</f>
        <v>0</v>
      </c>
      <c r="D88" s="615" t="s">
        <v>553</v>
      </c>
      <c r="E88" s="1201">
        <f ca="1">OFFSET(입력!$B$3,B89-1+$S$1*20,1)</f>
        <v>0</v>
      </c>
      <c r="F88" s="1202"/>
      <c r="G88" s="1203"/>
      <c r="AC88" s="614" t="s">
        <v>345</v>
      </c>
      <c r="AD88">
        <f>COUNTIF(입력!$J$3:$J$142,AC88)</f>
        <v>14</v>
      </c>
      <c r="AH88" s="614">
        <f>COUNTIF(입력!$J$3:$J$142,AC88)</f>
        <v>14</v>
      </c>
    </row>
    <row r="89" spans="1:34" ht="39.75" customHeight="1">
      <c r="A89" s="615" t="s">
        <v>550</v>
      </c>
      <c r="B89" s="1204">
        <f>ROUNDDOWN(ROW()/17,0)+1</f>
        <v>6</v>
      </c>
      <c r="C89" s="1204"/>
      <c r="D89" s="615" t="s">
        <v>549</v>
      </c>
      <c r="E89" s="615" t="s">
        <v>548</v>
      </c>
      <c r="F89" s="615" t="s">
        <v>547</v>
      </c>
      <c r="G89" s="621">
        <f ca="1">OFFSET(입력!$B$3,B89-1+$S$1*20,4)</f>
        <v>0</v>
      </c>
      <c r="AC89" s="614"/>
      <c r="AD89">
        <f>COUNTIF(입력!$J$3:$J$142,AC89)</f>
        <v>101</v>
      </c>
      <c r="AH89" s="614"/>
    </row>
    <row r="90" spans="1:34" ht="39.75" customHeight="1">
      <c r="A90" s="615" t="s">
        <v>573</v>
      </c>
      <c r="B90" s="616" t="s">
        <v>545</v>
      </c>
      <c r="C90" s="617">
        <f ca="1">ROUND(OFFSET(입력!$B$3,B89-1+$S$1*20,10),0)</f>
        <v>0</v>
      </c>
      <c r="D90" s="617" t="s">
        <v>544</v>
      </c>
      <c r="E90" s="617">
        <f ca="1">ROUND(OFFSET(입력!$B$3,B89-1+$S$1*20,11),0)</f>
        <v>0</v>
      </c>
      <c r="F90" s="615" t="s">
        <v>543</v>
      </c>
      <c r="G90" s="615" t="s">
        <v>574</v>
      </c>
      <c r="AC90" s="614"/>
      <c r="AD90">
        <f>COUNTIF(입력!$J$3:$J$142,AC90)</f>
        <v>101</v>
      </c>
      <c r="AH90" s="614"/>
    </row>
    <row r="91" spans="1:34" ht="39.75" customHeight="1">
      <c r="A91" s="615" t="s">
        <v>411</v>
      </c>
      <c r="B91" s="1204">
        <f ca="1">OFFSET(입력!$B$3,B89-1+$S$1*20,8)</f>
        <v>0</v>
      </c>
      <c r="C91" s="1204"/>
      <c r="D91" s="615" t="s">
        <v>539</v>
      </c>
      <c r="E91" s="622">
        <f ca="1">OFFSET(입력!$B$3,B89-1+$S$1*20,7)</f>
        <v>0</v>
      </c>
      <c r="F91" s="615" t="s">
        <v>538</v>
      </c>
      <c r="G91" s="615">
        <f ca="1">OFFSET(입력!$B$3,B89-1+$S$1*20,9)</f>
        <v>0</v>
      </c>
      <c r="AC91" s="614"/>
      <c r="AD91">
        <f>COUNTIF(입력!$J$3:$J$142,AC91)</f>
        <v>101</v>
      </c>
    </row>
    <row r="92" spans="1:34" ht="39.75" customHeight="1">
      <c r="A92" s="1204" t="s">
        <v>512</v>
      </c>
      <c r="B92" s="1204"/>
      <c r="C92" s="1204" t="s">
        <v>536</v>
      </c>
      <c r="D92" s="1204"/>
      <c r="E92" s="1204"/>
      <c r="F92" s="1204"/>
      <c r="G92" s="615" t="s">
        <v>6</v>
      </c>
      <c r="AD92">
        <f>COUNTIF(입력!$J$3:$J$142,AC92)</f>
        <v>101</v>
      </c>
    </row>
    <row r="93" spans="1:34" ht="80.099999999999994" customHeight="1">
      <c r="A93" s="1208" t="s">
        <v>309</v>
      </c>
      <c r="B93" s="615" t="s">
        <v>310</v>
      </c>
      <c r="C93" s="1201">
        <f ca="1">OFFSET(입력!$B$3,B89-1+$S$1*20,12)</f>
        <v>0</v>
      </c>
      <c r="D93" s="1202"/>
      <c r="E93" s="1202"/>
      <c r="F93" s="1203"/>
      <c r="G93" s="615"/>
      <c r="AD93">
        <f>COUNTIF(입력!$J$3:$J$142,AC93)</f>
        <v>101</v>
      </c>
    </row>
    <row r="94" spans="1:34" ht="80.099999999999994" customHeight="1">
      <c r="A94" s="1209"/>
      <c r="B94" s="615" t="s">
        <v>311</v>
      </c>
      <c r="C94" s="1201">
        <f ca="1">OFFSET(입력!$B$3,B89-1+$S$1*20,13)</f>
        <v>0</v>
      </c>
      <c r="D94" s="1202"/>
      <c r="E94" s="1202"/>
      <c r="F94" s="1203"/>
      <c r="G94" s="615"/>
      <c r="AD94">
        <f>COUNTIF(입력!$J$3:$J$142,AC94)</f>
        <v>101</v>
      </c>
    </row>
    <row r="95" spans="1:34" ht="35.1" customHeight="1">
      <c r="A95" s="1195" t="s">
        <v>528</v>
      </c>
      <c r="B95" s="1196"/>
      <c r="C95" s="1201" t="s">
        <v>527</v>
      </c>
      <c r="D95" s="1202"/>
      <c r="E95" s="1202"/>
      <c r="F95" s="1203"/>
      <c r="G95" s="615" t="str">
        <f ca="1">IF(OFFSET(입력!$B$3,B89-1+$S$1*20,14)="제거대상의 대부분이 목본류","(○)","")</f>
        <v/>
      </c>
      <c r="AD95">
        <f>COUNTIF(입력!$J$3:$J$142,AC95)</f>
        <v>101</v>
      </c>
    </row>
    <row r="96" spans="1:34" ht="35.1" customHeight="1">
      <c r="A96" s="1197"/>
      <c r="B96" s="1198"/>
      <c r="C96" s="1201" t="s">
        <v>526</v>
      </c>
      <c r="D96" s="1202"/>
      <c r="E96" s="1202"/>
      <c r="F96" s="1203"/>
      <c r="G96" s="615" t="str">
        <f ca="1">IF(OFFSET(입력!$B$3,B89-1+$S$1*20,14)="제거대상의 대부분이 초본류","(○)","")</f>
        <v/>
      </c>
      <c r="AD96">
        <f>COUNTIF(입력!$J$3:$J$142,AC96)</f>
        <v>101</v>
      </c>
    </row>
    <row r="97" spans="1:30" ht="35.1" customHeight="1">
      <c r="A97" s="1199"/>
      <c r="B97" s="1200"/>
      <c r="C97" s="1201" t="s">
        <v>524</v>
      </c>
      <c r="D97" s="1202"/>
      <c r="E97" s="1202"/>
      <c r="F97" s="1203"/>
      <c r="G97" s="615" t="str">
        <f ca="1">IF(OFFSET(입력!$B$3,B89-1+$S$1*20,14)="제거대상은 목본류+초본류 혼합","(○)","")</f>
        <v/>
      </c>
      <c r="AD97">
        <f>COUNTIF(입력!$J$3:$J$142,AC97)</f>
        <v>101</v>
      </c>
    </row>
    <row r="98" spans="1:30" ht="35.1" customHeight="1">
      <c r="A98" s="1195" t="s">
        <v>558</v>
      </c>
      <c r="B98" s="1196"/>
      <c r="C98" s="1201" t="s">
        <v>523</v>
      </c>
      <c r="D98" s="1202"/>
      <c r="E98" s="1202"/>
      <c r="F98" s="1203"/>
      <c r="G98" s="615" t="str">
        <f ca="1">IF(OFFSET(입력!$B$3,B89-1+$S$1*20,15)="조림 당해 연도","(○)","")</f>
        <v/>
      </c>
      <c r="AD98">
        <f>COUNTIF(입력!$J$3:$J$142,AC98)</f>
        <v>101</v>
      </c>
    </row>
    <row r="99" spans="1:30" ht="35.1" customHeight="1">
      <c r="A99" s="1197"/>
      <c r="B99" s="1198"/>
      <c r="C99" s="1201" t="s">
        <v>521</v>
      </c>
      <c r="D99" s="1202"/>
      <c r="E99" s="1202"/>
      <c r="F99" s="1203"/>
      <c r="G99" s="615" t="str">
        <f ca="1">IF(OFFSET(입력!$B$3,B89-1+$S$1*20,15)="조림 2년 차","(○)","")</f>
        <v/>
      </c>
      <c r="AD99">
        <f>COUNTIF(입력!$J$3:$J$142,AC99)</f>
        <v>101</v>
      </c>
    </row>
    <row r="100" spans="1:30" ht="35.1" customHeight="1">
      <c r="A100" s="1199"/>
      <c r="B100" s="1200"/>
      <c r="C100" s="1201" t="s">
        <v>519</v>
      </c>
      <c r="D100" s="1202"/>
      <c r="E100" s="1202"/>
      <c r="F100" s="1203"/>
      <c r="G100" s="615" t="str">
        <f ca="1">IF(OFFSET(입력!$B$3,B89-1+$S$1*20,15)="조림 3년 차 이상","(○)","")</f>
        <v/>
      </c>
      <c r="AD100">
        <f>COUNTIF(입력!$J$3:$J$142,AC100)</f>
        <v>101</v>
      </c>
    </row>
    <row r="101" spans="1:30" ht="105.75" customHeight="1">
      <c r="A101" s="1204" t="s">
        <v>298</v>
      </c>
      <c r="B101" s="1204"/>
      <c r="C101" s="1201"/>
      <c r="D101" s="1202"/>
      <c r="E101" s="1202"/>
      <c r="F101" s="1202"/>
      <c r="G101" s="1203"/>
      <c r="AD101">
        <f>COUNTIF(입력!$J$3:$J$142,AC101)</f>
        <v>101</v>
      </c>
    </row>
    <row r="102" spans="1:30" ht="39.75" customHeight="1">
      <c r="A102" s="1194" t="s">
        <v>561</v>
      </c>
      <c r="B102" s="1194"/>
      <c r="C102" s="1194"/>
      <c r="D102" s="1194"/>
      <c r="AD102">
        <f>COUNTIF(입력!$J$3:$J$142,AC102)</f>
        <v>101</v>
      </c>
    </row>
  </sheetData>
  <mergeCells count="126">
    <mergeCell ref="A102:D102"/>
    <mergeCell ref="A98:B100"/>
    <mergeCell ref="C98:F98"/>
    <mergeCell ref="C99:F99"/>
    <mergeCell ref="C100:F100"/>
    <mergeCell ref="A101:B101"/>
    <mergeCell ref="C101:G101"/>
    <mergeCell ref="A92:B92"/>
    <mergeCell ref="C92:F92"/>
    <mergeCell ref="A93:A94"/>
    <mergeCell ref="C93:F93"/>
    <mergeCell ref="C94:F94"/>
    <mergeCell ref="A95:B97"/>
    <mergeCell ref="C95:F95"/>
    <mergeCell ref="C96:F96"/>
    <mergeCell ref="C97:F97"/>
    <mergeCell ref="A85:D85"/>
    <mergeCell ref="A86:G86"/>
    <mergeCell ref="A87:D87"/>
    <mergeCell ref="E88:G88"/>
    <mergeCell ref="B89:C89"/>
    <mergeCell ref="B91:C91"/>
    <mergeCell ref="A81:B83"/>
    <mergeCell ref="C81:F81"/>
    <mergeCell ref="C82:F82"/>
    <mergeCell ref="C83:F83"/>
    <mergeCell ref="A84:B84"/>
    <mergeCell ref="C84:G84"/>
    <mergeCell ref="A75:B75"/>
    <mergeCell ref="C75:F75"/>
    <mergeCell ref="A76:A77"/>
    <mergeCell ref="C76:F76"/>
    <mergeCell ref="C77:F77"/>
    <mergeCell ref="A78:B80"/>
    <mergeCell ref="C78:F78"/>
    <mergeCell ref="C79:F79"/>
    <mergeCell ref="C80:F80"/>
    <mergeCell ref="A68:D68"/>
    <mergeCell ref="A69:G69"/>
    <mergeCell ref="A70:D70"/>
    <mergeCell ref="E71:G71"/>
    <mergeCell ref="B72:C72"/>
    <mergeCell ref="B74:C74"/>
    <mergeCell ref="A64:B66"/>
    <mergeCell ref="C64:F64"/>
    <mergeCell ref="C65:F65"/>
    <mergeCell ref="C66:F66"/>
    <mergeCell ref="A67:B67"/>
    <mergeCell ref="C67:G67"/>
    <mergeCell ref="A58:B58"/>
    <mergeCell ref="C58:F58"/>
    <mergeCell ref="A59:A60"/>
    <mergeCell ref="C59:F59"/>
    <mergeCell ref="C60:F60"/>
    <mergeCell ref="A61:B63"/>
    <mergeCell ref="C61:F61"/>
    <mergeCell ref="C62:F62"/>
    <mergeCell ref="C63:F63"/>
    <mergeCell ref="A51:D51"/>
    <mergeCell ref="A52:G52"/>
    <mergeCell ref="A53:D53"/>
    <mergeCell ref="E54:G54"/>
    <mergeCell ref="B55:C55"/>
    <mergeCell ref="B57:C57"/>
    <mergeCell ref="A47:B49"/>
    <mergeCell ref="C47:F47"/>
    <mergeCell ref="C48:F48"/>
    <mergeCell ref="C49:F49"/>
    <mergeCell ref="A50:B50"/>
    <mergeCell ref="C50:G50"/>
    <mergeCell ref="A41:B41"/>
    <mergeCell ref="C41:F41"/>
    <mergeCell ref="A42:A43"/>
    <mergeCell ref="C42:F42"/>
    <mergeCell ref="C43:F43"/>
    <mergeCell ref="A44:B46"/>
    <mergeCell ref="C44:F44"/>
    <mergeCell ref="C45:F45"/>
    <mergeCell ref="C46:F46"/>
    <mergeCell ref="A34:D34"/>
    <mergeCell ref="A35:G35"/>
    <mergeCell ref="A36:D36"/>
    <mergeCell ref="E37:G37"/>
    <mergeCell ref="B38:C38"/>
    <mergeCell ref="B40:C40"/>
    <mergeCell ref="A30:B32"/>
    <mergeCell ref="C30:F30"/>
    <mergeCell ref="C31:F31"/>
    <mergeCell ref="C32:F32"/>
    <mergeCell ref="A33:B33"/>
    <mergeCell ref="C33:G33"/>
    <mergeCell ref="A24:B24"/>
    <mergeCell ref="C24:F24"/>
    <mergeCell ref="A25:A26"/>
    <mergeCell ref="C25:F25"/>
    <mergeCell ref="C26:F26"/>
    <mergeCell ref="A27:B29"/>
    <mergeCell ref="C27:F27"/>
    <mergeCell ref="C28:F28"/>
    <mergeCell ref="C29:F29"/>
    <mergeCell ref="A17:D17"/>
    <mergeCell ref="A18:G18"/>
    <mergeCell ref="A19:D19"/>
    <mergeCell ref="E20:G20"/>
    <mergeCell ref="B21:C21"/>
    <mergeCell ref="B23:C23"/>
    <mergeCell ref="A13:B15"/>
    <mergeCell ref="C13:F13"/>
    <mergeCell ref="C14:F14"/>
    <mergeCell ref="C15:F15"/>
    <mergeCell ref="A16:B16"/>
    <mergeCell ref="C16:G16"/>
    <mergeCell ref="A8:A9"/>
    <mergeCell ref="C8:F8"/>
    <mergeCell ref="C9:F9"/>
    <mergeCell ref="A10:B12"/>
    <mergeCell ref="C10:F10"/>
    <mergeCell ref="C11:F11"/>
    <mergeCell ref="C12:F12"/>
    <mergeCell ref="A1:G1"/>
    <mergeCell ref="A2:D2"/>
    <mergeCell ref="E3:G3"/>
    <mergeCell ref="B4:C4"/>
    <mergeCell ref="B6:C6"/>
    <mergeCell ref="A7:B7"/>
    <mergeCell ref="C7:F7"/>
  </mergeCells>
  <phoneticPr fontId="4" type="noConversion"/>
  <pageMargins left="0.7" right="0.7" top="0.75" bottom="0.75" header="0.3" footer="0.3"/>
  <pageSetup paperSize="9" scale="89" orientation="portrait" r:id="rId1"/>
  <legacy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H102"/>
  <sheetViews>
    <sheetView view="pageBreakPreview" topLeftCell="A17" zoomScale="90" zoomScaleNormal="100" zoomScaleSheetLayoutView="90" workbookViewId="0">
      <selection activeCell="J22" sqref="J22"/>
    </sheetView>
  </sheetViews>
  <sheetFormatPr defaultRowHeight="13.5"/>
  <cols>
    <col min="2" max="2" width="11.88671875" customWidth="1"/>
    <col min="3" max="3" width="13.5546875" customWidth="1"/>
    <col min="5" max="5" width="14.44140625" customWidth="1"/>
    <col min="6" max="6" width="10.77734375" customWidth="1"/>
    <col min="7" max="7" width="16.5546875" customWidth="1"/>
  </cols>
  <sheetData>
    <row r="1" spans="1:34" ht="39.75" customHeight="1">
      <c r="A1" s="1205" t="str">
        <f ca="1">"풀베기 표준지 조사야장 ("&amp;OFFSET(입력!$A$3,B4-1+$S$1*20,0)&amp;")"</f>
        <v>풀베기 표준지 조사야장 (1-0-5-0)</v>
      </c>
      <c r="B1" s="1206"/>
      <c r="C1" s="1206"/>
      <c r="D1" s="1206"/>
      <c r="E1" s="1206"/>
      <c r="F1" s="1206"/>
      <c r="G1" s="1207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4</v>
      </c>
    </row>
    <row r="2" spans="1:34" ht="39.75" customHeight="1">
      <c r="A2" s="1210" t="s">
        <v>559</v>
      </c>
      <c r="B2" s="1210"/>
      <c r="C2" s="1210"/>
      <c r="D2" s="1210"/>
      <c r="E2" s="620"/>
      <c r="F2" s="620"/>
      <c r="G2" s="620"/>
    </row>
    <row r="3" spans="1:34" ht="39.75" customHeight="1">
      <c r="A3" s="615" t="s">
        <v>554</v>
      </c>
      <c r="B3" s="619">
        <f ca="1">OFFSET(입력!$B$3,B4-1+$S$1*20,2)</f>
        <v>2026</v>
      </c>
      <c r="C3" s="618" t="str">
        <f ca="1">OFFSET(입력!$B$3,B4-1+$S$1*20,3)</f>
        <v>05.08-05.20</v>
      </c>
      <c r="D3" s="615" t="s">
        <v>553</v>
      </c>
      <c r="E3" s="1201" t="str">
        <f ca="1">OFFSET(입력!$B$3,B4-1+$S$1*20,1)</f>
        <v>양구군 국토정중앙면 창리 산21번지외 5필지</v>
      </c>
      <c r="F3" s="1202"/>
      <c r="G3" s="1203"/>
      <c r="AC3" s="614" t="s">
        <v>345</v>
      </c>
      <c r="AD3">
        <f>COUNTIF(입력!$J$3:$J$142,AC3)</f>
        <v>14</v>
      </c>
      <c r="AH3" s="614">
        <f>COUNTIF(입력!$J$3:$J$142,AC3)</f>
        <v>14</v>
      </c>
    </row>
    <row r="4" spans="1:34" ht="39.75" customHeight="1">
      <c r="A4" s="615" t="s">
        <v>550</v>
      </c>
      <c r="B4" s="1204">
        <f>ROUNDDOWN(ROW()/17,0)+1</f>
        <v>1</v>
      </c>
      <c r="C4" s="1204"/>
      <c r="D4" s="615" t="s">
        <v>549</v>
      </c>
      <c r="E4" s="615" t="s">
        <v>548</v>
      </c>
      <c r="F4" s="615" t="s">
        <v>547</v>
      </c>
      <c r="G4" s="621">
        <f ca="1">OFFSET(입력!$B$3,B4-1+$S$1*20,4)</f>
        <v>0.02</v>
      </c>
      <c r="AC4" s="614"/>
      <c r="AD4">
        <f>COUNTIF(입력!$J$3:$J$142,AC4)</f>
        <v>101</v>
      </c>
      <c r="AH4" s="614"/>
    </row>
    <row r="5" spans="1:34" ht="39.75" customHeight="1">
      <c r="A5" s="615" t="s">
        <v>573</v>
      </c>
      <c r="B5" s="616" t="s">
        <v>545</v>
      </c>
      <c r="C5" s="617">
        <f ca="1">ROUND(OFFSET(입력!$B$3,B4-1+$S$1*20,10),0)</f>
        <v>290437</v>
      </c>
      <c r="D5" s="617" t="s">
        <v>544</v>
      </c>
      <c r="E5" s="617">
        <f ca="1">ROUND(OFFSET(입력!$B$3,B4-1+$S$1*20,11),0)</f>
        <v>610389</v>
      </c>
      <c r="F5" s="615" t="s">
        <v>543</v>
      </c>
      <c r="G5" s="615" t="s">
        <v>574</v>
      </c>
      <c r="AC5" s="614"/>
      <c r="AD5">
        <f>COUNTIF(입력!$J$3:$J$142,AC5)</f>
        <v>101</v>
      </c>
      <c r="AH5" s="614"/>
    </row>
    <row r="6" spans="1:34" ht="39.75" customHeight="1">
      <c r="A6" s="615" t="s">
        <v>411</v>
      </c>
      <c r="B6" s="1204" t="str">
        <f ca="1">OFFSET(입력!$B$3,B4-1+$S$1*20,8)</f>
        <v>마가목</v>
      </c>
      <c r="C6" s="1204"/>
      <c r="D6" s="615" t="s">
        <v>539</v>
      </c>
      <c r="E6" s="622">
        <f ca="1">OFFSET(입력!$B$3,B4-1+$S$1*20,7)</f>
        <v>2024</v>
      </c>
      <c r="F6" s="615" t="s">
        <v>538</v>
      </c>
      <c r="G6" s="615" t="str">
        <f ca="1">OFFSET(입력!$B$3,B4-1+$S$1*20,9)</f>
        <v>중묘</v>
      </c>
      <c r="AC6" s="614"/>
      <c r="AD6">
        <f>COUNTIF(입력!$J$3:$J$142,AC6)</f>
        <v>101</v>
      </c>
    </row>
    <row r="7" spans="1:34" ht="39.75" customHeight="1">
      <c r="A7" s="1204" t="s">
        <v>512</v>
      </c>
      <c r="B7" s="1204"/>
      <c r="C7" s="1204" t="s">
        <v>536</v>
      </c>
      <c r="D7" s="1204"/>
      <c r="E7" s="1204"/>
      <c r="F7" s="1204"/>
      <c r="G7" s="615" t="s">
        <v>6</v>
      </c>
      <c r="AD7">
        <f>COUNTIF(입력!$J$3:$J$142,AC7)</f>
        <v>101</v>
      </c>
    </row>
    <row r="8" spans="1:34" ht="80.099999999999994" customHeight="1">
      <c r="A8" s="1208" t="s">
        <v>309</v>
      </c>
      <c r="B8" s="615" t="s">
        <v>310</v>
      </c>
      <c r="C8" s="1201">
        <f ca="1">OFFSET(입력!$B$3,B4-1+$S$1*20,12)</f>
        <v>16</v>
      </c>
      <c r="D8" s="1202"/>
      <c r="E8" s="1202"/>
      <c r="F8" s="1203"/>
      <c r="G8" s="615"/>
      <c r="AD8">
        <f>COUNTIF(입력!$J$3:$J$142,AC8)</f>
        <v>101</v>
      </c>
    </row>
    <row r="9" spans="1:34" ht="80.099999999999994" customHeight="1">
      <c r="A9" s="1209"/>
      <c r="B9" s="615" t="s">
        <v>311</v>
      </c>
      <c r="C9" s="1201">
        <f ca="1">OFFSET(입력!$B$3,B4-1+$S$1*20,13)</f>
        <v>44</v>
      </c>
      <c r="D9" s="1202"/>
      <c r="E9" s="1202"/>
      <c r="F9" s="1203"/>
      <c r="G9" s="615"/>
      <c r="AD9">
        <f>COUNTIF(입력!$J$3:$J$142,AC9)</f>
        <v>101</v>
      </c>
    </row>
    <row r="10" spans="1:34" ht="35.1" customHeight="1">
      <c r="A10" s="1195" t="s">
        <v>528</v>
      </c>
      <c r="B10" s="1196"/>
      <c r="C10" s="1201" t="s">
        <v>527</v>
      </c>
      <c r="D10" s="1202"/>
      <c r="E10" s="1202"/>
      <c r="F10" s="1203"/>
      <c r="G10" s="615" t="str">
        <f ca="1">IF(OFFSET(입력!$B$3,B4-1+$S$1*20,14)="제거대상의 대부분이 목본류","(○)","")</f>
        <v/>
      </c>
      <c r="AD10">
        <f>COUNTIF(입력!$J$3:$J$142,AC10)</f>
        <v>101</v>
      </c>
    </row>
    <row r="11" spans="1:34" ht="35.1" customHeight="1">
      <c r="A11" s="1197"/>
      <c r="B11" s="1198"/>
      <c r="C11" s="1201" t="s">
        <v>526</v>
      </c>
      <c r="D11" s="1202"/>
      <c r="E11" s="1202"/>
      <c r="F11" s="1203"/>
      <c r="G11" s="615" t="str">
        <f ca="1">IF(OFFSET(입력!$B$3,B4-1+$S$1*20,14)="제거대상의 대부분이 초본류","(○)","")</f>
        <v/>
      </c>
      <c r="AD11">
        <f>COUNTIF(입력!$J$3:$J$142,AC11)</f>
        <v>101</v>
      </c>
    </row>
    <row r="12" spans="1:34" ht="35.1" customHeight="1">
      <c r="A12" s="1199"/>
      <c r="B12" s="1200"/>
      <c r="C12" s="1201" t="s">
        <v>524</v>
      </c>
      <c r="D12" s="1202"/>
      <c r="E12" s="1202"/>
      <c r="F12" s="1203"/>
      <c r="G12" s="615" t="str">
        <f ca="1">IF(OFFSET(입력!$B$3,B4-1+$S$1*20,14)="제거대상은 목본류+초본류 혼합","(○)","")</f>
        <v>(○)</v>
      </c>
      <c r="AD12">
        <f>COUNTIF(입력!$J$3:$J$142,AC12)</f>
        <v>101</v>
      </c>
    </row>
    <row r="13" spans="1:34" ht="35.1" customHeight="1">
      <c r="A13" s="1195" t="s">
        <v>558</v>
      </c>
      <c r="B13" s="1196"/>
      <c r="C13" s="1201" t="s">
        <v>523</v>
      </c>
      <c r="D13" s="1202"/>
      <c r="E13" s="1202"/>
      <c r="F13" s="1203"/>
      <c r="G13" s="615" t="str">
        <f ca="1">IF(OFFSET(입력!$B$3,B4-1+$S$1*20,15)="조림 당해 연도","(○)","")</f>
        <v/>
      </c>
      <c r="AD13">
        <f>COUNTIF(입력!$J$3:$J$142,AC13)</f>
        <v>101</v>
      </c>
    </row>
    <row r="14" spans="1:34" ht="35.1" customHeight="1">
      <c r="A14" s="1197"/>
      <c r="B14" s="1198"/>
      <c r="C14" s="1201" t="s">
        <v>521</v>
      </c>
      <c r="D14" s="1202"/>
      <c r="E14" s="1202"/>
      <c r="F14" s="1203"/>
      <c r="G14" s="615" t="str">
        <f ca="1">IF(OFFSET(입력!$B$3,B4-1+$S$1*20,15)="조림 2년 차","(○)","")</f>
        <v/>
      </c>
      <c r="AD14">
        <f>COUNTIF(입력!$J$3:$J$142,AC14)</f>
        <v>101</v>
      </c>
    </row>
    <row r="15" spans="1:34" ht="35.1" customHeight="1">
      <c r="A15" s="1199"/>
      <c r="B15" s="1200"/>
      <c r="C15" s="1201" t="s">
        <v>519</v>
      </c>
      <c r="D15" s="1202"/>
      <c r="E15" s="1202"/>
      <c r="F15" s="1203"/>
      <c r="G15" s="615" t="str">
        <f ca="1">IF(OFFSET(입력!$B$3,B4-1+$S$1*20,15)="조림 3년 차 이상","(○)","")</f>
        <v>(○)</v>
      </c>
      <c r="AD15">
        <f>COUNTIF(입력!$J$3:$J$142,AC15)</f>
        <v>101</v>
      </c>
    </row>
    <row r="16" spans="1:34" ht="105.75" customHeight="1">
      <c r="A16" s="1204" t="s">
        <v>298</v>
      </c>
      <c r="B16" s="1204"/>
      <c r="C16" s="1201"/>
      <c r="D16" s="1202"/>
      <c r="E16" s="1202"/>
      <c r="F16" s="1202"/>
      <c r="G16" s="1203"/>
      <c r="AD16">
        <f>COUNTIF(입력!$J$3:$J$142,AC16)</f>
        <v>101</v>
      </c>
    </row>
    <row r="17" spans="1:34" ht="39.75" customHeight="1">
      <c r="A17" s="1194" t="s">
        <v>561</v>
      </c>
      <c r="B17" s="1194"/>
      <c r="C17" s="1194"/>
      <c r="D17" s="1194"/>
      <c r="AD17">
        <f>COUNTIF(입력!$J$3:$J$142,AC17)</f>
        <v>101</v>
      </c>
    </row>
    <row r="18" spans="1:34" ht="39.75" customHeight="1">
      <c r="A18" s="1205" t="str">
        <f ca="1">"풀베기 표준지 조사야장 ("&amp;OFFSET(입력!$A$3,B21-1+$S$1*20,0)&amp;")"</f>
        <v>풀베기 표준지 조사야장 (1-0-5-0)</v>
      </c>
      <c r="B18" s="1206"/>
      <c r="C18" s="1206"/>
      <c r="D18" s="1206"/>
      <c r="E18" s="1206"/>
      <c r="F18" s="1206"/>
      <c r="G18" s="1207"/>
      <c r="S18" s="3">
        <f ca="1">IFERROR(IF(RIGHT(MID(CELL("filename",A18),FIND("]",CELL("filename",A18))+1,255),2)&gt;=10,RIGHT(MID(CELL("filename",A18),FIND("]",CELL("filename",A18))+1,255),2)-1,RIGHT(MID(CELL("filename",A18),FIND("]",CELL("filename",A18))+1,255),1)-1),RIGHT(MID(CELL("filename",A18),FIND("]",CELL("filename",A18))+1,255),1)-1)</f>
        <v>4</v>
      </c>
    </row>
    <row r="19" spans="1:34" ht="39.75" customHeight="1">
      <c r="A19" s="1210" t="s">
        <v>559</v>
      </c>
      <c r="B19" s="1210"/>
      <c r="C19" s="1210"/>
      <c r="D19" s="1210"/>
      <c r="E19" s="620"/>
      <c r="F19" s="620"/>
      <c r="G19" s="620"/>
    </row>
    <row r="20" spans="1:34" ht="39.75" customHeight="1">
      <c r="A20" s="615" t="s">
        <v>554</v>
      </c>
      <c r="B20" s="619">
        <f ca="1">OFFSET(입력!$B$3,B21-1+$S$1*20,2)</f>
        <v>2026</v>
      </c>
      <c r="C20" s="618" t="str">
        <f ca="1">OFFSET(입력!$B$3,B21-1+$S$1*20,3)</f>
        <v>05.08-05.20</v>
      </c>
      <c r="D20" s="615" t="s">
        <v>553</v>
      </c>
      <c r="E20" s="1201" t="str">
        <f ca="1">OFFSET(입력!$B$3,B21-1+$S$1*20,1)</f>
        <v>양구군 국토정중앙면 창리 산21번지외 5필지</v>
      </c>
      <c r="F20" s="1202"/>
      <c r="G20" s="1203"/>
      <c r="AC20" s="614" t="s">
        <v>345</v>
      </c>
      <c r="AD20">
        <f>COUNTIF(입력!$J$3:$J$142,AC20)</f>
        <v>14</v>
      </c>
      <c r="AH20" s="614">
        <f>COUNTIF(입력!$J$3:$J$142,AC20)</f>
        <v>14</v>
      </c>
    </row>
    <row r="21" spans="1:34" ht="39.75" customHeight="1">
      <c r="A21" s="615" t="s">
        <v>550</v>
      </c>
      <c r="B21" s="1204">
        <f>ROUNDDOWN(ROW()/17,0)+1</f>
        <v>2</v>
      </c>
      <c r="C21" s="1204"/>
      <c r="D21" s="615" t="s">
        <v>549</v>
      </c>
      <c r="E21" s="615" t="s">
        <v>548</v>
      </c>
      <c r="F21" s="615" t="s">
        <v>547</v>
      </c>
      <c r="G21" s="621">
        <f ca="1">OFFSET(입력!$B$3,B21-1+$S$1*20,4)</f>
        <v>0.02</v>
      </c>
      <c r="AC21" s="614"/>
      <c r="AD21">
        <f>COUNTIF(입력!$J$3:$J$142,AC21)</f>
        <v>101</v>
      </c>
      <c r="AH21" s="614"/>
    </row>
    <row r="22" spans="1:34" ht="39.75" customHeight="1">
      <c r="A22" s="615" t="s">
        <v>573</v>
      </c>
      <c r="B22" s="616" t="s">
        <v>545</v>
      </c>
      <c r="C22" s="617">
        <f ca="1">ROUND(OFFSET(입력!$B$3,B21-1+$S$1*20,10),0)</f>
        <v>290591</v>
      </c>
      <c r="D22" s="617" t="s">
        <v>544</v>
      </c>
      <c r="E22" s="617">
        <f ca="1">ROUND(OFFSET(입력!$B$3,B21-1+$S$1*20,11),0)</f>
        <v>610302</v>
      </c>
      <c r="F22" s="615" t="s">
        <v>543</v>
      </c>
      <c r="G22" s="615" t="s">
        <v>574</v>
      </c>
      <c r="AC22" s="614"/>
      <c r="AD22">
        <f>COUNTIF(입력!$J$3:$J$142,AC22)</f>
        <v>101</v>
      </c>
      <c r="AH22" s="614"/>
    </row>
    <row r="23" spans="1:34" ht="39.75" customHeight="1">
      <c r="A23" s="615" t="s">
        <v>411</v>
      </c>
      <c r="B23" s="1204" t="str">
        <f ca="1">OFFSET(입력!$B$3,B21-1+$S$1*20,8)</f>
        <v>마가목</v>
      </c>
      <c r="C23" s="1204"/>
      <c r="D23" s="615" t="s">
        <v>539</v>
      </c>
      <c r="E23" s="622">
        <f ca="1">OFFSET(입력!$B$3,B21-1+$S$1*20,7)</f>
        <v>2024</v>
      </c>
      <c r="F23" s="615" t="s">
        <v>538</v>
      </c>
      <c r="G23" s="615" t="str">
        <f ca="1">OFFSET(입력!$B$3,B21-1+$S$1*20,9)</f>
        <v>중묘</v>
      </c>
      <c r="AC23" s="614"/>
      <c r="AD23">
        <f>COUNTIF(입력!$J$3:$J$142,AC23)</f>
        <v>101</v>
      </c>
    </row>
    <row r="24" spans="1:34" ht="39.75" customHeight="1">
      <c r="A24" s="1204" t="s">
        <v>512</v>
      </c>
      <c r="B24" s="1204"/>
      <c r="C24" s="1204" t="s">
        <v>536</v>
      </c>
      <c r="D24" s="1204"/>
      <c r="E24" s="1204"/>
      <c r="F24" s="1204"/>
      <c r="G24" s="615" t="s">
        <v>6</v>
      </c>
      <c r="AD24">
        <f>COUNTIF(입력!$J$3:$J$142,AC24)</f>
        <v>101</v>
      </c>
    </row>
    <row r="25" spans="1:34" ht="80.099999999999994" customHeight="1">
      <c r="A25" s="1208" t="s">
        <v>309</v>
      </c>
      <c r="B25" s="615" t="s">
        <v>310</v>
      </c>
      <c r="C25" s="1201">
        <f ca="1">OFFSET(입력!$B$3,B21-1+$S$1*20,12)</f>
        <v>34</v>
      </c>
      <c r="D25" s="1202"/>
      <c r="E25" s="1202"/>
      <c r="F25" s="1203"/>
      <c r="G25" s="615"/>
      <c r="AD25">
        <f>COUNTIF(입력!$J$3:$J$142,AC25)</f>
        <v>101</v>
      </c>
    </row>
    <row r="26" spans="1:34" ht="80.099999999999994" customHeight="1">
      <c r="A26" s="1209"/>
      <c r="B26" s="615" t="s">
        <v>311</v>
      </c>
      <c r="C26" s="1201">
        <f ca="1">OFFSET(입력!$B$3,B21-1+$S$1*20,13)</f>
        <v>26</v>
      </c>
      <c r="D26" s="1202"/>
      <c r="E26" s="1202"/>
      <c r="F26" s="1203"/>
      <c r="G26" s="615"/>
      <c r="AD26">
        <f>COUNTIF(입력!$J$3:$J$142,AC26)</f>
        <v>101</v>
      </c>
    </row>
    <row r="27" spans="1:34" ht="35.1" customHeight="1">
      <c r="A27" s="1195" t="s">
        <v>528</v>
      </c>
      <c r="B27" s="1196"/>
      <c r="C27" s="1201" t="s">
        <v>527</v>
      </c>
      <c r="D27" s="1202"/>
      <c r="E27" s="1202"/>
      <c r="F27" s="1203"/>
      <c r="G27" s="615" t="str">
        <f ca="1">IF(OFFSET(입력!$B$3,B21-1+$S$1*20,14)="제거대상의 대부분이 목본류","(○)","")</f>
        <v/>
      </c>
      <c r="AD27">
        <f>COUNTIF(입력!$J$3:$J$142,AC27)</f>
        <v>101</v>
      </c>
    </row>
    <row r="28" spans="1:34" ht="35.1" customHeight="1">
      <c r="A28" s="1197"/>
      <c r="B28" s="1198"/>
      <c r="C28" s="1201" t="s">
        <v>526</v>
      </c>
      <c r="D28" s="1202"/>
      <c r="E28" s="1202"/>
      <c r="F28" s="1203"/>
      <c r="G28" s="615" t="str">
        <f ca="1">IF(OFFSET(입력!$B$3,B21-1+$S$1*20,14)="제거대상의 대부분이 초본류","(○)","")</f>
        <v/>
      </c>
      <c r="AD28">
        <f>COUNTIF(입력!$J$3:$J$142,AC28)</f>
        <v>101</v>
      </c>
    </row>
    <row r="29" spans="1:34" ht="35.1" customHeight="1">
      <c r="A29" s="1199"/>
      <c r="B29" s="1200"/>
      <c r="C29" s="1201" t="s">
        <v>524</v>
      </c>
      <c r="D29" s="1202"/>
      <c r="E29" s="1202"/>
      <c r="F29" s="1203"/>
      <c r="G29" s="615" t="str">
        <f ca="1">IF(OFFSET(입력!$B$3,B21-1+$S$1*20,14)="제거대상은 목본류+초본류 혼합","(○)","")</f>
        <v>(○)</v>
      </c>
      <c r="AD29">
        <f>COUNTIF(입력!$J$3:$J$142,AC29)</f>
        <v>101</v>
      </c>
    </row>
    <row r="30" spans="1:34" ht="35.1" customHeight="1">
      <c r="A30" s="1195" t="s">
        <v>558</v>
      </c>
      <c r="B30" s="1196"/>
      <c r="C30" s="1201" t="s">
        <v>523</v>
      </c>
      <c r="D30" s="1202"/>
      <c r="E30" s="1202"/>
      <c r="F30" s="1203"/>
      <c r="G30" s="615" t="str">
        <f ca="1">IF(OFFSET(입력!$B$3,B21-1+$S$1*20,15)="조림 당해 연도","(○)","")</f>
        <v/>
      </c>
      <c r="AD30">
        <f>COUNTIF(입력!$J$3:$J$142,AC30)</f>
        <v>101</v>
      </c>
    </row>
    <row r="31" spans="1:34" ht="35.1" customHeight="1">
      <c r="A31" s="1197"/>
      <c r="B31" s="1198"/>
      <c r="C31" s="1201" t="s">
        <v>521</v>
      </c>
      <c r="D31" s="1202"/>
      <c r="E31" s="1202"/>
      <c r="F31" s="1203"/>
      <c r="G31" s="615" t="str">
        <f ca="1">IF(OFFSET(입력!$B$3,B21-1+$S$1*20,15)="조림 2년 차","(○)","")</f>
        <v/>
      </c>
      <c r="AD31">
        <f>COUNTIF(입력!$J$3:$J$142,AC31)</f>
        <v>101</v>
      </c>
    </row>
    <row r="32" spans="1:34" ht="35.1" customHeight="1">
      <c r="A32" s="1199"/>
      <c r="B32" s="1200"/>
      <c r="C32" s="1201" t="s">
        <v>519</v>
      </c>
      <c r="D32" s="1202"/>
      <c r="E32" s="1202"/>
      <c r="F32" s="1203"/>
      <c r="G32" s="615" t="str">
        <f ca="1">IF(OFFSET(입력!$B$3,B21-1+$S$1*20,15)="조림 3년 차 이상","(○)","")</f>
        <v>(○)</v>
      </c>
      <c r="AD32">
        <f>COUNTIF(입력!$J$3:$J$142,AC32)</f>
        <v>101</v>
      </c>
    </row>
    <row r="33" spans="1:34" ht="105.75" customHeight="1">
      <c r="A33" s="1204" t="s">
        <v>298</v>
      </c>
      <c r="B33" s="1204"/>
      <c r="C33" s="1201"/>
      <c r="D33" s="1202"/>
      <c r="E33" s="1202"/>
      <c r="F33" s="1202"/>
      <c r="G33" s="1203"/>
      <c r="AD33">
        <f>COUNTIF(입력!$J$3:$J$142,AC33)</f>
        <v>101</v>
      </c>
    </row>
    <row r="34" spans="1:34" ht="39.75" customHeight="1">
      <c r="A34" s="1194" t="s">
        <v>561</v>
      </c>
      <c r="B34" s="1194"/>
      <c r="C34" s="1194"/>
      <c r="D34" s="1194"/>
      <c r="AD34">
        <f>COUNTIF(입력!$J$3:$J$142,AC34)</f>
        <v>101</v>
      </c>
    </row>
    <row r="35" spans="1:34" ht="39.75" customHeight="1">
      <c r="A35" s="1205" t="str">
        <f ca="1">"풀베기 표준지 조사야장 ("&amp;OFFSET(입력!$A$3,B38-1+$S$1*20,0)&amp;")"</f>
        <v>풀베기 표준지 조사야장 (0)</v>
      </c>
      <c r="B35" s="1206"/>
      <c r="C35" s="1206"/>
      <c r="D35" s="1206"/>
      <c r="E35" s="1206"/>
      <c r="F35" s="1206"/>
      <c r="G35" s="1207"/>
      <c r="S35" s="3">
        <f ca="1">IFERROR(IF(RIGHT(MID(CELL("filename",A35),FIND("]",CELL("filename",A35))+1,255),2)&gt;=10,RIGHT(MID(CELL("filename",A35),FIND("]",CELL("filename",A35))+1,255),2)-1,RIGHT(MID(CELL("filename",A35),FIND("]",CELL("filename",A35))+1,255),1)-1),RIGHT(MID(CELL("filename",A35),FIND("]",CELL("filename",A35))+1,255),1)-1)</f>
        <v>4</v>
      </c>
    </row>
    <row r="36" spans="1:34" ht="39.75" customHeight="1">
      <c r="A36" s="1210" t="s">
        <v>559</v>
      </c>
      <c r="B36" s="1210"/>
      <c r="C36" s="1210"/>
      <c r="D36" s="1210"/>
      <c r="E36" s="620"/>
      <c r="F36" s="620"/>
      <c r="G36" s="620"/>
    </row>
    <row r="37" spans="1:34" ht="39.75" customHeight="1">
      <c r="A37" s="615" t="s">
        <v>554</v>
      </c>
      <c r="B37" s="619">
        <f ca="1">OFFSET(입력!$B$3,B38-1+$S$1*20,2)</f>
        <v>0</v>
      </c>
      <c r="C37" s="618">
        <f ca="1">OFFSET(입력!$B$3,B38-1+$S$1*20,3)</f>
        <v>0</v>
      </c>
      <c r="D37" s="615" t="s">
        <v>553</v>
      </c>
      <c r="E37" s="1201">
        <f ca="1">OFFSET(입력!$B$3,B38-1+$S$1*20,1)</f>
        <v>0</v>
      </c>
      <c r="F37" s="1202"/>
      <c r="G37" s="1203"/>
      <c r="AC37" s="614" t="s">
        <v>345</v>
      </c>
      <c r="AD37">
        <f>COUNTIF(입력!$J$3:$J$142,AC37)</f>
        <v>14</v>
      </c>
      <c r="AH37" s="614">
        <f>COUNTIF(입력!$J$3:$J$142,AC37)</f>
        <v>14</v>
      </c>
    </row>
    <row r="38" spans="1:34" ht="39.75" customHeight="1">
      <c r="A38" s="615" t="s">
        <v>550</v>
      </c>
      <c r="B38" s="1204">
        <f>ROUNDDOWN(ROW()/17,0)+1</f>
        <v>3</v>
      </c>
      <c r="C38" s="1204"/>
      <c r="D38" s="615" t="s">
        <v>549</v>
      </c>
      <c r="E38" s="615" t="s">
        <v>548</v>
      </c>
      <c r="F38" s="615" t="s">
        <v>547</v>
      </c>
      <c r="G38" s="621">
        <f ca="1">OFFSET(입력!$B$3,B38-1+$S$1*20,4)</f>
        <v>0</v>
      </c>
      <c r="AC38" s="614"/>
      <c r="AD38">
        <f>COUNTIF(입력!$J$3:$J$142,AC38)</f>
        <v>101</v>
      </c>
      <c r="AH38" s="614"/>
    </row>
    <row r="39" spans="1:34" ht="39.75" customHeight="1">
      <c r="A39" s="615" t="s">
        <v>573</v>
      </c>
      <c r="B39" s="616" t="s">
        <v>545</v>
      </c>
      <c r="C39" s="617">
        <f ca="1">ROUND(OFFSET(입력!$B$3,B38-1+$S$1*20,10),0)</f>
        <v>0</v>
      </c>
      <c r="D39" s="617" t="s">
        <v>544</v>
      </c>
      <c r="E39" s="617">
        <f ca="1">ROUND(OFFSET(입력!$B$3,B38-1+$S$1*20,11),0)</f>
        <v>0</v>
      </c>
      <c r="F39" s="615" t="s">
        <v>543</v>
      </c>
      <c r="G39" s="615" t="s">
        <v>574</v>
      </c>
      <c r="AC39" s="614"/>
      <c r="AD39">
        <f>COUNTIF(입력!$J$3:$J$142,AC39)</f>
        <v>101</v>
      </c>
      <c r="AH39" s="614"/>
    </row>
    <row r="40" spans="1:34" ht="39.75" customHeight="1">
      <c r="A40" s="615" t="s">
        <v>411</v>
      </c>
      <c r="B40" s="1204">
        <f ca="1">OFFSET(입력!$B$3,B38-1+$S$1*20,8)</f>
        <v>0</v>
      </c>
      <c r="C40" s="1204"/>
      <c r="D40" s="615" t="s">
        <v>539</v>
      </c>
      <c r="E40" s="622">
        <f ca="1">OFFSET(입력!$B$3,B38-1+$S$1*20,7)</f>
        <v>0</v>
      </c>
      <c r="F40" s="615" t="s">
        <v>538</v>
      </c>
      <c r="G40" s="615">
        <f ca="1">OFFSET(입력!$B$3,B38-1+$S$1*20,9)</f>
        <v>0</v>
      </c>
      <c r="AC40" s="614"/>
      <c r="AD40">
        <f>COUNTIF(입력!$J$3:$J$142,AC40)</f>
        <v>101</v>
      </c>
    </row>
    <row r="41" spans="1:34" ht="39.75" customHeight="1">
      <c r="A41" s="1204" t="s">
        <v>512</v>
      </c>
      <c r="B41" s="1204"/>
      <c r="C41" s="1204" t="s">
        <v>536</v>
      </c>
      <c r="D41" s="1204"/>
      <c r="E41" s="1204"/>
      <c r="F41" s="1204"/>
      <c r="G41" s="615" t="s">
        <v>6</v>
      </c>
      <c r="AD41">
        <f>COUNTIF(입력!$J$3:$J$142,AC41)</f>
        <v>101</v>
      </c>
    </row>
    <row r="42" spans="1:34" ht="80.099999999999994" customHeight="1">
      <c r="A42" s="1208" t="s">
        <v>309</v>
      </c>
      <c r="B42" s="615" t="s">
        <v>310</v>
      </c>
      <c r="C42" s="1201">
        <f ca="1">OFFSET(입력!$B$3,B38-1+$S$1*20,12)</f>
        <v>0</v>
      </c>
      <c r="D42" s="1202"/>
      <c r="E42" s="1202"/>
      <c r="F42" s="1203"/>
      <c r="G42" s="615"/>
      <c r="AD42">
        <f>COUNTIF(입력!$J$3:$J$142,AC42)</f>
        <v>101</v>
      </c>
    </row>
    <row r="43" spans="1:34" ht="80.099999999999994" customHeight="1">
      <c r="A43" s="1209"/>
      <c r="B43" s="615" t="s">
        <v>311</v>
      </c>
      <c r="C43" s="1201">
        <f ca="1">OFFSET(입력!$B$3,B38-1+$S$1*20,13)</f>
        <v>0</v>
      </c>
      <c r="D43" s="1202"/>
      <c r="E43" s="1202"/>
      <c r="F43" s="1203"/>
      <c r="G43" s="615"/>
      <c r="AD43">
        <f>COUNTIF(입력!$J$3:$J$142,AC43)</f>
        <v>101</v>
      </c>
    </row>
    <row r="44" spans="1:34" ht="35.1" customHeight="1">
      <c r="A44" s="1195" t="s">
        <v>528</v>
      </c>
      <c r="B44" s="1196"/>
      <c r="C44" s="1201" t="s">
        <v>527</v>
      </c>
      <c r="D44" s="1202"/>
      <c r="E44" s="1202"/>
      <c r="F44" s="1203"/>
      <c r="G44" s="615" t="str">
        <f ca="1">IF(OFFSET(입력!$B$3,B38-1+$S$1*20,14)="제거대상의 대부분이 목본류","(○)","")</f>
        <v/>
      </c>
      <c r="AD44">
        <f>COUNTIF(입력!$J$3:$J$142,AC44)</f>
        <v>101</v>
      </c>
    </row>
    <row r="45" spans="1:34" ht="35.1" customHeight="1">
      <c r="A45" s="1197"/>
      <c r="B45" s="1198"/>
      <c r="C45" s="1201" t="s">
        <v>526</v>
      </c>
      <c r="D45" s="1202"/>
      <c r="E45" s="1202"/>
      <c r="F45" s="1203"/>
      <c r="G45" s="615" t="str">
        <f ca="1">IF(OFFSET(입력!$B$3,B38-1+$S$1*20,14)="제거대상의 대부분이 초본류","(○)","")</f>
        <v/>
      </c>
      <c r="AD45">
        <f>COUNTIF(입력!$J$3:$J$142,AC45)</f>
        <v>101</v>
      </c>
    </row>
    <row r="46" spans="1:34" ht="35.1" customHeight="1">
      <c r="A46" s="1199"/>
      <c r="B46" s="1200"/>
      <c r="C46" s="1201" t="s">
        <v>524</v>
      </c>
      <c r="D46" s="1202"/>
      <c r="E46" s="1202"/>
      <c r="F46" s="1203"/>
      <c r="G46" s="615" t="str">
        <f ca="1">IF(OFFSET(입력!$B$3,B38-1+$S$1*20,14)="제거대상은 목본류+초본류 혼합","(○)","")</f>
        <v/>
      </c>
      <c r="AD46">
        <f>COUNTIF(입력!$J$3:$J$142,AC46)</f>
        <v>101</v>
      </c>
    </row>
    <row r="47" spans="1:34" ht="35.1" customHeight="1">
      <c r="A47" s="1195" t="s">
        <v>558</v>
      </c>
      <c r="B47" s="1196"/>
      <c r="C47" s="1201" t="s">
        <v>523</v>
      </c>
      <c r="D47" s="1202"/>
      <c r="E47" s="1202"/>
      <c r="F47" s="1203"/>
      <c r="G47" s="615" t="str">
        <f ca="1">IF(OFFSET(입력!$B$3,B38-1+$S$1*20,15)="조림 당해 연도","(○)","")</f>
        <v/>
      </c>
      <c r="AD47">
        <f>COUNTIF(입력!$J$3:$J$142,AC47)</f>
        <v>101</v>
      </c>
    </row>
    <row r="48" spans="1:34" ht="35.1" customHeight="1">
      <c r="A48" s="1197"/>
      <c r="B48" s="1198"/>
      <c r="C48" s="1201" t="s">
        <v>521</v>
      </c>
      <c r="D48" s="1202"/>
      <c r="E48" s="1202"/>
      <c r="F48" s="1203"/>
      <c r="G48" s="615" t="str">
        <f ca="1">IF(OFFSET(입력!$B$3,B38-1+$S$1*20,15)="조림 2년 차","(○)","")</f>
        <v/>
      </c>
      <c r="AD48">
        <f>COUNTIF(입력!$J$3:$J$142,AC48)</f>
        <v>101</v>
      </c>
    </row>
    <row r="49" spans="1:34" ht="35.1" customHeight="1">
      <c r="A49" s="1199"/>
      <c r="B49" s="1200"/>
      <c r="C49" s="1201" t="s">
        <v>519</v>
      </c>
      <c r="D49" s="1202"/>
      <c r="E49" s="1202"/>
      <c r="F49" s="1203"/>
      <c r="G49" s="615" t="str">
        <f ca="1">IF(OFFSET(입력!$B$3,B38-1+$S$1*20,15)="조림 3년 차 이상","(○)","")</f>
        <v/>
      </c>
      <c r="AD49">
        <f>COUNTIF(입력!$J$3:$J$142,AC49)</f>
        <v>101</v>
      </c>
    </row>
    <row r="50" spans="1:34" ht="105.75" customHeight="1">
      <c r="A50" s="1204" t="s">
        <v>298</v>
      </c>
      <c r="B50" s="1204"/>
      <c r="C50" s="1201"/>
      <c r="D50" s="1202"/>
      <c r="E50" s="1202"/>
      <c r="F50" s="1202"/>
      <c r="G50" s="1203"/>
      <c r="AD50">
        <f>COUNTIF(입력!$J$3:$J$142,AC50)</f>
        <v>101</v>
      </c>
    </row>
    <row r="51" spans="1:34" ht="39.75" customHeight="1">
      <c r="A51" s="1194" t="s">
        <v>561</v>
      </c>
      <c r="B51" s="1194"/>
      <c r="C51" s="1194"/>
      <c r="D51" s="1194"/>
      <c r="AD51">
        <f>COUNTIF(입력!$J$3:$J$142,AC51)</f>
        <v>101</v>
      </c>
    </row>
    <row r="52" spans="1:34" ht="39.75" customHeight="1">
      <c r="A52" s="1205" t="str">
        <f ca="1">"풀베기 표준지 조사야장 ("&amp;OFFSET(입력!$A$3,B55-1+$S$1*20,0)&amp;")"</f>
        <v>풀베기 표준지 조사야장 (0)</v>
      </c>
      <c r="B52" s="1206"/>
      <c r="C52" s="1206"/>
      <c r="D52" s="1206"/>
      <c r="E52" s="1206"/>
      <c r="F52" s="1206"/>
      <c r="G52" s="1207"/>
      <c r="S52" s="3">
        <f ca="1">IFERROR(IF(RIGHT(MID(CELL("filename",A52),FIND("]",CELL("filename",A52))+1,255),2)&gt;=10,RIGHT(MID(CELL("filename",A52),FIND("]",CELL("filename",A52))+1,255),2)-1,RIGHT(MID(CELL("filename",A52),FIND("]",CELL("filename",A52))+1,255),1)-1),RIGHT(MID(CELL("filename",A52),FIND("]",CELL("filename",A52))+1,255),1)-1)</f>
        <v>4</v>
      </c>
    </row>
    <row r="53" spans="1:34" ht="39.75" customHeight="1">
      <c r="A53" s="1210" t="s">
        <v>559</v>
      </c>
      <c r="B53" s="1210"/>
      <c r="C53" s="1210"/>
      <c r="D53" s="1210"/>
      <c r="E53" s="620"/>
      <c r="F53" s="620"/>
      <c r="G53" s="620"/>
    </row>
    <row r="54" spans="1:34" ht="39.75" customHeight="1">
      <c r="A54" s="615" t="s">
        <v>554</v>
      </c>
      <c r="B54" s="619">
        <f ca="1">OFFSET(입력!$B$3,B55-1+$S$1*20,2)</f>
        <v>0</v>
      </c>
      <c r="C54" s="618">
        <f ca="1">OFFSET(입력!$B$3,B55-1+$S$1*20,3)</f>
        <v>0</v>
      </c>
      <c r="D54" s="615" t="s">
        <v>553</v>
      </c>
      <c r="E54" s="1201">
        <f ca="1">OFFSET(입력!$B$3,B55-1+$S$1*20,1)</f>
        <v>0</v>
      </c>
      <c r="F54" s="1202"/>
      <c r="G54" s="1203"/>
      <c r="AC54" s="614" t="s">
        <v>345</v>
      </c>
      <c r="AD54">
        <f>COUNTIF(입력!$J$3:$J$142,AC54)</f>
        <v>14</v>
      </c>
      <c r="AH54" s="614">
        <f>COUNTIF(입력!$J$3:$J$142,AC54)</f>
        <v>14</v>
      </c>
    </row>
    <row r="55" spans="1:34" ht="39.75" customHeight="1">
      <c r="A55" s="615" t="s">
        <v>550</v>
      </c>
      <c r="B55" s="1204">
        <f>ROUNDDOWN(ROW()/17,0)+1</f>
        <v>4</v>
      </c>
      <c r="C55" s="1204"/>
      <c r="D55" s="615" t="s">
        <v>549</v>
      </c>
      <c r="E55" s="615" t="s">
        <v>548</v>
      </c>
      <c r="F55" s="615" t="s">
        <v>547</v>
      </c>
      <c r="G55" s="621">
        <f ca="1">OFFSET(입력!$B$3,B55-1+$S$1*20,4)</f>
        <v>0</v>
      </c>
      <c r="AC55" s="614"/>
      <c r="AD55">
        <f>COUNTIF(입력!$J$3:$J$142,AC55)</f>
        <v>101</v>
      </c>
      <c r="AH55" s="614"/>
    </row>
    <row r="56" spans="1:34" ht="39.75" customHeight="1">
      <c r="A56" s="615" t="s">
        <v>573</v>
      </c>
      <c r="B56" s="616" t="s">
        <v>545</v>
      </c>
      <c r="C56" s="617">
        <f ca="1">ROUND(OFFSET(입력!$B$3,B55-1+$S$1*20,10),0)</f>
        <v>0</v>
      </c>
      <c r="D56" s="617" t="s">
        <v>544</v>
      </c>
      <c r="E56" s="617">
        <f ca="1">ROUND(OFFSET(입력!$B$3,B55-1+$S$1*20,11),0)</f>
        <v>0</v>
      </c>
      <c r="F56" s="615" t="s">
        <v>543</v>
      </c>
      <c r="G56" s="615" t="s">
        <v>574</v>
      </c>
      <c r="AC56" s="614"/>
      <c r="AD56">
        <f>COUNTIF(입력!$J$3:$J$142,AC56)</f>
        <v>101</v>
      </c>
      <c r="AH56" s="614"/>
    </row>
    <row r="57" spans="1:34" ht="39.75" customHeight="1">
      <c r="A57" s="615" t="s">
        <v>411</v>
      </c>
      <c r="B57" s="1204">
        <f ca="1">OFFSET(입력!$B$3,B55-1+$S$1*20,8)</f>
        <v>0</v>
      </c>
      <c r="C57" s="1204"/>
      <c r="D57" s="615" t="s">
        <v>539</v>
      </c>
      <c r="E57" s="622">
        <f ca="1">OFFSET(입력!$B$3,B55-1+$S$1*20,7)</f>
        <v>0</v>
      </c>
      <c r="F57" s="615" t="s">
        <v>538</v>
      </c>
      <c r="G57" s="615">
        <f ca="1">OFFSET(입력!$B$3,B55-1+$S$1*20,9)</f>
        <v>0</v>
      </c>
      <c r="AC57" s="614"/>
      <c r="AD57">
        <f>COUNTIF(입력!$J$3:$J$142,AC57)</f>
        <v>101</v>
      </c>
    </row>
    <row r="58" spans="1:34" ht="39.75" customHeight="1">
      <c r="A58" s="1204" t="s">
        <v>512</v>
      </c>
      <c r="B58" s="1204"/>
      <c r="C58" s="1204" t="s">
        <v>536</v>
      </c>
      <c r="D58" s="1204"/>
      <c r="E58" s="1204"/>
      <c r="F58" s="1204"/>
      <c r="G58" s="615" t="s">
        <v>6</v>
      </c>
      <c r="AD58">
        <f>COUNTIF(입력!$J$3:$J$142,AC58)</f>
        <v>101</v>
      </c>
    </row>
    <row r="59" spans="1:34" ht="80.099999999999994" customHeight="1">
      <c r="A59" s="1208" t="s">
        <v>309</v>
      </c>
      <c r="B59" s="615" t="s">
        <v>310</v>
      </c>
      <c r="C59" s="1201">
        <f ca="1">OFFSET(입력!$B$3,B55-1+$S$1*20,12)</f>
        <v>0</v>
      </c>
      <c r="D59" s="1202"/>
      <c r="E59" s="1202"/>
      <c r="F59" s="1203"/>
      <c r="G59" s="615"/>
      <c r="AD59">
        <f>COUNTIF(입력!$J$3:$J$142,AC59)</f>
        <v>101</v>
      </c>
    </row>
    <row r="60" spans="1:34" ht="80.099999999999994" customHeight="1">
      <c r="A60" s="1209"/>
      <c r="B60" s="615" t="s">
        <v>311</v>
      </c>
      <c r="C60" s="1201">
        <f ca="1">OFFSET(입력!$B$3,B55-1+$S$1*20,13)</f>
        <v>0</v>
      </c>
      <c r="D60" s="1202"/>
      <c r="E60" s="1202"/>
      <c r="F60" s="1203"/>
      <c r="G60" s="615"/>
      <c r="AD60">
        <f>COUNTIF(입력!$J$3:$J$142,AC60)</f>
        <v>101</v>
      </c>
    </row>
    <row r="61" spans="1:34" ht="35.1" customHeight="1">
      <c r="A61" s="1195" t="s">
        <v>528</v>
      </c>
      <c r="B61" s="1196"/>
      <c r="C61" s="1201" t="s">
        <v>527</v>
      </c>
      <c r="D61" s="1202"/>
      <c r="E61" s="1202"/>
      <c r="F61" s="1203"/>
      <c r="G61" s="615" t="str">
        <f ca="1">IF(OFFSET(입력!$B$3,B55-1+$S$1*20,14)="제거대상의 대부분이 목본류","(○)","")</f>
        <v/>
      </c>
      <c r="AD61">
        <f>COUNTIF(입력!$J$3:$J$142,AC61)</f>
        <v>101</v>
      </c>
    </row>
    <row r="62" spans="1:34" ht="35.1" customHeight="1">
      <c r="A62" s="1197"/>
      <c r="B62" s="1198"/>
      <c r="C62" s="1201" t="s">
        <v>526</v>
      </c>
      <c r="D62" s="1202"/>
      <c r="E62" s="1202"/>
      <c r="F62" s="1203"/>
      <c r="G62" s="615" t="str">
        <f ca="1">IF(OFFSET(입력!$B$3,B55-1+$S$1*20,14)="제거대상의 대부분이 초본류","(○)","")</f>
        <v/>
      </c>
      <c r="AD62">
        <f>COUNTIF(입력!$J$3:$J$142,AC62)</f>
        <v>101</v>
      </c>
    </row>
    <row r="63" spans="1:34" ht="35.1" customHeight="1">
      <c r="A63" s="1199"/>
      <c r="B63" s="1200"/>
      <c r="C63" s="1201" t="s">
        <v>524</v>
      </c>
      <c r="D63" s="1202"/>
      <c r="E63" s="1202"/>
      <c r="F63" s="1203"/>
      <c r="G63" s="615" t="str">
        <f ca="1">IF(OFFSET(입력!$B$3,B55-1+$S$1*20,14)="제거대상은 목본류+초본류 혼합","(○)","")</f>
        <v/>
      </c>
      <c r="AD63">
        <f>COUNTIF(입력!$J$3:$J$142,AC63)</f>
        <v>101</v>
      </c>
    </row>
    <row r="64" spans="1:34" ht="35.1" customHeight="1">
      <c r="A64" s="1195" t="s">
        <v>558</v>
      </c>
      <c r="B64" s="1196"/>
      <c r="C64" s="1201" t="s">
        <v>523</v>
      </c>
      <c r="D64" s="1202"/>
      <c r="E64" s="1202"/>
      <c r="F64" s="1203"/>
      <c r="G64" s="615" t="str">
        <f ca="1">IF(OFFSET(입력!$B$3,B55-1+$S$1*20,15)="조림 당해 연도","(○)","")</f>
        <v/>
      </c>
      <c r="AD64">
        <f>COUNTIF(입력!$J$3:$J$142,AC64)</f>
        <v>101</v>
      </c>
    </row>
    <row r="65" spans="1:34" ht="35.1" customHeight="1">
      <c r="A65" s="1197"/>
      <c r="B65" s="1198"/>
      <c r="C65" s="1201" t="s">
        <v>521</v>
      </c>
      <c r="D65" s="1202"/>
      <c r="E65" s="1202"/>
      <c r="F65" s="1203"/>
      <c r="G65" s="615" t="str">
        <f ca="1">IF(OFFSET(입력!$B$3,B55-1+$S$1*20,15)="조림 2년 차","(○)","")</f>
        <v/>
      </c>
      <c r="AD65">
        <f>COUNTIF(입력!$J$3:$J$142,AC65)</f>
        <v>101</v>
      </c>
    </row>
    <row r="66" spans="1:34" ht="35.1" customHeight="1">
      <c r="A66" s="1199"/>
      <c r="B66" s="1200"/>
      <c r="C66" s="1201" t="s">
        <v>519</v>
      </c>
      <c r="D66" s="1202"/>
      <c r="E66" s="1202"/>
      <c r="F66" s="1203"/>
      <c r="G66" s="615" t="str">
        <f ca="1">IF(OFFSET(입력!$B$3,B55-1+$S$1*20,15)="조림 3년 차 이상","(○)","")</f>
        <v/>
      </c>
      <c r="AD66">
        <f>COUNTIF(입력!$J$3:$J$142,AC66)</f>
        <v>101</v>
      </c>
    </row>
    <row r="67" spans="1:34" ht="105.75" customHeight="1">
      <c r="A67" s="1204" t="s">
        <v>298</v>
      </c>
      <c r="B67" s="1204"/>
      <c r="C67" s="1201"/>
      <c r="D67" s="1202"/>
      <c r="E67" s="1202"/>
      <c r="F67" s="1202"/>
      <c r="G67" s="1203"/>
      <c r="AD67">
        <f>COUNTIF(입력!$J$3:$J$142,AC67)</f>
        <v>101</v>
      </c>
    </row>
    <row r="68" spans="1:34" ht="39.75" customHeight="1">
      <c r="A68" s="1194" t="s">
        <v>561</v>
      </c>
      <c r="B68" s="1194"/>
      <c r="C68" s="1194"/>
      <c r="D68" s="1194"/>
      <c r="AD68">
        <f>COUNTIF(입력!$J$3:$J$142,AC68)</f>
        <v>101</v>
      </c>
    </row>
    <row r="69" spans="1:34" ht="39.75" customHeight="1">
      <c r="A69" s="1205" t="str">
        <f ca="1">"풀베기 표준지 조사야장 ("&amp;OFFSET(입력!$A$3,B72-1+$S$1*20,0)&amp;")"</f>
        <v>풀베기 표준지 조사야장 (0)</v>
      </c>
      <c r="B69" s="1206"/>
      <c r="C69" s="1206"/>
      <c r="D69" s="1206"/>
      <c r="E69" s="1206"/>
      <c r="F69" s="1206"/>
      <c r="G69" s="1207"/>
      <c r="S69" s="3">
        <f ca="1">IFERROR(IF(RIGHT(MID(CELL("filename",A69),FIND("]",CELL("filename",A69))+1,255),2)&gt;=10,RIGHT(MID(CELL("filename",A69),FIND("]",CELL("filename",A69))+1,255),2)-1,RIGHT(MID(CELL("filename",A69),FIND("]",CELL("filename",A69))+1,255),1)-1),RIGHT(MID(CELL("filename",A69),FIND("]",CELL("filename",A69))+1,255),1)-1)</f>
        <v>4</v>
      </c>
    </row>
    <row r="70" spans="1:34" ht="39.75" customHeight="1">
      <c r="A70" s="1210" t="s">
        <v>559</v>
      </c>
      <c r="B70" s="1210"/>
      <c r="C70" s="1210"/>
      <c r="D70" s="1210"/>
      <c r="E70" s="620"/>
      <c r="F70" s="620"/>
      <c r="G70" s="620"/>
    </row>
    <row r="71" spans="1:34" ht="39.75" customHeight="1">
      <c r="A71" s="615" t="s">
        <v>554</v>
      </c>
      <c r="B71" s="619">
        <f ca="1">OFFSET(입력!$B$3,B72-1+$S$1*20,2)</f>
        <v>0</v>
      </c>
      <c r="C71" s="618">
        <f ca="1">OFFSET(입력!$B$3,B72-1+$S$1*20,3)</f>
        <v>0</v>
      </c>
      <c r="D71" s="615" t="s">
        <v>553</v>
      </c>
      <c r="E71" s="1201">
        <f ca="1">OFFSET(입력!$B$3,B72-1+$S$1*20,1)</f>
        <v>0</v>
      </c>
      <c r="F71" s="1202"/>
      <c r="G71" s="1203"/>
      <c r="AC71" s="614" t="s">
        <v>345</v>
      </c>
      <c r="AD71">
        <f>COUNTIF(입력!$J$3:$J$142,AC71)</f>
        <v>14</v>
      </c>
      <c r="AH71" s="614">
        <f>COUNTIF(입력!$J$3:$J$142,AC71)</f>
        <v>14</v>
      </c>
    </row>
    <row r="72" spans="1:34" ht="39.75" customHeight="1">
      <c r="A72" s="615" t="s">
        <v>550</v>
      </c>
      <c r="B72" s="1204">
        <f>ROUNDDOWN(ROW()/17,0)+1</f>
        <v>5</v>
      </c>
      <c r="C72" s="1204"/>
      <c r="D72" s="615" t="s">
        <v>549</v>
      </c>
      <c r="E72" s="615" t="s">
        <v>548</v>
      </c>
      <c r="F72" s="615" t="s">
        <v>547</v>
      </c>
      <c r="G72" s="621">
        <f ca="1">OFFSET(입력!$B$3,B72-1+$S$1*20,4)</f>
        <v>0</v>
      </c>
      <c r="AC72" s="614"/>
      <c r="AD72">
        <f>COUNTIF(입력!$J$3:$J$142,AC72)</f>
        <v>101</v>
      </c>
      <c r="AH72" s="614"/>
    </row>
    <row r="73" spans="1:34" ht="39.75" customHeight="1">
      <c r="A73" s="615" t="s">
        <v>573</v>
      </c>
      <c r="B73" s="616" t="s">
        <v>545</v>
      </c>
      <c r="C73" s="617">
        <f ca="1">ROUND(OFFSET(입력!$B$3,B72-1+$S$1*20,10),0)</f>
        <v>0</v>
      </c>
      <c r="D73" s="617" t="s">
        <v>544</v>
      </c>
      <c r="E73" s="617">
        <f ca="1">ROUND(OFFSET(입력!$B$3,B72-1+$S$1*20,11),0)</f>
        <v>0</v>
      </c>
      <c r="F73" s="615" t="s">
        <v>543</v>
      </c>
      <c r="G73" s="615" t="s">
        <v>574</v>
      </c>
      <c r="AC73" s="614"/>
      <c r="AD73">
        <f>COUNTIF(입력!$J$3:$J$142,AC73)</f>
        <v>101</v>
      </c>
      <c r="AH73" s="614"/>
    </row>
    <row r="74" spans="1:34" ht="39.75" customHeight="1">
      <c r="A74" s="615" t="s">
        <v>411</v>
      </c>
      <c r="B74" s="1204">
        <f ca="1">OFFSET(입력!$B$3,B72-1+$S$1*20,8)</f>
        <v>0</v>
      </c>
      <c r="C74" s="1204"/>
      <c r="D74" s="615" t="s">
        <v>539</v>
      </c>
      <c r="E74" s="622">
        <f ca="1">OFFSET(입력!$B$3,B72-1+$S$1*20,7)</f>
        <v>0</v>
      </c>
      <c r="F74" s="615" t="s">
        <v>538</v>
      </c>
      <c r="G74" s="615">
        <f ca="1">OFFSET(입력!$B$3,B72-1+$S$1*20,9)</f>
        <v>0</v>
      </c>
      <c r="AC74" s="614"/>
      <c r="AD74">
        <f>COUNTIF(입력!$J$3:$J$142,AC74)</f>
        <v>101</v>
      </c>
    </row>
    <row r="75" spans="1:34" ht="39.75" customHeight="1">
      <c r="A75" s="1204" t="s">
        <v>512</v>
      </c>
      <c r="B75" s="1204"/>
      <c r="C75" s="1204" t="s">
        <v>536</v>
      </c>
      <c r="D75" s="1204"/>
      <c r="E75" s="1204"/>
      <c r="F75" s="1204"/>
      <c r="G75" s="615" t="s">
        <v>6</v>
      </c>
      <c r="AD75">
        <f>COUNTIF(입력!$J$3:$J$142,AC75)</f>
        <v>101</v>
      </c>
    </row>
    <row r="76" spans="1:34" ht="80.099999999999994" customHeight="1">
      <c r="A76" s="1208" t="s">
        <v>309</v>
      </c>
      <c r="B76" s="615" t="s">
        <v>310</v>
      </c>
      <c r="C76" s="1201">
        <f ca="1">OFFSET(입력!$B$3,B72-1+$S$1*20,12)</f>
        <v>0</v>
      </c>
      <c r="D76" s="1202"/>
      <c r="E76" s="1202"/>
      <c r="F76" s="1203"/>
      <c r="G76" s="615"/>
      <c r="AD76">
        <f>COUNTIF(입력!$J$3:$J$142,AC76)</f>
        <v>101</v>
      </c>
    </row>
    <row r="77" spans="1:34" ht="80.099999999999994" customHeight="1">
      <c r="A77" s="1209"/>
      <c r="B77" s="615" t="s">
        <v>311</v>
      </c>
      <c r="C77" s="1201">
        <f ca="1">OFFSET(입력!$B$3,B72-1+$S$1*20,13)</f>
        <v>0</v>
      </c>
      <c r="D77" s="1202"/>
      <c r="E77" s="1202"/>
      <c r="F77" s="1203"/>
      <c r="G77" s="615"/>
      <c r="AD77">
        <f>COUNTIF(입력!$J$3:$J$142,AC77)</f>
        <v>101</v>
      </c>
    </row>
    <row r="78" spans="1:34" ht="35.1" customHeight="1">
      <c r="A78" s="1195" t="s">
        <v>528</v>
      </c>
      <c r="B78" s="1196"/>
      <c r="C78" s="1201" t="s">
        <v>527</v>
      </c>
      <c r="D78" s="1202"/>
      <c r="E78" s="1202"/>
      <c r="F78" s="1203"/>
      <c r="G78" s="615" t="str">
        <f ca="1">IF(OFFSET(입력!$B$3,B72-1+$S$1*20,14)="제거대상의 대부분이 목본류","(○)","")</f>
        <v/>
      </c>
      <c r="AD78">
        <f>COUNTIF(입력!$J$3:$J$142,AC78)</f>
        <v>101</v>
      </c>
    </row>
    <row r="79" spans="1:34" ht="35.1" customHeight="1">
      <c r="A79" s="1197"/>
      <c r="B79" s="1198"/>
      <c r="C79" s="1201" t="s">
        <v>526</v>
      </c>
      <c r="D79" s="1202"/>
      <c r="E79" s="1202"/>
      <c r="F79" s="1203"/>
      <c r="G79" s="615" t="str">
        <f ca="1">IF(OFFSET(입력!$B$3,B72-1+$S$1*20,14)="제거대상의 대부분이 초본류","(○)","")</f>
        <v/>
      </c>
      <c r="AD79">
        <f>COUNTIF(입력!$J$3:$J$142,AC79)</f>
        <v>101</v>
      </c>
    </row>
    <row r="80" spans="1:34" ht="35.1" customHeight="1">
      <c r="A80" s="1199"/>
      <c r="B80" s="1200"/>
      <c r="C80" s="1201" t="s">
        <v>524</v>
      </c>
      <c r="D80" s="1202"/>
      <c r="E80" s="1202"/>
      <c r="F80" s="1203"/>
      <c r="G80" s="615" t="str">
        <f ca="1">IF(OFFSET(입력!$B$3,B72-1+$S$1*20,14)="제거대상은 목본류+초본류 혼합","(○)","")</f>
        <v/>
      </c>
      <c r="AD80">
        <f>COUNTIF(입력!$J$3:$J$142,AC80)</f>
        <v>101</v>
      </c>
    </row>
    <row r="81" spans="1:34" ht="35.1" customHeight="1">
      <c r="A81" s="1195" t="s">
        <v>558</v>
      </c>
      <c r="B81" s="1196"/>
      <c r="C81" s="1201" t="s">
        <v>523</v>
      </c>
      <c r="D81" s="1202"/>
      <c r="E81" s="1202"/>
      <c r="F81" s="1203"/>
      <c r="G81" s="615" t="str">
        <f ca="1">IF(OFFSET(입력!$B$3,B72-1+$S$1*20,15)="조림 당해 연도","(○)","")</f>
        <v/>
      </c>
      <c r="AD81">
        <f>COUNTIF(입력!$J$3:$J$142,AC81)</f>
        <v>101</v>
      </c>
    </row>
    <row r="82" spans="1:34" ht="35.1" customHeight="1">
      <c r="A82" s="1197"/>
      <c r="B82" s="1198"/>
      <c r="C82" s="1201" t="s">
        <v>521</v>
      </c>
      <c r="D82" s="1202"/>
      <c r="E82" s="1202"/>
      <c r="F82" s="1203"/>
      <c r="G82" s="615" t="str">
        <f ca="1">IF(OFFSET(입력!$B$3,B72-1+$S$1*20,15)="조림 2년 차","(○)","")</f>
        <v/>
      </c>
      <c r="AD82">
        <f>COUNTIF(입력!$J$3:$J$142,AC82)</f>
        <v>101</v>
      </c>
    </row>
    <row r="83" spans="1:34" ht="35.1" customHeight="1">
      <c r="A83" s="1199"/>
      <c r="B83" s="1200"/>
      <c r="C83" s="1201" t="s">
        <v>519</v>
      </c>
      <c r="D83" s="1202"/>
      <c r="E83" s="1202"/>
      <c r="F83" s="1203"/>
      <c r="G83" s="615" t="str">
        <f ca="1">IF(OFFSET(입력!$B$3,B72-1+$S$1*20,15)="조림 3년 차 이상","(○)","")</f>
        <v/>
      </c>
      <c r="AD83">
        <f>COUNTIF(입력!$J$3:$J$142,AC83)</f>
        <v>101</v>
      </c>
    </row>
    <row r="84" spans="1:34" ht="105.75" customHeight="1">
      <c r="A84" s="1204" t="s">
        <v>298</v>
      </c>
      <c r="B84" s="1204"/>
      <c r="C84" s="1201"/>
      <c r="D84" s="1202"/>
      <c r="E84" s="1202"/>
      <c r="F84" s="1202"/>
      <c r="G84" s="1203"/>
      <c r="AD84">
        <f>COUNTIF(입력!$J$3:$J$142,AC84)</f>
        <v>101</v>
      </c>
    </row>
    <row r="85" spans="1:34" ht="39.75" customHeight="1">
      <c r="A85" s="1194" t="s">
        <v>561</v>
      </c>
      <c r="B85" s="1194"/>
      <c r="C85" s="1194"/>
      <c r="D85" s="1194"/>
      <c r="AD85">
        <f>COUNTIF(입력!$J$3:$J$142,AC85)</f>
        <v>101</v>
      </c>
    </row>
    <row r="86" spans="1:34" ht="39.75" customHeight="1">
      <c r="A86" s="1205" t="str">
        <f ca="1">"풀베기 표준지 조사야장 ("&amp;OFFSET(입력!$A$3,B89-1+$S$1*20,0)&amp;")"</f>
        <v>풀베기 표준지 조사야장 (0)</v>
      </c>
      <c r="B86" s="1206"/>
      <c r="C86" s="1206"/>
      <c r="D86" s="1206"/>
      <c r="E86" s="1206"/>
      <c r="F86" s="1206"/>
      <c r="G86" s="1207"/>
      <c r="S86" s="3">
        <f ca="1">IFERROR(IF(RIGHT(MID(CELL("filename",A86),FIND("]",CELL("filename",A86))+1,255),2)&gt;=10,RIGHT(MID(CELL("filename",A86),FIND("]",CELL("filename",A86))+1,255),2)-1,RIGHT(MID(CELL("filename",A86),FIND("]",CELL("filename",A86))+1,255),1)-1),RIGHT(MID(CELL("filename",A86),FIND("]",CELL("filename",A86))+1,255),1)-1)</f>
        <v>4</v>
      </c>
    </row>
    <row r="87" spans="1:34" ht="39.75" customHeight="1">
      <c r="A87" s="1210" t="s">
        <v>559</v>
      </c>
      <c r="B87" s="1210"/>
      <c r="C87" s="1210"/>
      <c r="D87" s="1210"/>
      <c r="E87" s="620"/>
      <c r="F87" s="620"/>
      <c r="G87" s="620"/>
    </row>
    <row r="88" spans="1:34" ht="39.75" customHeight="1">
      <c r="A88" s="615" t="s">
        <v>554</v>
      </c>
      <c r="B88" s="619">
        <f ca="1">OFFSET(입력!$B$3,B89-1+$S$1*20,2)</f>
        <v>0</v>
      </c>
      <c r="C88" s="618">
        <f ca="1">OFFSET(입력!$B$3,B89-1+$S$1*20,3)</f>
        <v>0</v>
      </c>
      <c r="D88" s="615" t="s">
        <v>553</v>
      </c>
      <c r="E88" s="1201">
        <f ca="1">OFFSET(입력!$B$3,B89-1+$S$1*20,1)</f>
        <v>0</v>
      </c>
      <c r="F88" s="1202"/>
      <c r="G88" s="1203"/>
      <c r="AC88" s="614" t="s">
        <v>345</v>
      </c>
      <c r="AD88">
        <f>COUNTIF(입력!$J$3:$J$142,AC88)</f>
        <v>14</v>
      </c>
      <c r="AH88" s="614">
        <f>COUNTIF(입력!$J$3:$J$142,AC88)</f>
        <v>14</v>
      </c>
    </row>
    <row r="89" spans="1:34" ht="39.75" customHeight="1">
      <c r="A89" s="615" t="s">
        <v>550</v>
      </c>
      <c r="B89" s="1204">
        <f>ROUNDDOWN(ROW()/17,0)+1</f>
        <v>6</v>
      </c>
      <c r="C89" s="1204"/>
      <c r="D89" s="615" t="s">
        <v>549</v>
      </c>
      <c r="E89" s="615" t="s">
        <v>548</v>
      </c>
      <c r="F89" s="615" t="s">
        <v>547</v>
      </c>
      <c r="G89" s="621">
        <f ca="1">OFFSET(입력!$B$3,B89-1+$S$1*20,4)</f>
        <v>0</v>
      </c>
      <c r="AC89" s="614"/>
      <c r="AD89">
        <f>COUNTIF(입력!$J$3:$J$142,AC89)</f>
        <v>101</v>
      </c>
      <c r="AH89" s="614"/>
    </row>
    <row r="90" spans="1:34" ht="39.75" customHeight="1">
      <c r="A90" s="615" t="s">
        <v>573</v>
      </c>
      <c r="B90" s="616" t="s">
        <v>545</v>
      </c>
      <c r="C90" s="617">
        <f ca="1">ROUND(OFFSET(입력!$B$3,B89-1+$S$1*20,10),0)</f>
        <v>0</v>
      </c>
      <c r="D90" s="617" t="s">
        <v>544</v>
      </c>
      <c r="E90" s="617">
        <f ca="1">ROUND(OFFSET(입력!$B$3,B89-1+$S$1*20,11),0)</f>
        <v>0</v>
      </c>
      <c r="F90" s="615" t="s">
        <v>543</v>
      </c>
      <c r="G90" s="615" t="s">
        <v>574</v>
      </c>
      <c r="AC90" s="614"/>
      <c r="AD90">
        <f>COUNTIF(입력!$J$3:$J$142,AC90)</f>
        <v>101</v>
      </c>
      <c r="AH90" s="614"/>
    </row>
    <row r="91" spans="1:34" ht="39.75" customHeight="1">
      <c r="A91" s="615" t="s">
        <v>411</v>
      </c>
      <c r="B91" s="1204">
        <f ca="1">OFFSET(입력!$B$3,B89-1+$S$1*20,8)</f>
        <v>0</v>
      </c>
      <c r="C91" s="1204"/>
      <c r="D91" s="615" t="s">
        <v>539</v>
      </c>
      <c r="E91" s="622">
        <f ca="1">OFFSET(입력!$B$3,B89-1+$S$1*20,7)</f>
        <v>0</v>
      </c>
      <c r="F91" s="615" t="s">
        <v>538</v>
      </c>
      <c r="G91" s="615">
        <f ca="1">OFFSET(입력!$B$3,B89-1+$S$1*20,9)</f>
        <v>0</v>
      </c>
      <c r="AC91" s="614"/>
      <c r="AD91">
        <f>COUNTIF(입력!$J$3:$J$142,AC91)</f>
        <v>101</v>
      </c>
    </row>
    <row r="92" spans="1:34" ht="39.75" customHeight="1">
      <c r="A92" s="1204" t="s">
        <v>512</v>
      </c>
      <c r="B92" s="1204"/>
      <c r="C92" s="1204" t="s">
        <v>536</v>
      </c>
      <c r="D92" s="1204"/>
      <c r="E92" s="1204"/>
      <c r="F92" s="1204"/>
      <c r="G92" s="615" t="s">
        <v>6</v>
      </c>
      <c r="AD92">
        <f>COUNTIF(입력!$J$3:$J$142,AC92)</f>
        <v>101</v>
      </c>
    </row>
    <row r="93" spans="1:34" ht="80.099999999999994" customHeight="1">
      <c r="A93" s="1208" t="s">
        <v>309</v>
      </c>
      <c r="B93" s="615" t="s">
        <v>310</v>
      </c>
      <c r="C93" s="1201">
        <f ca="1">OFFSET(입력!$B$3,B89-1+$S$1*20,12)</f>
        <v>0</v>
      </c>
      <c r="D93" s="1202"/>
      <c r="E93" s="1202"/>
      <c r="F93" s="1203"/>
      <c r="G93" s="615"/>
      <c r="AD93">
        <f>COUNTIF(입력!$J$3:$J$142,AC93)</f>
        <v>101</v>
      </c>
    </row>
    <row r="94" spans="1:34" ht="80.099999999999994" customHeight="1">
      <c r="A94" s="1209"/>
      <c r="B94" s="615" t="s">
        <v>311</v>
      </c>
      <c r="C94" s="1201">
        <f ca="1">OFFSET(입력!$B$3,B89-1+$S$1*20,13)</f>
        <v>0</v>
      </c>
      <c r="D94" s="1202"/>
      <c r="E94" s="1202"/>
      <c r="F94" s="1203"/>
      <c r="G94" s="615"/>
      <c r="AD94">
        <f>COUNTIF(입력!$J$3:$J$142,AC94)</f>
        <v>101</v>
      </c>
    </row>
    <row r="95" spans="1:34" ht="35.1" customHeight="1">
      <c r="A95" s="1195" t="s">
        <v>528</v>
      </c>
      <c r="B95" s="1196"/>
      <c r="C95" s="1201" t="s">
        <v>527</v>
      </c>
      <c r="D95" s="1202"/>
      <c r="E95" s="1202"/>
      <c r="F95" s="1203"/>
      <c r="G95" s="615" t="str">
        <f ca="1">IF(OFFSET(입력!$B$3,B89-1+$S$1*20,14)="제거대상의 대부분이 목본류","(○)","")</f>
        <v/>
      </c>
      <c r="AD95">
        <f>COUNTIF(입력!$J$3:$J$142,AC95)</f>
        <v>101</v>
      </c>
    </row>
    <row r="96" spans="1:34" ht="35.1" customHeight="1">
      <c r="A96" s="1197"/>
      <c r="B96" s="1198"/>
      <c r="C96" s="1201" t="s">
        <v>526</v>
      </c>
      <c r="D96" s="1202"/>
      <c r="E96" s="1202"/>
      <c r="F96" s="1203"/>
      <c r="G96" s="615" t="str">
        <f ca="1">IF(OFFSET(입력!$B$3,B89-1+$S$1*20,14)="제거대상의 대부분이 초본류","(○)","")</f>
        <v/>
      </c>
      <c r="AD96">
        <f>COUNTIF(입력!$J$3:$J$142,AC96)</f>
        <v>101</v>
      </c>
    </row>
    <row r="97" spans="1:30" ht="35.1" customHeight="1">
      <c r="A97" s="1199"/>
      <c r="B97" s="1200"/>
      <c r="C97" s="1201" t="s">
        <v>524</v>
      </c>
      <c r="D97" s="1202"/>
      <c r="E97" s="1202"/>
      <c r="F97" s="1203"/>
      <c r="G97" s="615" t="str">
        <f ca="1">IF(OFFSET(입력!$B$3,B89-1+$S$1*20,14)="제거대상은 목본류+초본류 혼합","(○)","")</f>
        <v/>
      </c>
      <c r="AD97">
        <f>COUNTIF(입력!$J$3:$J$142,AC97)</f>
        <v>101</v>
      </c>
    </row>
    <row r="98" spans="1:30" ht="35.1" customHeight="1">
      <c r="A98" s="1195" t="s">
        <v>558</v>
      </c>
      <c r="B98" s="1196"/>
      <c r="C98" s="1201" t="s">
        <v>523</v>
      </c>
      <c r="D98" s="1202"/>
      <c r="E98" s="1202"/>
      <c r="F98" s="1203"/>
      <c r="G98" s="615" t="str">
        <f ca="1">IF(OFFSET(입력!$B$3,B89-1+$S$1*20,15)="조림 당해 연도","(○)","")</f>
        <v/>
      </c>
      <c r="AD98">
        <f>COUNTIF(입력!$J$3:$J$142,AC98)</f>
        <v>101</v>
      </c>
    </row>
    <row r="99" spans="1:30" ht="35.1" customHeight="1">
      <c r="A99" s="1197"/>
      <c r="B99" s="1198"/>
      <c r="C99" s="1201" t="s">
        <v>521</v>
      </c>
      <c r="D99" s="1202"/>
      <c r="E99" s="1202"/>
      <c r="F99" s="1203"/>
      <c r="G99" s="615" t="str">
        <f ca="1">IF(OFFSET(입력!$B$3,B89-1+$S$1*20,15)="조림 2년 차","(○)","")</f>
        <v/>
      </c>
      <c r="AD99">
        <f>COUNTIF(입력!$J$3:$J$142,AC99)</f>
        <v>101</v>
      </c>
    </row>
    <row r="100" spans="1:30" ht="35.1" customHeight="1">
      <c r="A100" s="1199"/>
      <c r="B100" s="1200"/>
      <c r="C100" s="1201" t="s">
        <v>519</v>
      </c>
      <c r="D100" s="1202"/>
      <c r="E100" s="1202"/>
      <c r="F100" s="1203"/>
      <c r="G100" s="615" t="str">
        <f ca="1">IF(OFFSET(입력!$B$3,B89-1+$S$1*20,15)="조림 3년 차 이상","(○)","")</f>
        <v/>
      </c>
      <c r="AD100">
        <f>COUNTIF(입력!$J$3:$J$142,AC100)</f>
        <v>101</v>
      </c>
    </row>
    <row r="101" spans="1:30" ht="105.75" customHeight="1">
      <c r="A101" s="1204" t="s">
        <v>298</v>
      </c>
      <c r="B101" s="1204"/>
      <c r="C101" s="1201"/>
      <c r="D101" s="1202"/>
      <c r="E101" s="1202"/>
      <c r="F101" s="1202"/>
      <c r="G101" s="1203"/>
      <c r="AD101">
        <f>COUNTIF(입력!$J$3:$J$142,AC101)</f>
        <v>101</v>
      </c>
    </row>
    <row r="102" spans="1:30" ht="39.75" customHeight="1">
      <c r="A102" s="1194" t="s">
        <v>561</v>
      </c>
      <c r="B102" s="1194"/>
      <c r="C102" s="1194"/>
      <c r="D102" s="1194"/>
      <c r="AD102">
        <f>COUNTIF(입력!$J$3:$J$142,AC102)</f>
        <v>101</v>
      </c>
    </row>
  </sheetData>
  <mergeCells count="126">
    <mergeCell ref="A102:D102"/>
    <mergeCell ref="A98:B100"/>
    <mergeCell ref="C98:F98"/>
    <mergeCell ref="C99:F99"/>
    <mergeCell ref="C100:F100"/>
    <mergeCell ref="A101:B101"/>
    <mergeCell ref="C101:G101"/>
    <mergeCell ref="A92:B92"/>
    <mergeCell ref="C92:F92"/>
    <mergeCell ref="A93:A94"/>
    <mergeCell ref="C93:F93"/>
    <mergeCell ref="C94:F94"/>
    <mergeCell ref="A95:B97"/>
    <mergeCell ref="C95:F95"/>
    <mergeCell ref="C96:F96"/>
    <mergeCell ref="C97:F97"/>
    <mergeCell ref="A85:D85"/>
    <mergeCell ref="A86:G86"/>
    <mergeCell ref="A87:D87"/>
    <mergeCell ref="E88:G88"/>
    <mergeCell ref="B89:C89"/>
    <mergeCell ref="B91:C91"/>
    <mergeCell ref="A81:B83"/>
    <mergeCell ref="C81:F81"/>
    <mergeCell ref="C82:F82"/>
    <mergeCell ref="C83:F83"/>
    <mergeCell ref="A84:B84"/>
    <mergeCell ref="C84:G84"/>
    <mergeCell ref="A75:B75"/>
    <mergeCell ref="C75:F75"/>
    <mergeCell ref="A76:A77"/>
    <mergeCell ref="C76:F76"/>
    <mergeCell ref="C77:F77"/>
    <mergeCell ref="A78:B80"/>
    <mergeCell ref="C78:F78"/>
    <mergeCell ref="C79:F79"/>
    <mergeCell ref="C80:F80"/>
    <mergeCell ref="A68:D68"/>
    <mergeCell ref="A69:G69"/>
    <mergeCell ref="A70:D70"/>
    <mergeCell ref="E71:G71"/>
    <mergeCell ref="B72:C72"/>
    <mergeCell ref="B74:C74"/>
    <mergeCell ref="A64:B66"/>
    <mergeCell ref="C64:F64"/>
    <mergeCell ref="C65:F65"/>
    <mergeCell ref="C66:F66"/>
    <mergeCell ref="A67:B67"/>
    <mergeCell ref="C67:G67"/>
    <mergeCell ref="A58:B58"/>
    <mergeCell ref="C58:F58"/>
    <mergeCell ref="A59:A60"/>
    <mergeCell ref="C59:F59"/>
    <mergeCell ref="C60:F60"/>
    <mergeCell ref="A61:B63"/>
    <mergeCell ref="C61:F61"/>
    <mergeCell ref="C62:F62"/>
    <mergeCell ref="C63:F63"/>
    <mergeCell ref="A51:D51"/>
    <mergeCell ref="A52:G52"/>
    <mergeCell ref="A53:D53"/>
    <mergeCell ref="E54:G54"/>
    <mergeCell ref="B55:C55"/>
    <mergeCell ref="B57:C57"/>
    <mergeCell ref="A47:B49"/>
    <mergeCell ref="C47:F47"/>
    <mergeCell ref="C48:F48"/>
    <mergeCell ref="C49:F49"/>
    <mergeCell ref="A50:B50"/>
    <mergeCell ref="C50:G50"/>
    <mergeCell ref="A41:B41"/>
    <mergeCell ref="C41:F41"/>
    <mergeCell ref="A42:A43"/>
    <mergeCell ref="C42:F42"/>
    <mergeCell ref="C43:F43"/>
    <mergeCell ref="A44:B46"/>
    <mergeCell ref="C44:F44"/>
    <mergeCell ref="C45:F45"/>
    <mergeCell ref="C46:F46"/>
    <mergeCell ref="A34:D34"/>
    <mergeCell ref="A35:G35"/>
    <mergeCell ref="A36:D36"/>
    <mergeCell ref="E37:G37"/>
    <mergeCell ref="B38:C38"/>
    <mergeCell ref="B40:C40"/>
    <mergeCell ref="A30:B32"/>
    <mergeCell ref="C30:F30"/>
    <mergeCell ref="C31:F31"/>
    <mergeCell ref="C32:F32"/>
    <mergeCell ref="A33:B33"/>
    <mergeCell ref="C33:G33"/>
    <mergeCell ref="A24:B24"/>
    <mergeCell ref="C24:F24"/>
    <mergeCell ref="A25:A26"/>
    <mergeCell ref="C25:F25"/>
    <mergeCell ref="C26:F26"/>
    <mergeCell ref="A27:B29"/>
    <mergeCell ref="C27:F27"/>
    <mergeCell ref="C28:F28"/>
    <mergeCell ref="C29:F29"/>
    <mergeCell ref="A17:D17"/>
    <mergeCell ref="A18:G18"/>
    <mergeCell ref="A19:D19"/>
    <mergeCell ref="E20:G20"/>
    <mergeCell ref="B21:C21"/>
    <mergeCell ref="B23:C23"/>
    <mergeCell ref="A13:B15"/>
    <mergeCell ref="C13:F13"/>
    <mergeCell ref="C14:F14"/>
    <mergeCell ref="C15:F15"/>
    <mergeCell ref="A16:B16"/>
    <mergeCell ref="C16:G16"/>
    <mergeCell ref="A8:A9"/>
    <mergeCell ref="C8:F8"/>
    <mergeCell ref="C9:F9"/>
    <mergeCell ref="A10:B12"/>
    <mergeCell ref="C10:F10"/>
    <mergeCell ref="C11:F11"/>
    <mergeCell ref="C12:F12"/>
    <mergeCell ref="A1:G1"/>
    <mergeCell ref="A2:D2"/>
    <mergeCell ref="E3:G3"/>
    <mergeCell ref="B4:C4"/>
    <mergeCell ref="B6:C6"/>
    <mergeCell ref="A7:B7"/>
    <mergeCell ref="C7:F7"/>
  </mergeCells>
  <phoneticPr fontId="4" type="noConversion"/>
  <pageMargins left="0.7" right="0.7" top="0.75" bottom="0.75" header="0.3" footer="0.3"/>
  <pageSetup paperSize="9" scale="89" orientation="portrait" horizontalDpi="300" verticalDpi="300" r:id="rId1"/>
  <legacy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H204"/>
  <sheetViews>
    <sheetView view="pageBreakPreview" topLeftCell="A106" zoomScale="90" zoomScaleNormal="100" zoomScaleSheetLayoutView="90" workbookViewId="0">
      <selection activeCell="J110" sqref="J110"/>
    </sheetView>
  </sheetViews>
  <sheetFormatPr defaultRowHeight="13.5"/>
  <cols>
    <col min="2" max="2" width="11.88671875" customWidth="1"/>
    <col min="3" max="3" width="13.5546875" customWidth="1"/>
    <col min="5" max="5" width="14.44140625" customWidth="1"/>
    <col min="6" max="6" width="10.77734375" customWidth="1"/>
    <col min="7" max="7" width="16.5546875" customWidth="1"/>
  </cols>
  <sheetData>
    <row r="1" spans="1:34" ht="39.75" customHeight="1">
      <c r="A1" s="1205" t="str">
        <f ca="1">"풀베기 표준지 조사야장 ("&amp;OFFSET(입력!$A$3,B4-1+$S$1*20,0)&amp;")"</f>
        <v>풀베기 표준지 조사야장 (1-0-6-0)</v>
      </c>
      <c r="B1" s="1206"/>
      <c r="C1" s="1206"/>
      <c r="D1" s="1206"/>
      <c r="E1" s="1206"/>
      <c r="F1" s="1206"/>
      <c r="G1" s="1207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5</v>
      </c>
    </row>
    <row r="2" spans="1:34" ht="39.75" customHeight="1">
      <c r="A2" s="1210" t="s">
        <v>559</v>
      </c>
      <c r="B2" s="1210"/>
      <c r="C2" s="1210"/>
      <c r="D2" s="1210"/>
      <c r="E2" s="620"/>
      <c r="F2" s="620"/>
      <c r="G2" s="620"/>
    </row>
    <row r="3" spans="1:34" ht="39.75" customHeight="1">
      <c r="A3" s="615" t="s">
        <v>554</v>
      </c>
      <c r="B3" s="619">
        <f ca="1">OFFSET(입력!$B$3,B4-1+$S$1*20,2)</f>
        <v>2026</v>
      </c>
      <c r="C3" s="618" t="str">
        <f ca="1">OFFSET(입력!$B$3,B4-1+$S$1*20,3)</f>
        <v>05.08-05.20</v>
      </c>
      <c r="D3" s="615" t="s">
        <v>553</v>
      </c>
      <c r="E3" s="1201" t="str">
        <f ca="1">OFFSET(입력!$B$3,B4-1+$S$1*20,1)</f>
        <v>양구군 양구읍 송청리 산11번지외 14필지</v>
      </c>
      <c r="F3" s="1202"/>
      <c r="G3" s="1203"/>
      <c r="AC3" s="614" t="s">
        <v>345</v>
      </c>
      <c r="AD3">
        <f>COUNTIF(입력!$J$3:$J$142,AC3)</f>
        <v>14</v>
      </c>
      <c r="AH3" s="614">
        <f>COUNTIF(입력!$J$3:$J$142,AC3)</f>
        <v>14</v>
      </c>
    </row>
    <row r="4" spans="1:34" ht="39.75" customHeight="1">
      <c r="A4" s="615" t="s">
        <v>550</v>
      </c>
      <c r="B4" s="1204">
        <f>ROUNDDOWN(ROW()/17,0)+1</f>
        <v>1</v>
      </c>
      <c r="C4" s="1204"/>
      <c r="D4" s="615" t="s">
        <v>549</v>
      </c>
      <c r="E4" s="615" t="s">
        <v>548</v>
      </c>
      <c r="F4" s="615" t="s">
        <v>547</v>
      </c>
      <c r="G4" s="621">
        <f ca="1">OFFSET(입력!$B$3,B4-1+$S$1*20,4)</f>
        <v>0.02</v>
      </c>
      <c r="AC4" s="614"/>
      <c r="AD4">
        <f>COUNTIF(입력!$J$3:$J$142,AC4)</f>
        <v>101</v>
      </c>
      <c r="AH4" s="614"/>
    </row>
    <row r="5" spans="1:34" ht="39.75" customHeight="1">
      <c r="A5" s="615" t="s">
        <v>573</v>
      </c>
      <c r="B5" s="616" t="s">
        <v>545</v>
      </c>
      <c r="C5" s="617">
        <f ca="1">ROUND(OFFSET(입력!$B$3,B4-1+$S$1*20,10),0)</f>
        <v>287678</v>
      </c>
      <c r="D5" s="617" t="s">
        <v>544</v>
      </c>
      <c r="E5" s="617">
        <f ca="1">ROUND(OFFSET(입력!$B$3,B4-1+$S$1*20,11),0)</f>
        <v>611449</v>
      </c>
      <c r="F5" s="615" t="s">
        <v>543</v>
      </c>
      <c r="G5" s="615" t="s">
        <v>574</v>
      </c>
      <c r="AC5" s="614"/>
      <c r="AD5">
        <f>COUNTIF(입력!$J$3:$J$142,AC5)</f>
        <v>101</v>
      </c>
      <c r="AH5" s="614"/>
    </row>
    <row r="6" spans="1:34" ht="39.75" customHeight="1">
      <c r="A6" s="615" t="s">
        <v>411</v>
      </c>
      <c r="B6" s="1204" t="str">
        <f ca="1">OFFSET(입력!$B$3,B4-1+$S$1*20,8)</f>
        <v>자작나무</v>
      </c>
      <c r="C6" s="1204"/>
      <c r="D6" s="615" t="s">
        <v>539</v>
      </c>
      <c r="E6" s="622">
        <f ca="1">OFFSET(입력!$B$3,B4-1+$S$1*20,7)</f>
        <v>2025</v>
      </c>
      <c r="F6" s="622">
        <f ca="1">OFFSET(입력!$B$3,C4-1+$S$1*20,7)</f>
        <v>0</v>
      </c>
      <c r="G6" s="615" t="str">
        <f ca="1">OFFSET(입력!$B$3,B4-1+$S$1*20,9)</f>
        <v>중묘</v>
      </c>
      <c r="AC6" s="614"/>
      <c r="AD6">
        <f>COUNTIF(입력!$J$3:$J$142,AC6)</f>
        <v>101</v>
      </c>
    </row>
    <row r="7" spans="1:34" ht="39.75" customHeight="1">
      <c r="A7" s="1204" t="s">
        <v>512</v>
      </c>
      <c r="B7" s="1204"/>
      <c r="C7" s="1204" t="s">
        <v>536</v>
      </c>
      <c r="D7" s="1204"/>
      <c r="E7" s="1204"/>
      <c r="F7" s="1204"/>
      <c r="G7" s="615" t="s">
        <v>6</v>
      </c>
      <c r="AD7">
        <f>COUNTIF(입력!$J$3:$J$142,AC7)</f>
        <v>101</v>
      </c>
    </row>
    <row r="8" spans="1:34" ht="80.099999999999994" customHeight="1">
      <c r="A8" s="1208" t="s">
        <v>309</v>
      </c>
      <c r="B8" s="615" t="s">
        <v>310</v>
      </c>
      <c r="C8" s="1201">
        <f ca="1">OFFSET(입력!$B$3,B4-1+$S$1*20,12)</f>
        <v>21</v>
      </c>
      <c r="D8" s="1202"/>
      <c r="E8" s="1202"/>
      <c r="F8" s="1203"/>
      <c r="G8" s="615"/>
      <c r="AD8">
        <f>COUNTIF(입력!$J$3:$J$142,AC8)</f>
        <v>101</v>
      </c>
    </row>
    <row r="9" spans="1:34" ht="80.099999999999994" customHeight="1">
      <c r="A9" s="1209"/>
      <c r="B9" s="615" t="s">
        <v>311</v>
      </c>
      <c r="C9" s="1201">
        <f ca="1">OFFSET(입력!$B$3,B4-1+$S$1*20,13)</f>
        <v>39</v>
      </c>
      <c r="D9" s="1202"/>
      <c r="E9" s="1202"/>
      <c r="F9" s="1203"/>
      <c r="G9" s="615"/>
      <c r="AD9">
        <f>COUNTIF(입력!$J$3:$J$142,AC9)</f>
        <v>101</v>
      </c>
    </row>
    <row r="10" spans="1:34" ht="35.1" customHeight="1">
      <c r="A10" s="1195" t="s">
        <v>528</v>
      </c>
      <c r="B10" s="1196"/>
      <c r="C10" s="1201" t="s">
        <v>527</v>
      </c>
      <c r="D10" s="1202"/>
      <c r="E10" s="1202"/>
      <c r="F10" s="1203"/>
      <c r="G10" s="615" t="str">
        <f ca="1">IF(OFFSET(입력!$B$3,B4-1+$S$1*20,14)="제거대상의 대부분이 목본류","(○)","")</f>
        <v/>
      </c>
      <c r="AD10">
        <f>COUNTIF(입력!$J$3:$J$142,AC10)</f>
        <v>101</v>
      </c>
    </row>
    <row r="11" spans="1:34" ht="35.1" customHeight="1">
      <c r="A11" s="1197"/>
      <c r="B11" s="1198"/>
      <c r="C11" s="1201" t="s">
        <v>526</v>
      </c>
      <c r="D11" s="1202"/>
      <c r="E11" s="1202"/>
      <c r="F11" s="1203"/>
      <c r="G11" s="615" t="str">
        <f ca="1">IF(OFFSET(입력!$B$3,B4-1+$S$1*20,14)="제거대상의 대부분이 초본류","(○)","")</f>
        <v/>
      </c>
      <c r="AD11">
        <f>COUNTIF(입력!$J$3:$J$142,AC11)</f>
        <v>101</v>
      </c>
    </row>
    <row r="12" spans="1:34" ht="35.1" customHeight="1">
      <c r="A12" s="1199"/>
      <c r="B12" s="1200"/>
      <c r="C12" s="1201" t="s">
        <v>524</v>
      </c>
      <c r="D12" s="1202"/>
      <c r="E12" s="1202"/>
      <c r="F12" s="1203"/>
      <c r="G12" s="615" t="str">
        <f ca="1">IF(OFFSET(입력!$B$3,B4-1+$S$1*20,14)="제거대상은 목본류+초본류 혼합","(○)","")</f>
        <v>(○)</v>
      </c>
      <c r="AD12">
        <f>COUNTIF(입력!$J$3:$J$142,AC12)</f>
        <v>101</v>
      </c>
    </row>
    <row r="13" spans="1:34" ht="35.1" customHeight="1">
      <c r="A13" s="1195" t="s">
        <v>558</v>
      </c>
      <c r="B13" s="1196"/>
      <c r="C13" s="1201" t="s">
        <v>523</v>
      </c>
      <c r="D13" s="1202"/>
      <c r="E13" s="1202"/>
      <c r="F13" s="1203"/>
      <c r="G13" s="615" t="str">
        <f ca="1">IF(OFFSET(입력!$B$3,B4-1+$S$1*20,15)="조림 당해 연도","(○)","")</f>
        <v/>
      </c>
      <c r="AD13">
        <f>COUNTIF(입력!$J$3:$J$142,AC13)</f>
        <v>101</v>
      </c>
    </row>
    <row r="14" spans="1:34" ht="35.1" customHeight="1">
      <c r="A14" s="1197"/>
      <c r="B14" s="1198"/>
      <c r="C14" s="1201" t="s">
        <v>521</v>
      </c>
      <c r="D14" s="1202"/>
      <c r="E14" s="1202"/>
      <c r="F14" s="1203"/>
      <c r="G14" s="615" t="str">
        <f ca="1">IF(OFFSET(입력!$B$3,B4-1+$S$1*20,15)="조림 2년 차","(○)","")</f>
        <v>(○)</v>
      </c>
      <c r="AD14">
        <f>COUNTIF(입력!$J$3:$J$142,AC14)</f>
        <v>101</v>
      </c>
    </row>
    <row r="15" spans="1:34" ht="35.1" customHeight="1">
      <c r="A15" s="1199"/>
      <c r="B15" s="1200"/>
      <c r="C15" s="1201" t="s">
        <v>519</v>
      </c>
      <c r="D15" s="1202"/>
      <c r="E15" s="1202"/>
      <c r="F15" s="1203"/>
      <c r="G15" s="615" t="str">
        <f ca="1">IF(OFFSET(입력!$B$3,B4-1+$S$1*20,15)="조림 3년 차 이상","(○)","")</f>
        <v/>
      </c>
      <c r="AD15">
        <f>COUNTIF(입력!$J$3:$J$142,AC15)</f>
        <v>101</v>
      </c>
    </row>
    <row r="16" spans="1:34" ht="105.75" customHeight="1">
      <c r="A16" s="1204" t="s">
        <v>298</v>
      </c>
      <c r="B16" s="1204"/>
      <c r="C16" s="1201"/>
      <c r="D16" s="1202"/>
      <c r="E16" s="1202"/>
      <c r="F16" s="1202"/>
      <c r="G16" s="1203"/>
      <c r="AD16">
        <f>COUNTIF(입력!$J$3:$J$142,AC16)</f>
        <v>101</v>
      </c>
    </row>
    <row r="17" spans="1:34" ht="39.75" customHeight="1">
      <c r="A17" s="1194" t="s">
        <v>561</v>
      </c>
      <c r="B17" s="1194"/>
      <c r="C17" s="1194"/>
      <c r="D17" s="1194"/>
      <c r="AD17">
        <f>COUNTIF(입력!$J$3:$J$142,AC17)</f>
        <v>101</v>
      </c>
    </row>
    <row r="18" spans="1:34" ht="39.75" customHeight="1">
      <c r="A18" s="1205" t="str">
        <f ca="1">"풀베기 표준지 조사야장 ("&amp;OFFSET(입력!$A$3,B21-1+$S$1*20,0)&amp;")"</f>
        <v>풀베기 표준지 조사야장 (1-0-6-0)</v>
      </c>
      <c r="B18" s="1206"/>
      <c r="C18" s="1206"/>
      <c r="D18" s="1206"/>
      <c r="E18" s="1206"/>
      <c r="F18" s="1206"/>
      <c r="G18" s="1207"/>
      <c r="S18" s="3">
        <f ca="1">IFERROR(IF(RIGHT(MID(CELL("filename",A18),FIND("]",CELL("filename",A18))+1,255),2)&gt;=10,RIGHT(MID(CELL("filename",A18),FIND("]",CELL("filename",A18))+1,255),2)-1,RIGHT(MID(CELL("filename",A18),FIND("]",CELL("filename",A18))+1,255),1)-1),RIGHT(MID(CELL("filename",A18),FIND("]",CELL("filename",A18))+1,255),1)-1)</f>
        <v>5</v>
      </c>
    </row>
    <row r="19" spans="1:34" ht="39.75" customHeight="1">
      <c r="A19" s="1210" t="s">
        <v>559</v>
      </c>
      <c r="B19" s="1210"/>
      <c r="C19" s="1210"/>
      <c r="D19" s="1210"/>
      <c r="E19" s="620"/>
      <c r="F19" s="620"/>
      <c r="G19" s="620"/>
    </row>
    <row r="20" spans="1:34" ht="39.75" customHeight="1">
      <c r="A20" s="615" t="s">
        <v>554</v>
      </c>
      <c r="B20" s="619">
        <f ca="1">OFFSET(입력!$B$3,B21-1+$S$1*20,2)</f>
        <v>2026</v>
      </c>
      <c r="C20" s="618" t="str">
        <f ca="1">OFFSET(입력!$B$3,B21-1+$S$1*20,3)</f>
        <v>05.08-05.20</v>
      </c>
      <c r="D20" s="615" t="s">
        <v>553</v>
      </c>
      <c r="E20" s="1201" t="str">
        <f ca="1">OFFSET(입력!$B$3,B21-1+$S$1*20,1)</f>
        <v>양구군 양구읍 송청리 산11번지외 14필지</v>
      </c>
      <c r="F20" s="1202"/>
      <c r="G20" s="1203"/>
      <c r="AC20" s="614" t="s">
        <v>345</v>
      </c>
      <c r="AD20">
        <f>COUNTIF(입력!$J$3:$J$142,AC20)</f>
        <v>14</v>
      </c>
      <c r="AH20" s="614">
        <f>COUNTIF(입력!$J$3:$J$142,AC20)</f>
        <v>14</v>
      </c>
    </row>
    <row r="21" spans="1:34" ht="39.75" customHeight="1">
      <c r="A21" s="615" t="s">
        <v>550</v>
      </c>
      <c r="B21" s="1204">
        <f>ROUNDDOWN(ROW()/17,0)+1</f>
        <v>2</v>
      </c>
      <c r="C21" s="1204"/>
      <c r="D21" s="615" t="s">
        <v>549</v>
      </c>
      <c r="E21" s="615" t="s">
        <v>548</v>
      </c>
      <c r="F21" s="615" t="s">
        <v>547</v>
      </c>
      <c r="G21" s="621">
        <f ca="1">OFFSET(입력!$B$3,B21-1+$S$1*20,4)</f>
        <v>0.02</v>
      </c>
      <c r="AC21" s="614"/>
      <c r="AD21">
        <f>COUNTIF(입력!$J$3:$J$142,AC21)</f>
        <v>101</v>
      </c>
      <c r="AH21" s="614"/>
    </row>
    <row r="22" spans="1:34" ht="39.75" customHeight="1">
      <c r="A22" s="615" t="s">
        <v>573</v>
      </c>
      <c r="B22" s="616" t="s">
        <v>545</v>
      </c>
      <c r="C22" s="617">
        <f ca="1">ROUND(OFFSET(입력!$B$3,B21-1+$S$1*20,10),0)</f>
        <v>287817</v>
      </c>
      <c r="D22" s="617" t="s">
        <v>544</v>
      </c>
      <c r="E22" s="617">
        <f ca="1">ROUND(OFFSET(입력!$B$3,B21-1+$S$1*20,11),0)</f>
        <v>610344</v>
      </c>
      <c r="F22" s="615" t="s">
        <v>543</v>
      </c>
      <c r="G22" s="615" t="s">
        <v>574</v>
      </c>
      <c r="AC22" s="614"/>
      <c r="AD22">
        <f>COUNTIF(입력!$J$3:$J$142,AC22)</f>
        <v>101</v>
      </c>
      <c r="AH22" s="614"/>
    </row>
    <row r="23" spans="1:34" ht="39.75" customHeight="1">
      <c r="A23" s="615" t="s">
        <v>411</v>
      </c>
      <c r="B23" s="1204" t="str">
        <f ca="1">OFFSET(입력!$B$3,B21-1+$S$1*20,8)</f>
        <v>자작나무</v>
      </c>
      <c r="C23" s="1204"/>
      <c r="D23" s="615" t="s">
        <v>539</v>
      </c>
      <c r="E23" s="622">
        <f ca="1">OFFSET(입력!$B$3,B21-1+$S$1*20,7)</f>
        <v>2025</v>
      </c>
      <c r="F23" s="615" t="s">
        <v>538</v>
      </c>
      <c r="G23" s="615" t="str">
        <f ca="1">OFFSET(입력!$B$3,B21-1+$S$1*20,9)</f>
        <v>중묘</v>
      </c>
      <c r="AC23" s="614"/>
      <c r="AD23">
        <f>COUNTIF(입력!$J$3:$J$142,AC23)</f>
        <v>101</v>
      </c>
    </row>
    <row r="24" spans="1:34" ht="39.75" customHeight="1">
      <c r="A24" s="1204" t="s">
        <v>512</v>
      </c>
      <c r="B24" s="1204"/>
      <c r="C24" s="1204" t="s">
        <v>536</v>
      </c>
      <c r="D24" s="1204"/>
      <c r="E24" s="1204"/>
      <c r="F24" s="1204"/>
      <c r="G24" s="615" t="s">
        <v>6</v>
      </c>
      <c r="AD24">
        <f>COUNTIF(입력!$J$3:$J$142,AC24)</f>
        <v>101</v>
      </c>
    </row>
    <row r="25" spans="1:34" ht="80.099999999999994" customHeight="1">
      <c r="A25" s="1208" t="s">
        <v>309</v>
      </c>
      <c r="B25" s="615" t="s">
        <v>310</v>
      </c>
      <c r="C25" s="1201">
        <f ca="1">OFFSET(입력!$B$3,B21-1+$S$1*20,12)</f>
        <v>37</v>
      </c>
      <c r="D25" s="1202"/>
      <c r="E25" s="1202"/>
      <c r="F25" s="1203"/>
      <c r="G25" s="615"/>
      <c r="AD25">
        <f>COUNTIF(입력!$J$3:$J$142,AC25)</f>
        <v>101</v>
      </c>
    </row>
    <row r="26" spans="1:34" ht="80.099999999999994" customHeight="1">
      <c r="A26" s="1209"/>
      <c r="B26" s="615" t="s">
        <v>311</v>
      </c>
      <c r="C26" s="1201">
        <f ca="1">OFFSET(입력!$B$3,B21-1+$S$1*20,13)</f>
        <v>23</v>
      </c>
      <c r="D26" s="1202"/>
      <c r="E26" s="1202"/>
      <c r="F26" s="1203"/>
      <c r="G26" s="615"/>
      <c r="AD26">
        <f>COUNTIF(입력!$J$3:$J$142,AC26)</f>
        <v>101</v>
      </c>
    </row>
    <row r="27" spans="1:34" ht="35.1" customHeight="1">
      <c r="A27" s="1195" t="s">
        <v>528</v>
      </c>
      <c r="B27" s="1196"/>
      <c r="C27" s="1201" t="s">
        <v>527</v>
      </c>
      <c r="D27" s="1202"/>
      <c r="E27" s="1202"/>
      <c r="F27" s="1203"/>
      <c r="G27" s="615" t="str">
        <f ca="1">IF(OFFSET(입력!$B$3,B21-1+$S$1*20,14)="제거대상의 대부분이 목본류","(○)","")</f>
        <v/>
      </c>
      <c r="AD27">
        <f>COUNTIF(입력!$J$3:$J$142,AC27)</f>
        <v>101</v>
      </c>
    </row>
    <row r="28" spans="1:34" ht="35.1" customHeight="1">
      <c r="A28" s="1197"/>
      <c r="B28" s="1198"/>
      <c r="C28" s="1201" t="s">
        <v>526</v>
      </c>
      <c r="D28" s="1202"/>
      <c r="E28" s="1202"/>
      <c r="F28" s="1203"/>
      <c r="G28" s="615" t="str">
        <f ca="1">IF(OFFSET(입력!$B$3,B21-1+$S$1*20,14)="제거대상의 대부분이 초본류","(○)","")</f>
        <v/>
      </c>
      <c r="AD28">
        <f>COUNTIF(입력!$J$3:$J$142,AC28)</f>
        <v>101</v>
      </c>
    </row>
    <row r="29" spans="1:34" ht="35.1" customHeight="1">
      <c r="A29" s="1199"/>
      <c r="B29" s="1200"/>
      <c r="C29" s="1201" t="s">
        <v>524</v>
      </c>
      <c r="D29" s="1202"/>
      <c r="E29" s="1202"/>
      <c r="F29" s="1203"/>
      <c r="G29" s="615" t="str">
        <f ca="1">IF(OFFSET(입력!$B$3,B21-1+$S$1*20,14)="제거대상은 목본류+초본류 혼합","(○)","")</f>
        <v>(○)</v>
      </c>
      <c r="AD29">
        <f>COUNTIF(입력!$J$3:$J$142,AC29)</f>
        <v>101</v>
      </c>
    </row>
    <row r="30" spans="1:34" ht="35.1" customHeight="1">
      <c r="A30" s="1195" t="s">
        <v>558</v>
      </c>
      <c r="B30" s="1196"/>
      <c r="C30" s="1201" t="s">
        <v>523</v>
      </c>
      <c r="D30" s="1202"/>
      <c r="E30" s="1202"/>
      <c r="F30" s="1203"/>
      <c r="G30" s="615" t="str">
        <f ca="1">IF(OFFSET(입력!$B$3,B21-1+$S$1*20,15)="조림 당해 연도","(○)","")</f>
        <v/>
      </c>
      <c r="AD30">
        <f>COUNTIF(입력!$J$3:$J$142,AC30)</f>
        <v>101</v>
      </c>
    </row>
    <row r="31" spans="1:34" ht="35.1" customHeight="1">
      <c r="A31" s="1197"/>
      <c r="B31" s="1198"/>
      <c r="C31" s="1201" t="s">
        <v>521</v>
      </c>
      <c r="D31" s="1202"/>
      <c r="E31" s="1202"/>
      <c r="F31" s="1203"/>
      <c r="G31" s="615" t="str">
        <f ca="1">IF(OFFSET(입력!$B$3,B21-1+$S$1*20,15)="조림 2년 차","(○)","")</f>
        <v>(○)</v>
      </c>
      <c r="AD31">
        <f>COUNTIF(입력!$J$3:$J$142,AC31)</f>
        <v>101</v>
      </c>
    </row>
    <row r="32" spans="1:34" ht="35.1" customHeight="1">
      <c r="A32" s="1199"/>
      <c r="B32" s="1200"/>
      <c r="C32" s="1201" t="s">
        <v>519</v>
      </c>
      <c r="D32" s="1202"/>
      <c r="E32" s="1202"/>
      <c r="F32" s="1203"/>
      <c r="G32" s="615" t="str">
        <f ca="1">IF(OFFSET(입력!$B$3,B21-1+$S$1*20,15)="조림 3년 차 이상","(○)","")</f>
        <v/>
      </c>
      <c r="AD32">
        <f>COUNTIF(입력!$J$3:$J$142,AC32)</f>
        <v>101</v>
      </c>
    </row>
    <row r="33" spans="1:34" ht="105.75" customHeight="1">
      <c r="A33" s="1204" t="s">
        <v>298</v>
      </c>
      <c r="B33" s="1204"/>
      <c r="C33" s="1201"/>
      <c r="D33" s="1202"/>
      <c r="E33" s="1202"/>
      <c r="F33" s="1202"/>
      <c r="G33" s="1203"/>
      <c r="AD33">
        <f>COUNTIF(입력!$J$3:$J$142,AC33)</f>
        <v>101</v>
      </c>
    </row>
    <row r="34" spans="1:34" ht="39.75" customHeight="1">
      <c r="A34" s="1194" t="s">
        <v>561</v>
      </c>
      <c r="B34" s="1194"/>
      <c r="C34" s="1194"/>
      <c r="D34" s="1194"/>
      <c r="AD34">
        <f>COUNTIF(입력!$J$3:$J$142,AC34)</f>
        <v>101</v>
      </c>
    </row>
    <row r="35" spans="1:34" ht="39.75" customHeight="1">
      <c r="A35" s="1205" t="str">
        <f ca="1">"풀베기 표준지 조사야장 ("&amp;OFFSET(입력!$A$3,B38-1+$S$1*20,0)&amp;")"</f>
        <v>풀베기 표준지 조사야장 (1-0-6-0)</v>
      </c>
      <c r="B35" s="1206"/>
      <c r="C35" s="1206"/>
      <c r="D35" s="1206"/>
      <c r="E35" s="1206"/>
      <c r="F35" s="1206"/>
      <c r="G35" s="1207"/>
      <c r="S35" s="3">
        <f ca="1">IFERROR(IF(RIGHT(MID(CELL("filename",A35),FIND("]",CELL("filename",A35))+1,255),2)&gt;=10,RIGHT(MID(CELL("filename",A35),FIND("]",CELL("filename",A35))+1,255),2)-1,RIGHT(MID(CELL("filename",A35),FIND("]",CELL("filename",A35))+1,255),1)-1),RIGHT(MID(CELL("filename",A35),FIND("]",CELL("filename",A35))+1,255),1)-1)</f>
        <v>5</v>
      </c>
    </row>
    <row r="36" spans="1:34" ht="39.75" customHeight="1">
      <c r="A36" s="1210" t="s">
        <v>559</v>
      </c>
      <c r="B36" s="1210"/>
      <c r="C36" s="1210"/>
      <c r="D36" s="1210"/>
      <c r="E36" s="620"/>
      <c r="F36" s="620"/>
      <c r="G36" s="620"/>
    </row>
    <row r="37" spans="1:34" ht="39.75" customHeight="1">
      <c r="A37" s="615" t="s">
        <v>554</v>
      </c>
      <c r="B37" s="619">
        <f ca="1">OFFSET(입력!$B$3,B38-1+$S$1*20,2)</f>
        <v>2026</v>
      </c>
      <c r="C37" s="618" t="str">
        <f ca="1">OFFSET(입력!$B$3,B38-1+$S$1*20,3)</f>
        <v>05.08-05.20</v>
      </c>
      <c r="D37" s="615" t="s">
        <v>553</v>
      </c>
      <c r="E37" s="1201" t="str">
        <f ca="1">OFFSET(입력!$B$3,B38-1+$S$1*20,1)</f>
        <v>양구군 양구읍 송청리 산11번지외 14필지</v>
      </c>
      <c r="F37" s="1202"/>
      <c r="G37" s="1203"/>
      <c r="AC37" s="614" t="s">
        <v>345</v>
      </c>
      <c r="AD37">
        <f>COUNTIF(입력!$J$3:$J$142,AC37)</f>
        <v>14</v>
      </c>
      <c r="AH37" s="614">
        <f>COUNTIF(입력!$J$3:$J$142,AC37)</f>
        <v>14</v>
      </c>
    </row>
    <row r="38" spans="1:34" ht="39.75" customHeight="1">
      <c r="A38" s="615" t="s">
        <v>550</v>
      </c>
      <c r="B38" s="1204">
        <f>ROUNDDOWN(ROW()/17,0)+1</f>
        <v>3</v>
      </c>
      <c r="C38" s="1204"/>
      <c r="D38" s="615" t="s">
        <v>549</v>
      </c>
      <c r="E38" s="615" t="s">
        <v>548</v>
      </c>
      <c r="F38" s="615" t="s">
        <v>547</v>
      </c>
      <c r="G38" s="621">
        <f ca="1">OFFSET(입력!$B$3,B38-1+$S$1*20,4)</f>
        <v>0.02</v>
      </c>
      <c r="AC38" s="614"/>
      <c r="AD38">
        <f>COUNTIF(입력!$J$3:$J$142,AC38)</f>
        <v>101</v>
      </c>
      <c r="AH38" s="614"/>
    </row>
    <row r="39" spans="1:34" ht="39.75" customHeight="1">
      <c r="A39" s="615" t="s">
        <v>573</v>
      </c>
      <c r="B39" s="616" t="s">
        <v>545</v>
      </c>
      <c r="C39" s="617">
        <f ca="1">ROUND(OFFSET(입력!$B$3,B38-1+$S$1*20,10),0)</f>
        <v>288040</v>
      </c>
      <c r="D39" s="617" t="s">
        <v>544</v>
      </c>
      <c r="E39" s="617">
        <f ca="1">ROUND(OFFSET(입력!$B$3,B38-1+$S$1*20,11),0)</f>
        <v>610313</v>
      </c>
      <c r="F39" s="615" t="s">
        <v>543</v>
      </c>
      <c r="G39" s="615" t="s">
        <v>574</v>
      </c>
      <c r="AC39" s="614"/>
      <c r="AD39">
        <f>COUNTIF(입력!$J$3:$J$142,AC39)</f>
        <v>101</v>
      </c>
      <c r="AH39" s="614"/>
    </row>
    <row r="40" spans="1:34" ht="39.75" customHeight="1">
      <c r="A40" s="615" t="s">
        <v>411</v>
      </c>
      <c r="B40" s="1204" t="str">
        <f ca="1">OFFSET(입력!$B$3,B38-1+$S$1*20,8)</f>
        <v>자작나무</v>
      </c>
      <c r="C40" s="1204"/>
      <c r="D40" s="615" t="s">
        <v>539</v>
      </c>
      <c r="E40" s="622">
        <f ca="1">OFFSET(입력!$B$3,B38-1+$S$1*20,7)</f>
        <v>2025</v>
      </c>
      <c r="F40" s="615" t="s">
        <v>538</v>
      </c>
      <c r="G40" s="615" t="str">
        <f ca="1">OFFSET(입력!$B$3,B38-1+$S$1*20,9)</f>
        <v>중묘</v>
      </c>
      <c r="AC40" s="614"/>
      <c r="AD40">
        <f>COUNTIF(입력!$J$3:$J$142,AC40)</f>
        <v>101</v>
      </c>
    </row>
    <row r="41" spans="1:34" ht="39.75" customHeight="1">
      <c r="A41" s="1204" t="s">
        <v>512</v>
      </c>
      <c r="B41" s="1204"/>
      <c r="C41" s="1204" t="s">
        <v>536</v>
      </c>
      <c r="D41" s="1204"/>
      <c r="E41" s="1204"/>
      <c r="F41" s="1204"/>
      <c r="G41" s="615" t="s">
        <v>6</v>
      </c>
      <c r="AD41">
        <f>COUNTIF(입력!$J$3:$J$142,AC41)</f>
        <v>101</v>
      </c>
    </row>
    <row r="42" spans="1:34" ht="80.099999999999994" customHeight="1">
      <c r="A42" s="1208" t="s">
        <v>309</v>
      </c>
      <c r="B42" s="615" t="s">
        <v>310</v>
      </c>
      <c r="C42" s="1201">
        <f ca="1">OFFSET(입력!$B$3,B38-1+$S$1*20,12)</f>
        <v>34</v>
      </c>
      <c r="D42" s="1202"/>
      <c r="E42" s="1202"/>
      <c r="F42" s="1203"/>
      <c r="G42" s="615"/>
      <c r="AD42">
        <f>COUNTIF(입력!$J$3:$J$142,AC42)</f>
        <v>101</v>
      </c>
    </row>
    <row r="43" spans="1:34" ht="80.099999999999994" customHeight="1">
      <c r="A43" s="1209"/>
      <c r="B43" s="615" t="s">
        <v>311</v>
      </c>
      <c r="C43" s="1201">
        <f ca="1">OFFSET(입력!$B$3,B38-1+$S$1*20,13)</f>
        <v>26</v>
      </c>
      <c r="D43" s="1202"/>
      <c r="E43" s="1202"/>
      <c r="F43" s="1203"/>
      <c r="G43" s="615"/>
      <c r="AD43">
        <f>COUNTIF(입력!$J$3:$J$142,AC43)</f>
        <v>101</v>
      </c>
    </row>
    <row r="44" spans="1:34" ht="35.1" customHeight="1">
      <c r="A44" s="1195" t="s">
        <v>528</v>
      </c>
      <c r="B44" s="1196"/>
      <c r="C44" s="1201" t="s">
        <v>527</v>
      </c>
      <c r="D44" s="1202"/>
      <c r="E44" s="1202"/>
      <c r="F44" s="1203"/>
      <c r="G44" s="615" t="str">
        <f ca="1">IF(OFFSET(입력!$B$3,B38-1+$S$1*20,14)="제거대상의 대부분이 목본류","(○)","")</f>
        <v/>
      </c>
      <c r="AD44">
        <f>COUNTIF(입력!$J$3:$J$142,AC44)</f>
        <v>101</v>
      </c>
    </row>
    <row r="45" spans="1:34" ht="35.1" customHeight="1">
      <c r="A45" s="1197"/>
      <c r="B45" s="1198"/>
      <c r="C45" s="1201" t="s">
        <v>526</v>
      </c>
      <c r="D45" s="1202"/>
      <c r="E45" s="1202"/>
      <c r="F45" s="1203"/>
      <c r="G45" s="615" t="str">
        <f ca="1">IF(OFFSET(입력!$B$3,B38-1+$S$1*20,14)="제거대상의 대부분이 초본류","(○)","")</f>
        <v/>
      </c>
      <c r="AD45">
        <f>COUNTIF(입력!$J$3:$J$142,AC45)</f>
        <v>101</v>
      </c>
    </row>
    <row r="46" spans="1:34" ht="35.1" customHeight="1">
      <c r="A46" s="1199"/>
      <c r="B46" s="1200"/>
      <c r="C46" s="1201" t="s">
        <v>524</v>
      </c>
      <c r="D46" s="1202"/>
      <c r="E46" s="1202"/>
      <c r="F46" s="1203"/>
      <c r="G46" s="615" t="str">
        <f ca="1">IF(OFFSET(입력!$B$3,B38-1+$S$1*20,14)="제거대상은 목본류+초본류 혼합","(○)","")</f>
        <v>(○)</v>
      </c>
      <c r="AD46">
        <f>COUNTIF(입력!$J$3:$J$142,AC46)</f>
        <v>101</v>
      </c>
    </row>
    <row r="47" spans="1:34" ht="35.1" customHeight="1">
      <c r="A47" s="1195" t="s">
        <v>558</v>
      </c>
      <c r="B47" s="1196"/>
      <c r="C47" s="1201" t="s">
        <v>523</v>
      </c>
      <c r="D47" s="1202"/>
      <c r="E47" s="1202"/>
      <c r="F47" s="1203"/>
      <c r="G47" s="615" t="str">
        <f ca="1">IF(OFFSET(입력!$B$3,B38-1+$S$1*20,15)="조림 당해 연도","(○)","")</f>
        <v/>
      </c>
      <c r="AD47">
        <f>COUNTIF(입력!$J$3:$J$142,AC47)</f>
        <v>101</v>
      </c>
    </row>
    <row r="48" spans="1:34" ht="35.1" customHeight="1">
      <c r="A48" s="1197"/>
      <c r="B48" s="1198"/>
      <c r="C48" s="1201" t="s">
        <v>521</v>
      </c>
      <c r="D48" s="1202"/>
      <c r="E48" s="1202"/>
      <c r="F48" s="1203"/>
      <c r="G48" s="615" t="str">
        <f ca="1">IF(OFFSET(입력!$B$3,B38-1+$S$1*20,15)="조림 2년 차","(○)","")</f>
        <v>(○)</v>
      </c>
      <c r="AD48">
        <f>COUNTIF(입력!$J$3:$J$142,AC48)</f>
        <v>101</v>
      </c>
    </row>
    <row r="49" spans="1:34" ht="35.1" customHeight="1">
      <c r="A49" s="1199"/>
      <c r="B49" s="1200"/>
      <c r="C49" s="1201" t="s">
        <v>519</v>
      </c>
      <c r="D49" s="1202"/>
      <c r="E49" s="1202"/>
      <c r="F49" s="1203"/>
      <c r="G49" s="615" t="str">
        <f ca="1">IF(OFFSET(입력!$B$3,B38-1+$S$1*20,15)="조림 3년 차 이상","(○)","")</f>
        <v/>
      </c>
      <c r="AD49">
        <f>COUNTIF(입력!$J$3:$J$142,AC49)</f>
        <v>101</v>
      </c>
    </row>
    <row r="50" spans="1:34" ht="105.75" customHeight="1">
      <c r="A50" s="1204" t="s">
        <v>298</v>
      </c>
      <c r="B50" s="1204"/>
      <c r="C50" s="1201"/>
      <c r="D50" s="1202"/>
      <c r="E50" s="1202"/>
      <c r="F50" s="1202"/>
      <c r="G50" s="1203"/>
      <c r="AD50">
        <f>COUNTIF(입력!$J$3:$J$142,AC50)</f>
        <v>101</v>
      </c>
    </row>
    <row r="51" spans="1:34" ht="39.75" customHeight="1">
      <c r="A51" s="1194" t="s">
        <v>561</v>
      </c>
      <c r="B51" s="1194"/>
      <c r="C51" s="1194"/>
      <c r="D51" s="1194"/>
      <c r="AD51">
        <f>COUNTIF(입력!$J$3:$J$142,AC51)</f>
        <v>101</v>
      </c>
    </row>
    <row r="52" spans="1:34" ht="39.75" customHeight="1">
      <c r="A52" s="1205" t="str">
        <f ca="1">"풀베기 표준지 조사야장 ("&amp;OFFSET(입력!$A$3,B55-1+$S$1*20,0)&amp;")"</f>
        <v>풀베기 표준지 조사야장 (1-0-6-0)</v>
      </c>
      <c r="B52" s="1206"/>
      <c r="C52" s="1206"/>
      <c r="D52" s="1206"/>
      <c r="E52" s="1206"/>
      <c r="F52" s="1206"/>
      <c r="G52" s="1207"/>
      <c r="S52" s="3">
        <f ca="1">IFERROR(IF(RIGHT(MID(CELL("filename",A52),FIND("]",CELL("filename",A52))+1,255),2)&gt;=10,RIGHT(MID(CELL("filename",A52),FIND("]",CELL("filename",A52))+1,255),2)-1,RIGHT(MID(CELL("filename",A52),FIND("]",CELL("filename",A52))+1,255),1)-1),RIGHT(MID(CELL("filename",A52),FIND("]",CELL("filename",A52))+1,255),1)-1)</f>
        <v>5</v>
      </c>
    </row>
    <row r="53" spans="1:34" ht="39.75" customHeight="1">
      <c r="A53" s="1210" t="s">
        <v>559</v>
      </c>
      <c r="B53" s="1210"/>
      <c r="C53" s="1210"/>
      <c r="D53" s="1210"/>
      <c r="E53" s="620"/>
      <c r="F53" s="620"/>
      <c r="G53" s="620"/>
    </row>
    <row r="54" spans="1:34" ht="39.75" customHeight="1">
      <c r="A54" s="615" t="s">
        <v>554</v>
      </c>
      <c r="B54" s="619">
        <f ca="1">OFFSET(입력!$B$3,B55-1+$S$1*20,2)</f>
        <v>2026</v>
      </c>
      <c r="C54" s="618" t="str">
        <f ca="1">OFFSET(입력!$B$3,B55-1+$S$1*20,3)</f>
        <v>05.08-05.20</v>
      </c>
      <c r="D54" s="615" t="s">
        <v>553</v>
      </c>
      <c r="E54" s="1201" t="str">
        <f ca="1">OFFSET(입력!$B$3,B55-1+$S$1*20,1)</f>
        <v>양구군 양구읍 송청리 산11번지외 14필지</v>
      </c>
      <c r="F54" s="1202"/>
      <c r="G54" s="1203"/>
      <c r="AC54" s="614" t="s">
        <v>345</v>
      </c>
      <c r="AD54">
        <f>COUNTIF(입력!$J$3:$J$142,AC54)</f>
        <v>14</v>
      </c>
      <c r="AH54" s="614">
        <f>COUNTIF(입력!$J$3:$J$142,AC54)</f>
        <v>14</v>
      </c>
    </row>
    <row r="55" spans="1:34" ht="39.75" customHeight="1">
      <c r="A55" s="615" t="s">
        <v>550</v>
      </c>
      <c r="B55" s="1204">
        <f>ROUNDDOWN(ROW()/17,0)+1</f>
        <v>4</v>
      </c>
      <c r="C55" s="1204"/>
      <c r="D55" s="615" t="s">
        <v>549</v>
      </c>
      <c r="E55" s="615" t="s">
        <v>548</v>
      </c>
      <c r="F55" s="615" t="s">
        <v>547</v>
      </c>
      <c r="G55" s="621">
        <f ca="1">OFFSET(입력!$B$3,B55-1+$S$1*20,4)</f>
        <v>0.02</v>
      </c>
      <c r="AC55" s="614"/>
      <c r="AD55">
        <f>COUNTIF(입력!$J$3:$J$142,AC55)</f>
        <v>101</v>
      </c>
      <c r="AH55" s="614"/>
    </row>
    <row r="56" spans="1:34" ht="39.75" customHeight="1">
      <c r="A56" s="615" t="s">
        <v>573</v>
      </c>
      <c r="B56" s="616" t="s">
        <v>545</v>
      </c>
      <c r="C56" s="617">
        <f ca="1">ROUND(OFFSET(입력!$B$3,B55-1+$S$1*20,10),0)</f>
        <v>288068</v>
      </c>
      <c r="D56" s="617" t="s">
        <v>544</v>
      </c>
      <c r="E56" s="617">
        <f ca="1">ROUND(OFFSET(입력!$B$3,B55-1+$S$1*20,11),0)</f>
        <v>610433</v>
      </c>
      <c r="F56" s="615" t="s">
        <v>543</v>
      </c>
      <c r="G56" s="615" t="s">
        <v>574</v>
      </c>
      <c r="AC56" s="614"/>
      <c r="AD56">
        <f>COUNTIF(입력!$J$3:$J$142,AC56)</f>
        <v>101</v>
      </c>
      <c r="AH56" s="614"/>
    </row>
    <row r="57" spans="1:34" ht="39.75" customHeight="1">
      <c r="A57" s="615" t="s">
        <v>411</v>
      </c>
      <c r="B57" s="1204" t="str">
        <f ca="1">OFFSET(입력!$B$3,B55-1+$S$1*20,8)</f>
        <v>자작나무</v>
      </c>
      <c r="C57" s="1204"/>
      <c r="D57" s="615" t="s">
        <v>539</v>
      </c>
      <c r="E57" s="622">
        <f ca="1">OFFSET(입력!$B$3,B55-1+$S$1*20,7)</f>
        <v>2025</v>
      </c>
      <c r="F57" s="615" t="s">
        <v>538</v>
      </c>
      <c r="G57" s="615" t="str">
        <f ca="1">OFFSET(입력!$B$3,B55-1+$S$1*20,9)</f>
        <v>중묘</v>
      </c>
      <c r="AC57" s="614"/>
      <c r="AD57">
        <f>COUNTIF(입력!$J$3:$J$142,AC57)</f>
        <v>101</v>
      </c>
    </row>
    <row r="58" spans="1:34" ht="39.75" customHeight="1">
      <c r="A58" s="1204" t="s">
        <v>512</v>
      </c>
      <c r="B58" s="1204"/>
      <c r="C58" s="1204" t="s">
        <v>536</v>
      </c>
      <c r="D58" s="1204"/>
      <c r="E58" s="1204"/>
      <c r="F58" s="1204"/>
      <c r="G58" s="615" t="s">
        <v>6</v>
      </c>
      <c r="AD58">
        <f>COUNTIF(입력!$J$3:$J$142,AC58)</f>
        <v>101</v>
      </c>
    </row>
    <row r="59" spans="1:34" ht="80.099999999999994" customHeight="1">
      <c r="A59" s="1208" t="s">
        <v>309</v>
      </c>
      <c r="B59" s="615" t="s">
        <v>310</v>
      </c>
      <c r="C59" s="1201">
        <f ca="1">OFFSET(입력!$B$3,B55-1+$S$1*20,12)</f>
        <v>44</v>
      </c>
      <c r="D59" s="1202"/>
      <c r="E59" s="1202"/>
      <c r="F59" s="1203"/>
      <c r="G59" s="615"/>
      <c r="AD59">
        <f>COUNTIF(입력!$J$3:$J$142,AC59)</f>
        <v>101</v>
      </c>
    </row>
    <row r="60" spans="1:34" ht="80.099999999999994" customHeight="1">
      <c r="A60" s="1209"/>
      <c r="B60" s="615" t="s">
        <v>311</v>
      </c>
      <c r="C60" s="1201">
        <f ca="1">OFFSET(입력!$B$3,B55-1+$S$1*20,13)</f>
        <v>16</v>
      </c>
      <c r="D60" s="1202"/>
      <c r="E60" s="1202"/>
      <c r="F60" s="1203"/>
      <c r="G60" s="615"/>
      <c r="AD60">
        <f>COUNTIF(입력!$J$3:$J$142,AC60)</f>
        <v>101</v>
      </c>
    </row>
    <row r="61" spans="1:34" ht="35.1" customHeight="1">
      <c r="A61" s="1195" t="s">
        <v>528</v>
      </c>
      <c r="B61" s="1196"/>
      <c r="C61" s="1201" t="s">
        <v>527</v>
      </c>
      <c r="D61" s="1202"/>
      <c r="E61" s="1202"/>
      <c r="F61" s="1203"/>
      <c r="G61" s="615" t="str">
        <f ca="1">IF(OFFSET(입력!$B$3,B55-1+$S$1*20,14)="제거대상의 대부분이 목본류","(○)","")</f>
        <v/>
      </c>
      <c r="AD61">
        <f>COUNTIF(입력!$J$3:$J$142,AC61)</f>
        <v>101</v>
      </c>
    </row>
    <row r="62" spans="1:34" ht="35.1" customHeight="1">
      <c r="A62" s="1197"/>
      <c r="B62" s="1198"/>
      <c r="C62" s="1201" t="s">
        <v>526</v>
      </c>
      <c r="D62" s="1202"/>
      <c r="E62" s="1202"/>
      <c r="F62" s="1203"/>
      <c r="G62" s="615" t="str">
        <f ca="1">IF(OFFSET(입력!$B$3,B55-1+$S$1*20,14)="제거대상의 대부분이 초본류","(○)","")</f>
        <v/>
      </c>
      <c r="AD62">
        <f>COUNTIF(입력!$J$3:$J$142,AC62)</f>
        <v>101</v>
      </c>
    </row>
    <row r="63" spans="1:34" ht="35.1" customHeight="1">
      <c r="A63" s="1199"/>
      <c r="B63" s="1200"/>
      <c r="C63" s="1201" t="s">
        <v>524</v>
      </c>
      <c r="D63" s="1202"/>
      <c r="E63" s="1202"/>
      <c r="F63" s="1203"/>
      <c r="G63" s="615" t="str">
        <f ca="1">IF(OFFSET(입력!$B$3,B55-1+$S$1*20,14)="제거대상은 목본류+초본류 혼합","(○)","")</f>
        <v>(○)</v>
      </c>
      <c r="AD63">
        <f>COUNTIF(입력!$J$3:$J$142,AC63)</f>
        <v>101</v>
      </c>
    </row>
    <row r="64" spans="1:34" ht="35.1" customHeight="1">
      <c r="A64" s="1195" t="s">
        <v>558</v>
      </c>
      <c r="B64" s="1196"/>
      <c r="C64" s="1201" t="s">
        <v>523</v>
      </c>
      <c r="D64" s="1202"/>
      <c r="E64" s="1202"/>
      <c r="F64" s="1203"/>
      <c r="G64" s="615" t="str">
        <f ca="1">IF(OFFSET(입력!$B$3,B55-1+$S$1*20,15)="조림 당해 연도","(○)","")</f>
        <v/>
      </c>
      <c r="AD64">
        <f>COUNTIF(입력!$J$3:$J$142,AC64)</f>
        <v>101</v>
      </c>
    </row>
    <row r="65" spans="1:34" ht="35.1" customHeight="1">
      <c r="A65" s="1197"/>
      <c r="B65" s="1198"/>
      <c r="C65" s="1201" t="s">
        <v>521</v>
      </c>
      <c r="D65" s="1202"/>
      <c r="E65" s="1202"/>
      <c r="F65" s="1203"/>
      <c r="G65" s="615" t="str">
        <f ca="1">IF(OFFSET(입력!$B$3,B55-1+$S$1*20,15)="조림 2년 차","(○)","")</f>
        <v>(○)</v>
      </c>
      <c r="AD65">
        <f>COUNTIF(입력!$J$3:$J$142,AC65)</f>
        <v>101</v>
      </c>
    </row>
    <row r="66" spans="1:34" ht="35.1" customHeight="1">
      <c r="A66" s="1199"/>
      <c r="B66" s="1200"/>
      <c r="C66" s="1201" t="s">
        <v>519</v>
      </c>
      <c r="D66" s="1202"/>
      <c r="E66" s="1202"/>
      <c r="F66" s="1203"/>
      <c r="G66" s="615" t="str">
        <f ca="1">IF(OFFSET(입력!$B$3,B55-1+$S$1*20,15)="조림 3년 차 이상","(○)","")</f>
        <v/>
      </c>
      <c r="AD66">
        <f>COUNTIF(입력!$J$3:$J$142,AC66)</f>
        <v>101</v>
      </c>
    </row>
    <row r="67" spans="1:34" ht="105.75" customHeight="1">
      <c r="A67" s="1204" t="s">
        <v>298</v>
      </c>
      <c r="B67" s="1204"/>
      <c r="C67" s="1201"/>
      <c r="D67" s="1202"/>
      <c r="E67" s="1202"/>
      <c r="F67" s="1202"/>
      <c r="G67" s="1203"/>
      <c r="AD67">
        <f>COUNTIF(입력!$J$3:$J$142,AC67)</f>
        <v>101</v>
      </c>
    </row>
    <row r="68" spans="1:34" ht="39.75" customHeight="1">
      <c r="A68" s="1194" t="s">
        <v>561</v>
      </c>
      <c r="B68" s="1194"/>
      <c r="C68" s="1194"/>
      <c r="D68" s="1194"/>
      <c r="AD68">
        <f>COUNTIF(입력!$J$3:$J$142,AC68)</f>
        <v>101</v>
      </c>
    </row>
    <row r="69" spans="1:34" ht="39.75" customHeight="1">
      <c r="A69" s="1205" t="str">
        <f ca="1">"풀베기 표준지 조사야장 ("&amp;OFFSET(입력!$A$3,B72-1+$S$1*20,0)&amp;")"</f>
        <v>풀베기 표준지 조사야장 (1-0-6-0)</v>
      </c>
      <c r="B69" s="1206"/>
      <c r="C69" s="1206"/>
      <c r="D69" s="1206"/>
      <c r="E69" s="1206"/>
      <c r="F69" s="1206"/>
      <c r="G69" s="1207"/>
      <c r="S69" s="3">
        <f ca="1">IFERROR(IF(RIGHT(MID(CELL("filename",A69),FIND("]",CELL("filename",A69))+1,255),2)&gt;=10,RIGHT(MID(CELL("filename",A69),FIND("]",CELL("filename",A69))+1,255),2)-1,RIGHT(MID(CELL("filename",A69),FIND("]",CELL("filename",A69))+1,255),1)-1),RIGHT(MID(CELL("filename",A69),FIND("]",CELL("filename",A69))+1,255),1)-1)</f>
        <v>5</v>
      </c>
    </row>
    <row r="70" spans="1:34" ht="39.75" customHeight="1">
      <c r="A70" s="1210" t="s">
        <v>559</v>
      </c>
      <c r="B70" s="1210"/>
      <c r="C70" s="1210"/>
      <c r="D70" s="1210"/>
      <c r="E70" s="620"/>
      <c r="F70" s="620"/>
      <c r="G70" s="620"/>
    </row>
    <row r="71" spans="1:34" ht="39.75" customHeight="1">
      <c r="A71" s="615" t="s">
        <v>554</v>
      </c>
      <c r="B71" s="619">
        <f ca="1">OFFSET(입력!$B$3,B72-1+$S$1*20,2)</f>
        <v>2026</v>
      </c>
      <c r="C71" s="618" t="str">
        <f ca="1">OFFSET(입력!$B$3,B72-1+$S$1*20,3)</f>
        <v>05.08-05.20</v>
      </c>
      <c r="D71" s="615" t="s">
        <v>553</v>
      </c>
      <c r="E71" s="1201" t="str">
        <f ca="1">OFFSET(입력!$B$3,B72-1+$S$1*20,1)</f>
        <v>양구군 양구읍 송청리 산11번지외 14필지</v>
      </c>
      <c r="F71" s="1202"/>
      <c r="G71" s="1203"/>
      <c r="AC71" s="614" t="s">
        <v>345</v>
      </c>
      <c r="AD71">
        <f>COUNTIF(입력!$J$3:$J$142,AC71)</f>
        <v>14</v>
      </c>
      <c r="AH71" s="614">
        <f>COUNTIF(입력!$J$3:$J$142,AC71)</f>
        <v>14</v>
      </c>
    </row>
    <row r="72" spans="1:34" ht="39.75" customHeight="1">
      <c r="A72" s="615" t="s">
        <v>550</v>
      </c>
      <c r="B72" s="1204">
        <f>ROUNDDOWN(ROW()/17,0)+1</f>
        <v>5</v>
      </c>
      <c r="C72" s="1204"/>
      <c r="D72" s="615" t="s">
        <v>549</v>
      </c>
      <c r="E72" s="615" t="s">
        <v>548</v>
      </c>
      <c r="F72" s="615" t="s">
        <v>547</v>
      </c>
      <c r="G72" s="621">
        <f ca="1">OFFSET(입력!$B$3,B72-1+$S$1*20,4)</f>
        <v>0.02</v>
      </c>
      <c r="AC72" s="614"/>
      <c r="AD72">
        <f>COUNTIF(입력!$J$3:$J$142,AC72)</f>
        <v>101</v>
      </c>
      <c r="AH72" s="614"/>
    </row>
    <row r="73" spans="1:34" ht="39.75" customHeight="1">
      <c r="A73" s="615" t="s">
        <v>573</v>
      </c>
      <c r="B73" s="616" t="s">
        <v>545</v>
      </c>
      <c r="C73" s="617">
        <f ca="1">ROUND(OFFSET(입력!$B$3,B72-1+$S$1*20,10),0)</f>
        <v>288070</v>
      </c>
      <c r="D73" s="617" t="s">
        <v>544</v>
      </c>
      <c r="E73" s="617">
        <f ca="1">ROUND(OFFSET(입력!$B$3,B72-1+$S$1*20,11),0)</f>
        <v>610586</v>
      </c>
      <c r="F73" s="615" t="s">
        <v>543</v>
      </c>
      <c r="G73" s="615" t="s">
        <v>574</v>
      </c>
      <c r="AC73" s="614"/>
      <c r="AD73">
        <f>COUNTIF(입력!$J$3:$J$142,AC73)</f>
        <v>101</v>
      </c>
      <c r="AH73" s="614"/>
    </row>
    <row r="74" spans="1:34" ht="39.75" customHeight="1">
      <c r="A74" s="615" t="s">
        <v>411</v>
      </c>
      <c r="B74" s="1204" t="str">
        <f ca="1">OFFSET(입력!$B$3,B72-1+$S$1*20,8)</f>
        <v>자작나무</v>
      </c>
      <c r="C74" s="1204"/>
      <c r="D74" s="615" t="s">
        <v>539</v>
      </c>
      <c r="E74" s="622">
        <f ca="1">OFFSET(입력!$B$3,B72-1+$S$1*20,7)</f>
        <v>2025</v>
      </c>
      <c r="F74" s="615" t="s">
        <v>538</v>
      </c>
      <c r="G74" s="615" t="str">
        <f ca="1">OFFSET(입력!$B$3,B72-1+$S$1*20,9)</f>
        <v>중묘</v>
      </c>
      <c r="AC74" s="614"/>
      <c r="AD74">
        <f>COUNTIF(입력!$J$3:$J$142,AC74)</f>
        <v>101</v>
      </c>
    </row>
    <row r="75" spans="1:34" ht="39.75" customHeight="1">
      <c r="A75" s="1204" t="s">
        <v>512</v>
      </c>
      <c r="B75" s="1204"/>
      <c r="C75" s="1204" t="s">
        <v>536</v>
      </c>
      <c r="D75" s="1204"/>
      <c r="E75" s="1204"/>
      <c r="F75" s="1204"/>
      <c r="G75" s="615" t="s">
        <v>6</v>
      </c>
      <c r="AD75">
        <f>COUNTIF(입력!$J$3:$J$142,AC75)</f>
        <v>101</v>
      </c>
    </row>
    <row r="76" spans="1:34" ht="80.099999999999994" customHeight="1">
      <c r="A76" s="1208" t="s">
        <v>309</v>
      </c>
      <c r="B76" s="615" t="s">
        <v>310</v>
      </c>
      <c r="C76" s="1201">
        <f ca="1">OFFSET(입력!$B$3,B72-1+$S$1*20,12)</f>
        <v>37</v>
      </c>
      <c r="D76" s="1202"/>
      <c r="E76" s="1202"/>
      <c r="F76" s="1203"/>
      <c r="G76" s="615"/>
      <c r="AD76">
        <f>COUNTIF(입력!$J$3:$J$142,AC76)</f>
        <v>101</v>
      </c>
    </row>
    <row r="77" spans="1:34" ht="80.099999999999994" customHeight="1">
      <c r="A77" s="1209"/>
      <c r="B77" s="615" t="s">
        <v>311</v>
      </c>
      <c r="C77" s="1201">
        <f ca="1">OFFSET(입력!$B$3,B72-1+$S$1*20,13)</f>
        <v>23</v>
      </c>
      <c r="D77" s="1202"/>
      <c r="E77" s="1202"/>
      <c r="F77" s="1203"/>
      <c r="G77" s="615"/>
      <c r="AD77">
        <f>COUNTIF(입력!$J$3:$J$142,AC77)</f>
        <v>101</v>
      </c>
    </row>
    <row r="78" spans="1:34" ht="35.1" customHeight="1">
      <c r="A78" s="1195" t="s">
        <v>528</v>
      </c>
      <c r="B78" s="1196"/>
      <c r="C78" s="1201" t="s">
        <v>527</v>
      </c>
      <c r="D78" s="1202"/>
      <c r="E78" s="1202"/>
      <c r="F78" s="1203"/>
      <c r="G78" s="615" t="str">
        <f ca="1">IF(OFFSET(입력!$B$3,B72-1+$S$1*20,14)="제거대상의 대부분이 목본류","(○)","")</f>
        <v/>
      </c>
      <c r="AD78">
        <f>COUNTIF(입력!$J$3:$J$142,AC78)</f>
        <v>101</v>
      </c>
    </row>
    <row r="79" spans="1:34" ht="35.1" customHeight="1">
      <c r="A79" s="1197"/>
      <c r="B79" s="1198"/>
      <c r="C79" s="1201" t="s">
        <v>526</v>
      </c>
      <c r="D79" s="1202"/>
      <c r="E79" s="1202"/>
      <c r="F79" s="1203"/>
      <c r="G79" s="615" t="str">
        <f ca="1">IF(OFFSET(입력!$B$3,B72-1+$S$1*20,14)="제거대상의 대부분이 초본류","(○)","")</f>
        <v/>
      </c>
      <c r="AD79">
        <f>COUNTIF(입력!$J$3:$J$142,AC79)</f>
        <v>101</v>
      </c>
    </row>
    <row r="80" spans="1:34" ht="35.1" customHeight="1">
      <c r="A80" s="1199"/>
      <c r="B80" s="1200"/>
      <c r="C80" s="1201" t="s">
        <v>524</v>
      </c>
      <c r="D80" s="1202"/>
      <c r="E80" s="1202"/>
      <c r="F80" s="1203"/>
      <c r="G80" s="615" t="str">
        <f ca="1">IF(OFFSET(입력!$B$3,B72-1+$S$1*20,14)="제거대상은 목본류+초본류 혼합","(○)","")</f>
        <v>(○)</v>
      </c>
      <c r="AD80">
        <f>COUNTIF(입력!$J$3:$J$142,AC80)</f>
        <v>101</v>
      </c>
    </row>
    <row r="81" spans="1:34" ht="35.1" customHeight="1">
      <c r="A81" s="1195" t="s">
        <v>558</v>
      </c>
      <c r="B81" s="1196"/>
      <c r="C81" s="1201" t="s">
        <v>523</v>
      </c>
      <c r="D81" s="1202"/>
      <c r="E81" s="1202"/>
      <c r="F81" s="1203"/>
      <c r="G81" s="615" t="str">
        <f ca="1">IF(OFFSET(입력!$B$3,B72-1+$S$1*20,15)="조림 당해 연도","(○)","")</f>
        <v/>
      </c>
      <c r="AD81">
        <f>COUNTIF(입력!$J$3:$J$142,AC81)</f>
        <v>101</v>
      </c>
    </row>
    <row r="82" spans="1:34" ht="35.1" customHeight="1">
      <c r="A82" s="1197"/>
      <c r="B82" s="1198"/>
      <c r="C82" s="1201" t="s">
        <v>521</v>
      </c>
      <c r="D82" s="1202"/>
      <c r="E82" s="1202"/>
      <c r="F82" s="1203"/>
      <c r="G82" s="615" t="str">
        <f ca="1">IF(OFFSET(입력!$B$3,B72-1+$S$1*20,15)="조림 2년 차","(○)","")</f>
        <v>(○)</v>
      </c>
      <c r="AD82">
        <f>COUNTIF(입력!$J$3:$J$142,AC82)</f>
        <v>101</v>
      </c>
    </row>
    <row r="83" spans="1:34" ht="35.1" customHeight="1">
      <c r="A83" s="1199"/>
      <c r="B83" s="1200"/>
      <c r="C83" s="1201" t="s">
        <v>519</v>
      </c>
      <c r="D83" s="1202"/>
      <c r="E83" s="1202"/>
      <c r="F83" s="1203"/>
      <c r="G83" s="615" t="str">
        <f ca="1">IF(OFFSET(입력!$B$3,B72-1+$S$1*20,15)="조림 3년 차 이상","(○)","")</f>
        <v/>
      </c>
      <c r="AD83">
        <f>COUNTIF(입력!$J$3:$J$142,AC83)</f>
        <v>101</v>
      </c>
    </row>
    <row r="84" spans="1:34" ht="105.75" customHeight="1">
      <c r="A84" s="1204" t="s">
        <v>298</v>
      </c>
      <c r="B84" s="1204"/>
      <c r="C84" s="1201"/>
      <c r="D84" s="1202"/>
      <c r="E84" s="1202"/>
      <c r="F84" s="1202"/>
      <c r="G84" s="1203"/>
      <c r="AD84">
        <f>COUNTIF(입력!$J$3:$J$142,AC84)</f>
        <v>101</v>
      </c>
    </row>
    <row r="85" spans="1:34" ht="39.75" customHeight="1">
      <c r="A85" s="1194" t="s">
        <v>561</v>
      </c>
      <c r="B85" s="1194"/>
      <c r="C85" s="1194"/>
      <c r="D85" s="1194"/>
      <c r="AD85">
        <f>COUNTIF(입력!$J$3:$J$142,AC85)</f>
        <v>101</v>
      </c>
    </row>
    <row r="86" spans="1:34" ht="39.75" customHeight="1">
      <c r="A86" s="1205" t="str">
        <f ca="1">"풀베기 표준지 조사야장 ("&amp;OFFSET(입력!$A$3,B89-1+$S$1*20,0)&amp;")"</f>
        <v>풀베기 표준지 조사야장 (1-0-6-0)</v>
      </c>
      <c r="B86" s="1206"/>
      <c r="C86" s="1206"/>
      <c r="D86" s="1206"/>
      <c r="E86" s="1206"/>
      <c r="F86" s="1206"/>
      <c r="G86" s="1207"/>
      <c r="S86" s="3">
        <f ca="1">IFERROR(IF(RIGHT(MID(CELL("filename",A86),FIND("]",CELL("filename",A86))+1,255),2)&gt;=10,RIGHT(MID(CELL("filename",A86),FIND("]",CELL("filename",A86))+1,255),2)-1,RIGHT(MID(CELL("filename",A86),FIND("]",CELL("filename",A86))+1,255),1)-1),RIGHT(MID(CELL("filename",A86),FIND("]",CELL("filename",A86))+1,255),1)-1)</f>
        <v>5</v>
      </c>
    </row>
    <row r="87" spans="1:34" ht="39.75" customHeight="1">
      <c r="A87" s="1210" t="s">
        <v>559</v>
      </c>
      <c r="B87" s="1210"/>
      <c r="C87" s="1210"/>
      <c r="D87" s="1210"/>
      <c r="E87" s="620"/>
      <c r="F87" s="620"/>
      <c r="G87" s="620"/>
    </row>
    <row r="88" spans="1:34" ht="39.75" customHeight="1">
      <c r="A88" s="615" t="s">
        <v>554</v>
      </c>
      <c r="B88" s="619">
        <f ca="1">OFFSET(입력!$B$3,B89-1+$S$1*20,2)</f>
        <v>2026</v>
      </c>
      <c r="C88" s="618" t="str">
        <f ca="1">OFFSET(입력!$B$3,B89-1+$S$1*20,3)</f>
        <v>05.08-05.20</v>
      </c>
      <c r="D88" s="615" t="s">
        <v>553</v>
      </c>
      <c r="E88" s="1201" t="str">
        <f ca="1">OFFSET(입력!$B$3,B89-1+$S$1*20,1)</f>
        <v>양구군 양구읍 송청리 산11번지외 14필지</v>
      </c>
      <c r="F88" s="1202"/>
      <c r="G88" s="1203"/>
      <c r="AC88" s="614" t="s">
        <v>345</v>
      </c>
      <c r="AD88">
        <f>COUNTIF(입력!$J$3:$J$142,AC88)</f>
        <v>14</v>
      </c>
      <c r="AH88" s="614">
        <f>COUNTIF(입력!$J$3:$J$142,AC88)</f>
        <v>14</v>
      </c>
    </row>
    <row r="89" spans="1:34" ht="39.75" customHeight="1">
      <c r="A89" s="615" t="s">
        <v>550</v>
      </c>
      <c r="B89" s="1204">
        <f>ROUNDDOWN(ROW()/17,0)+1</f>
        <v>6</v>
      </c>
      <c r="C89" s="1204"/>
      <c r="D89" s="615" t="s">
        <v>549</v>
      </c>
      <c r="E89" s="615" t="s">
        <v>548</v>
      </c>
      <c r="F89" s="615" t="s">
        <v>547</v>
      </c>
      <c r="G89" s="621">
        <f ca="1">OFFSET(입력!$B$3,B89-1+$S$1*20,4)</f>
        <v>0.02</v>
      </c>
      <c r="AC89" s="614"/>
      <c r="AD89">
        <f>COUNTIF(입력!$J$3:$J$142,AC89)</f>
        <v>101</v>
      </c>
      <c r="AH89" s="614"/>
    </row>
    <row r="90" spans="1:34" ht="39.75" customHeight="1">
      <c r="A90" s="615" t="s">
        <v>573</v>
      </c>
      <c r="B90" s="616" t="s">
        <v>545</v>
      </c>
      <c r="C90" s="617">
        <f ca="1">ROUND(OFFSET(입력!$B$3,B89-1+$S$1*20,10),0)</f>
        <v>288069</v>
      </c>
      <c r="D90" s="617" t="s">
        <v>544</v>
      </c>
      <c r="E90" s="617">
        <f ca="1">ROUND(OFFSET(입력!$B$3,B89-1+$S$1*20,11),0)</f>
        <v>610691</v>
      </c>
      <c r="F90" s="615" t="s">
        <v>543</v>
      </c>
      <c r="G90" s="615" t="s">
        <v>574</v>
      </c>
      <c r="AC90" s="614"/>
      <c r="AD90">
        <f>COUNTIF(입력!$J$3:$J$142,AC90)</f>
        <v>101</v>
      </c>
      <c r="AH90" s="614"/>
    </row>
    <row r="91" spans="1:34" ht="39.75" customHeight="1">
      <c r="A91" s="615" t="s">
        <v>411</v>
      </c>
      <c r="B91" s="1204" t="str">
        <f ca="1">OFFSET(입력!$B$3,B89-1+$S$1*20,8)</f>
        <v>자작나무</v>
      </c>
      <c r="C91" s="1204"/>
      <c r="D91" s="615" t="s">
        <v>539</v>
      </c>
      <c r="E91" s="622">
        <f ca="1">OFFSET(입력!$B$3,B89-1+$S$1*20,7)</f>
        <v>2025</v>
      </c>
      <c r="F91" s="615" t="s">
        <v>538</v>
      </c>
      <c r="G91" s="615" t="str">
        <f ca="1">OFFSET(입력!$B$3,B89-1+$S$1*20,9)</f>
        <v>중묘</v>
      </c>
      <c r="AC91" s="614"/>
      <c r="AD91">
        <f>COUNTIF(입력!$J$3:$J$142,AC91)</f>
        <v>101</v>
      </c>
    </row>
    <row r="92" spans="1:34" ht="39.75" customHeight="1">
      <c r="A92" s="1204" t="s">
        <v>512</v>
      </c>
      <c r="B92" s="1204"/>
      <c r="C92" s="1204" t="s">
        <v>536</v>
      </c>
      <c r="D92" s="1204"/>
      <c r="E92" s="1204"/>
      <c r="F92" s="1204"/>
      <c r="G92" s="615" t="s">
        <v>6</v>
      </c>
      <c r="AD92">
        <f>COUNTIF(입력!$J$3:$J$142,AC92)</f>
        <v>101</v>
      </c>
    </row>
    <row r="93" spans="1:34" ht="80.099999999999994" customHeight="1">
      <c r="A93" s="1208" t="s">
        <v>309</v>
      </c>
      <c r="B93" s="615" t="s">
        <v>310</v>
      </c>
      <c r="C93" s="1201">
        <f ca="1">OFFSET(입력!$B$3,B89-1+$S$1*20,12)</f>
        <v>44</v>
      </c>
      <c r="D93" s="1202"/>
      <c r="E93" s="1202"/>
      <c r="F93" s="1203"/>
      <c r="G93" s="615"/>
      <c r="AD93">
        <f>COUNTIF(입력!$J$3:$J$142,AC93)</f>
        <v>101</v>
      </c>
    </row>
    <row r="94" spans="1:34" ht="80.099999999999994" customHeight="1">
      <c r="A94" s="1209"/>
      <c r="B94" s="615" t="s">
        <v>311</v>
      </c>
      <c r="C94" s="1201">
        <f ca="1">OFFSET(입력!$B$3,B89-1+$S$1*20,13)</f>
        <v>16</v>
      </c>
      <c r="D94" s="1202"/>
      <c r="E94" s="1202"/>
      <c r="F94" s="1203"/>
      <c r="G94" s="615"/>
      <c r="AD94">
        <f>COUNTIF(입력!$J$3:$J$142,AC94)</f>
        <v>101</v>
      </c>
    </row>
    <row r="95" spans="1:34" ht="35.1" customHeight="1">
      <c r="A95" s="1195" t="s">
        <v>528</v>
      </c>
      <c r="B95" s="1196"/>
      <c r="C95" s="1201" t="s">
        <v>527</v>
      </c>
      <c r="D95" s="1202"/>
      <c r="E95" s="1202"/>
      <c r="F95" s="1203"/>
      <c r="G95" s="615" t="str">
        <f ca="1">IF(OFFSET(입력!$B$3,B89-1+$S$1*20,14)="제거대상의 대부분이 목본류","(○)","")</f>
        <v/>
      </c>
      <c r="AD95">
        <f>COUNTIF(입력!$J$3:$J$142,AC95)</f>
        <v>101</v>
      </c>
    </row>
    <row r="96" spans="1:34" ht="35.1" customHeight="1">
      <c r="A96" s="1197"/>
      <c r="B96" s="1198"/>
      <c r="C96" s="1201" t="s">
        <v>526</v>
      </c>
      <c r="D96" s="1202"/>
      <c r="E96" s="1202"/>
      <c r="F96" s="1203"/>
      <c r="G96" s="615" t="str">
        <f ca="1">IF(OFFSET(입력!$B$3,B89-1+$S$1*20,14)="제거대상의 대부분이 초본류","(○)","")</f>
        <v/>
      </c>
      <c r="AD96">
        <f>COUNTIF(입력!$J$3:$J$142,AC96)</f>
        <v>101</v>
      </c>
    </row>
    <row r="97" spans="1:34" ht="35.1" customHeight="1">
      <c r="A97" s="1199"/>
      <c r="B97" s="1200"/>
      <c r="C97" s="1201" t="s">
        <v>524</v>
      </c>
      <c r="D97" s="1202"/>
      <c r="E97" s="1202"/>
      <c r="F97" s="1203"/>
      <c r="G97" s="615" t="str">
        <f ca="1">IF(OFFSET(입력!$B$3,B89-1+$S$1*20,14)="제거대상은 목본류+초본류 혼합","(○)","")</f>
        <v>(○)</v>
      </c>
      <c r="AD97">
        <f>COUNTIF(입력!$J$3:$J$142,AC97)</f>
        <v>101</v>
      </c>
    </row>
    <row r="98" spans="1:34" ht="35.1" customHeight="1">
      <c r="A98" s="1195" t="s">
        <v>558</v>
      </c>
      <c r="B98" s="1196"/>
      <c r="C98" s="1201" t="s">
        <v>523</v>
      </c>
      <c r="D98" s="1202"/>
      <c r="E98" s="1202"/>
      <c r="F98" s="1203"/>
      <c r="G98" s="615" t="str">
        <f ca="1">IF(OFFSET(입력!$B$3,B89-1+$S$1*20,15)="조림 당해 연도","(○)","")</f>
        <v/>
      </c>
      <c r="AD98">
        <f>COUNTIF(입력!$J$3:$J$142,AC98)</f>
        <v>101</v>
      </c>
    </row>
    <row r="99" spans="1:34" ht="35.1" customHeight="1">
      <c r="A99" s="1197"/>
      <c r="B99" s="1198"/>
      <c r="C99" s="1201" t="s">
        <v>521</v>
      </c>
      <c r="D99" s="1202"/>
      <c r="E99" s="1202"/>
      <c r="F99" s="1203"/>
      <c r="G99" s="615" t="str">
        <f ca="1">IF(OFFSET(입력!$B$3,B89-1+$S$1*20,15)="조림 2년 차","(○)","")</f>
        <v>(○)</v>
      </c>
      <c r="AD99">
        <f>COUNTIF(입력!$J$3:$J$142,AC99)</f>
        <v>101</v>
      </c>
    </row>
    <row r="100" spans="1:34" ht="35.1" customHeight="1">
      <c r="A100" s="1199"/>
      <c r="B100" s="1200"/>
      <c r="C100" s="1201" t="s">
        <v>519</v>
      </c>
      <c r="D100" s="1202"/>
      <c r="E100" s="1202"/>
      <c r="F100" s="1203"/>
      <c r="G100" s="615" t="str">
        <f ca="1">IF(OFFSET(입력!$B$3,B89-1+$S$1*20,15)="조림 3년 차 이상","(○)","")</f>
        <v/>
      </c>
      <c r="AD100">
        <f>COUNTIF(입력!$J$3:$J$142,AC100)</f>
        <v>101</v>
      </c>
    </row>
    <row r="101" spans="1:34" ht="105.75" customHeight="1">
      <c r="A101" s="1204" t="s">
        <v>298</v>
      </c>
      <c r="B101" s="1204"/>
      <c r="C101" s="1201"/>
      <c r="D101" s="1202"/>
      <c r="E101" s="1202"/>
      <c r="F101" s="1202"/>
      <c r="G101" s="1203"/>
      <c r="AD101">
        <f>COUNTIF(입력!$J$3:$J$142,AC101)</f>
        <v>101</v>
      </c>
    </row>
    <row r="102" spans="1:34" ht="39.75" customHeight="1">
      <c r="A102" s="1194" t="s">
        <v>561</v>
      </c>
      <c r="B102" s="1194"/>
      <c r="C102" s="1194"/>
      <c r="D102" s="1194"/>
      <c r="AD102">
        <f>COUNTIF(입력!$J$3:$J$142,AC102)</f>
        <v>101</v>
      </c>
    </row>
    <row r="103" spans="1:34" ht="39.75" customHeight="1">
      <c r="A103" s="1205" t="str">
        <f ca="1">"풀베기 표준지 조사야장 ("&amp;OFFSET(입력!$A$3,B106-1+$S$1*20,0)&amp;")"</f>
        <v>풀베기 표준지 조사야장 (1-0-6-0)</v>
      </c>
      <c r="B103" s="1206"/>
      <c r="C103" s="1206"/>
      <c r="D103" s="1206"/>
      <c r="E103" s="1206"/>
      <c r="F103" s="1206"/>
      <c r="G103" s="1207"/>
      <c r="S103" s="3">
        <f ca="1">IFERROR(IF(RIGHT(MID(CELL("filename",A103),FIND("]",CELL("filename",A103))+1,255),2)&gt;=10,RIGHT(MID(CELL("filename",A103),FIND("]",CELL("filename",A103))+1,255),2)-1,RIGHT(MID(CELL("filename",A103),FIND("]",CELL("filename",A103))+1,255),1)-1),RIGHT(MID(CELL("filename",A103),FIND("]",CELL("filename",A103))+1,255),1)-1)</f>
        <v>5</v>
      </c>
    </row>
    <row r="104" spans="1:34" ht="39.75" customHeight="1">
      <c r="A104" s="1210" t="s">
        <v>559</v>
      </c>
      <c r="B104" s="1210"/>
      <c r="C104" s="1210"/>
      <c r="D104" s="1210"/>
      <c r="E104" s="620"/>
      <c r="F104" s="620"/>
      <c r="G104" s="620"/>
    </row>
    <row r="105" spans="1:34" ht="39.75" customHeight="1">
      <c r="A105" s="615" t="s">
        <v>554</v>
      </c>
      <c r="B105" s="619">
        <f ca="1">OFFSET(입력!$B$3,B106-1+$S$1*20,2)</f>
        <v>2026</v>
      </c>
      <c r="C105" s="618" t="str">
        <f ca="1">OFFSET(입력!$B$3,B106-1+$S$1*20,3)</f>
        <v>05.08-05.20</v>
      </c>
      <c r="D105" s="615" t="s">
        <v>553</v>
      </c>
      <c r="E105" s="1201" t="str">
        <f ca="1">OFFSET(입력!$B$3,B106-1+$S$1*20,1)</f>
        <v>양구군 양구읍 송청리 산11번지외 14필지</v>
      </c>
      <c r="F105" s="1202"/>
      <c r="G105" s="1203"/>
      <c r="AC105" s="614" t="s">
        <v>345</v>
      </c>
      <c r="AD105">
        <f>COUNTIF(입력!$J$3:$J$142,AC105)</f>
        <v>14</v>
      </c>
      <c r="AH105" s="614">
        <f>COUNTIF(입력!$J$3:$J$142,AC105)</f>
        <v>14</v>
      </c>
    </row>
    <row r="106" spans="1:34" ht="39.75" customHeight="1">
      <c r="A106" s="615" t="s">
        <v>550</v>
      </c>
      <c r="B106" s="1204">
        <f>ROUNDDOWN(ROW()/17,0)+1</f>
        <v>7</v>
      </c>
      <c r="C106" s="1204"/>
      <c r="D106" s="615" t="s">
        <v>549</v>
      </c>
      <c r="E106" s="615" t="s">
        <v>548</v>
      </c>
      <c r="F106" s="615" t="s">
        <v>547</v>
      </c>
      <c r="G106" s="621">
        <f ca="1">OFFSET(입력!$B$3,B106-1+$S$1*20,4)</f>
        <v>0.02</v>
      </c>
      <c r="AC106" s="614"/>
      <c r="AD106">
        <f>COUNTIF(입력!$J$3:$J$142,AC106)</f>
        <v>101</v>
      </c>
      <c r="AH106" s="614"/>
    </row>
    <row r="107" spans="1:34" ht="39.75" customHeight="1">
      <c r="A107" s="615" t="s">
        <v>573</v>
      </c>
      <c r="B107" s="616" t="s">
        <v>545</v>
      </c>
      <c r="C107" s="617">
        <f ca="1">ROUND(OFFSET(입력!$B$3,B106-1+$S$1*20,10),0)</f>
        <v>289341</v>
      </c>
      <c r="D107" s="617" t="s">
        <v>544</v>
      </c>
      <c r="E107" s="617">
        <f ca="1">ROUND(OFFSET(입력!$B$3,B106-1+$S$1*20,11),0)</f>
        <v>611637</v>
      </c>
      <c r="F107" s="615" t="s">
        <v>543</v>
      </c>
      <c r="G107" s="615" t="s">
        <v>574</v>
      </c>
      <c r="AC107" s="614"/>
      <c r="AD107">
        <f>COUNTIF(입력!$J$3:$J$142,AC107)</f>
        <v>101</v>
      </c>
      <c r="AH107" s="614"/>
    </row>
    <row r="108" spans="1:34" ht="39.75" customHeight="1">
      <c r="A108" s="615" t="s">
        <v>411</v>
      </c>
      <c r="B108" s="1204" t="str">
        <f ca="1">OFFSET(입력!$B$3,B106-1+$S$1*20,8)</f>
        <v>자작나무</v>
      </c>
      <c r="C108" s="1204"/>
      <c r="D108" s="615" t="s">
        <v>539</v>
      </c>
      <c r="E108" s="622">
        <f ca="1">OFFSET(입력!$B$3,B106-1+$S$1*20,7)</f>
        <v>2025</v>
      </c>
      <c r="F108" s="615" t="s">
        <v>538</v>
      </c>
      <c r="G108" s="615" t="str">
        <f ca="1">OFFSET(입력!$B$3,B106-1+$S$1*20,9)</f>
        <v>중묘</v>
      </c>
      <c r="AC108" s="614"/>
      <c r="AD108">
        <f>COUNTIF(입력!$J$3:$J$142,AC108)</f>
        <v>101</v>
      </c>
    </row>
    <row r="109" spans="1:34" ht="39.75" customHeight="1">
      <c r="A109" s="1204" t="s">
        <v>512</v>
      </c>
      <c r="B109" s="1204"/>
      <c r="C109" s="1204" t="s">
        <v>536</v>
      </c>
      <c r="D109" s="1204"/>
      <c r="E109" s="1204"/>
      <c r="F109" s="1204"/>
      <c r="G109" s="615" t="s">
        <v>6</v>
      </c>
      <c r="AD109">
        <f>COUNTIF(입력!$J$3:$J$142,AC109)</f>
        <v>101</v>
      </c>
    </row>
    <row r="110" spans="1:34" ht="80.099999999999994" customHeight="1">
      <c r="A110" s="1208" t="s">
        <v>309</v>
      </c>
      <c r="B110" s="615" t="s">
        <v>310</v>
      </c>
      <c r="C110" s="1201">
        <f ca="1">OFFSET(입력!$B$3,B106-1+$S$1*20,12)</f>
        <v>38</v>
      </c>
      <c r="D110" s="1202"/>
      <c r="E110" s="1202"/>
      <c r="F110" s="1203"/>
      <c r="G110" s="615"/>
      <c r="AD110">
        <f>COUNTIF(입력!$J$3:$J$142,AC110)</f>
        <v>101</v>
      </c>
    </row>
    <row r="111" spans="1:34" ht="80.099999999999994" customHeight="1">
      <c r="A111" s="1209"/>
      <c r="B111" s="615" t="s">
        <v>311</v>
      </c>
      <c r="C111" s="1201">
        <f ca="1">OFFSET(입력!$B$3,B106-1+$S$1*20,13)</f>
        <v>22</v>
      </c>
      <c r="D111" s="1202"/>
      <c r="E111" s="1202"/>
      <c r="F111" s="1203"/>
      <c r="G111" s="615"/>
      <c r="AD111">
        <f>COUNTIF(입력!$J$3:$J$142,AC111)</f>
        <v>101</v>
      </c>
    </row>
    <row r="112" spans="1:34" ht="35.1" customHeight="1">
      <c r="A112" s="1195" t="s">
        <v>528</v>
      </c>
      <c r="B112" s="1196"/>
      <c r="C112" s="1201" t="s">
        <v>527</v>
      </c>
      <c r="D112" s="1202"/>
      <c r="E112" s="1202"/>
      <c r="F112" s="1203"/>
      <c r="G112" s="615" t="str">
        <f ca="1">IF(OFFSET(입력!$B$3,B106-1+$S$1*20,14)="제거대상의 대부분이 목본류","(○)","")</f>
        <v/>
      </c>
      <c r="AD112">
        <f>COUNTIF(입력!$J$3:$J$142,AC112)</f>
        <v>101</v>
      </c>
    </row>
    <row r="113" spans="1:34" ht="35.1" customHeight="1">
      <c r="A113" s="1197"/>
      <c r="B113" s="1198"/>
      <c r="C113" s="1201" t="s">
        <v>526</v>
      </c>
      <c r="D113" s="1202"/>
      <c r="E113" s="1202"/>
      <c r="F113" s="1203"/>
      <c r="G113" s="615" t="str">
        <f ca="1">IF(OFFSET(입력!$B$3,B106-1+$S$1*20,14)="제거대상의 대부분이 초본류","(○)","")</f>
        <v/>
      </c>
      <c r="AD113">
        <f>COUNTIF(입력!$J$3:$J$142,AC113)</f>
        <v>101</v>
      </c>
    </row>
    <row r="114" spans="1:34" ht="35.1" customHeight="1">
      <c r="A114" s="1199"/>
      <c r="B114" s="1200"/>
      <c r="C114" s="1201" t="s">
        <v>524</v>
      </c>
      <c r="D114" s="1202"/>
      <c r="E114" s="1202"/>
      <c r="F114" s="1203"/>
      <c r="G114" s="615" t="str">
        <f ca="1">IF(OFFSET(입력!$B$3,B106-1+$S$1*20,14)="제거대상은 목본류+초본류 혼합","(○)","")</f>
        <v>(○)</v>
      </c>
      <c r="AD114">
        <f>COUNTIF(입력!$J$3:$J$142,AC114)</f>
        <v>101</v>
      </c>
    </row>
    <row r="115" spans="1:34" ht="35.1" customHeight="1">
      <c r="A115" s="1195" t="s">
        <v>558</v>
      </c>
      <c r="B115" s="1196"/>
      <c r="C115" s="1201" t="s">
        <v>523</v>
      </c>
      <c r="D115" s="1202"/>
      <c r="E115" s="1202"/>
      <c r="F115" s="1203"/>
      <c r="G115" s="615" t="str">
        <f ca="1">IF(OFFSET(입력!$B$3,B106-1+$S$1*20,15)="조림 당해 연도","(○)","")</f>
        <v/>
      </c>
      <c r="AD115">
        <f>COUNTIF(입력!$J$3:$J$142,AC115)</f>
        <v>101</v>
      </c>
    </row>
    <row r="116" spans="1:34" ht="35.1" customHeight="1">
      <c r="A116" s="1197"/>
      <c r="B116" s="1198"/>
      <c r="C116" s="1201" t="s">
        <v>521</v>
      </c>
      <c r="D116" s="1202"/>
      <c r="E116" s="1202"/>
      <c r="F116" s="1203"/>
      <c r="G116" s="615" t="str">
        <f ca="1">IF(OFFSET(입력!$B$3,B106-1+$S$1*20,15)="조림 2년 차","(○)","")</f>
        <v>(○)</v>
      </c>
      <c r="AD116">
        <f>COUNTIF(입력!$J$3:$J$142,AC116)</f>
        <v>101</v>
      </c>
    </row>
    <row r="117" spans="1:34" ht="35.1" customHeight="1">
      <c r="A117" s="1199"/>
      <c r="B117" s="1200"/>
      <c r="C117" s="1201" t="s">
        <v>519</v>
      </c>
      <c r="D117" s="1202"/>
      <c r="E117" s="1202"/>
      <c r="F117" s="1203"/>
      <c r="G117" s="615" t="str">
        <f ca="1">IF(OFFSET(입력!$B$3,B106-1+$S$1*20,15)="조림 3년 차 이상","(○)","")</f>
        <v/>
      </c>
      <c r="AD117">
        <f>COUNTIF(입력!$J$3:$J$142,AC117)</f>
        <v>101</v>
      </c>
    </row>
    <row r="118" spans="1:34" ht="105.75" customHeight="1">
      <c r="A118" s="1204" t="s">
        <v>298</v>
      </c>
      <c r="B118" s="1204"/>
      <c r="C118" s="1201"/>
      <c r="D118" s="1202"/>
      <c r="E118" s="1202"/>
      <c r="F118" s="1202"/>
      <c r="G118" s="1203"/>
      <c r="AD118">
        <f>COUNTIF(입력!$J$3:$J$142,AC118)</f>
        <v>101</v>
      </c>
    </row>
    <row r="119" spans="1:34" ht="39.75" customHeight="1">
      <c r="A119" s="1194" t="s">
        <v>561</v>
      </c>
      <c r="B119" s="1194"/>
      <c r="C119" s="1194"/>
      <c r="D119" s="1194"/>
      <c r="AD119">
        <f>COUNTIF(입력!$J$3:$J$142,AC119)</f>
        <v>101</v>
      </c>
    </row>
    <row r="120" spans="1:34" ht="39.75" customHeight="1">
      <c r="A120" s="1205" t="str">
        <f ca="1">"풀베기 표준지 조사야장 ("&amp;OFFSET(입력!$A$3,B123-1+$S$1*20,0)&amp;")"</f>
        <v>풀베기 표준지 조사야장 (1-0-6-0)</v>
      </c>
      <c r="B120" s="1206"/>
      <c r="C120" s="1206"/>
      <c r="D120" s="1206"/>
      <c r="E120" s="1206"/>
      <c r="F120" s="1206"/>
      <c r="G120" s="1207"/>
      <c r="S120" s="3">
        <f ca="1">IFERROR(IF(RIGHT(MID(CELL("filename",A120),FIND("]",CELL("filename",A120))+1,255),2)&gt;=10,RIGHT(MID(CELL("filename",A120),FIND("]",CELL("filename",A120))+1,255),2)-1,RIGHT(MID(CELL("filename",A120),FIND("]",CELL("filename",A120))+1,255),1)-1),RIGHT(MID(CELL("filename",A120),FIND("]",CELL("filename",A120))+1,255),1)-1)</f>
        <v>5</v>
      </c>
    </row>
    <row r="121" spans="1:34" ht="39.75" customHeight="1">
      <c r="A121" s="1210" t="s">
        <v>559</v>
      </c>
      <c r="B121" s="1210"/>
      <c r="C121" s="1210"/>
      <c r="D121" s="1210"/>
      <c r="E121" s="620"/>
      <c r="F121" s="620"/>
      <c r="G121" s="620"/>
    </row>
    <row r="122" spans="1:34" ht="39.75" customHeight="1">
      <c r="A122" s="615" t="s">
        <v>554</v>
      </c>
      <c r="B122" s="619">
        <f ca="1">OFFSET(입력!$B$3,B123-1+$S$1*20,2)</f>
        <v>2026</v>
      </c>
      <c r="C122" s="618" t="str">
        <f ca="1">OFFSET(입력!$B$3,B123-1+$S$1*20,3)</f>
        <v>05.08-05.20</v>
      </c>
      <c r="D122" s="615" t="s">
        <v>553</v>
      </c>
      <c r="E122" s="1201" t="str">
        <f ca="1">OFFSET(입력!$B$3,B123-1+$S$1*20,1)</f>
        <v>양구군 양구읍 송청리 산11번지외 14필지</v>
      </c>
      <c r="F122" s="1202"/>
      <c r="G122" s="1203"/>
      <c r="AC122" s="614" t="s">
        <v>345</v>
      </c>
      <c r="AD122">
        <f>COUNTIF(입력!$J$3:$J$142,AC122)</f>
        <v>14</v>
      </c>
      <c r="AH122" s="614">
        <f>COUNTIF(입력!$J$3:$J$142,AC122)</f>
        <v>14</v>
      </c>
    </row>
    <row r="123" spans="1:34" ht="39.75" customHeight="1">
      <c r="A123" s="615" t="s">
        <v>550</v>
      </c>
      <c r="B123" s="1204">
        <f>ROUNDDOWN(ROW()/17,0)+1</f>
        <v>8</v>
      </c>
      <c r="C123" s="1204"/>
      <c r="D123" s="615" t="s">
        <v>549</v>
      </c>
      <c r="E123" s="615" t="s">
        <v>548</v>
      </c>
      <c r="F123" s="615" t="s">
        <v>547</v>
      </c>
      <c r="G123" s="621">
        <f ca="1">OFFSET(입력!$B$3,B123-1+$S$1*20,4)</f>
        <v>0.02</v>
      </c>
      <c r="AC123" s="614"/>
      <c r="AD123">
        <f>COUNTIF(입력!$J$3:$J$142,AC123)</f>
        <v>101</v>
      </c>
      <c r="AH123" s="614"/>
    </row>
    <row r="124" spans="1:34" ht="39.75" customHeight="1">
      <c r="A124" s="615" t="s">
        <v>573</v>
      </c>
      <c r="B124" s="616" t="s">
        <v>545</v>
      </c>
      <c r="C124" s="617">
        <f ca="1">ROUND(OFFSET(입력!$B$3,B123-1+$S$1*20,10),0)</f>
        <v>289186</v>
      </c>
      <c r="D124" s="617" t="s">
        <v>544</v>
      </c>
      <c r="E124" s="617">
        <f ca="1">ROUND(OFFSET(입력!$B$3,B123-1+$S$1*20,11),0)</f>
        <v>611544</v>
      </c>
      <c r="F124" s="615" t="s">
        <v>543</v>
      </c>
      <c r="G124" s="615" t="s">
        <v>574</v>
      </c>
      <c r="AC124" s="614"/>
      <c r="AD124">
        <f>COUNTIF(입력!$J$3:$J$142,AC124)</f>
        <v>101</v>
      </c>
      <c r="AH124" s="614"/>
    </row>
    <row r="125" spans="1:34" ht="39.75" customHeight="1">
      <c r="A125" s="615" t="s">
        <v>411</v>
      </c>
      <c r="B125" s="1204" t="str">
        <f ca="1">OFFSET(입력!$B$3,B123-1+$S$1*20,8)</f>
        <v>자작나무</v>
      </c>
      <c r="C125" s="1204"/>
      <c r="D125" s="615" t="s">
        <v>539</v>
      </c>
      <c r="E125" s="622">
        <f ca="1">OFFSET(입력!$B$3,B123-1+$S$1*20,7)</f>
        <v>2025</v>
      </c>
      <c r="F125" s="615" t="s">
        <v>538</v>
      </c>
      <c r="G125" s="615" t="str">
        <f ca="1">OFFSET(입력!$B$3,B123-1+$S$1*20,9)</f>
        <v>중묘</v>
      </c>
      <c r="AC125" s="614"/>
      <c r="AD125">
        <f>COUNTIF(입력!$J$3:$J$142,AC125)</f>
        <v>101</v>
      </c>
    </row>
    <row r="126" spans="1:34" ht="39.75" customHeight="1">
      <c r="A126" s="1204" t="s">
        <v>512</v>
      </c>
      <c r="B126" s="1204"/>
      <c r="C126" s="1204" t="s">
        <v>536</v>
      </c>
      <c r="D126" s="1204"/>
      <c r="E126" s="1204"/>
      <c r="F126" s="1204"/>
      <c r="G126" s="615" t="s">
        <v>6</v>
      </c>
      <c r="AD126">
        <f>COUNTIF(입력!$J$3:$J$142,AC126)</f>
        <v>101</v>
      </c>
    </row>
    <row r="127" spans="1:34" ht="80.099999999999994" customHeight="1">
      <c r="A127" s="1208" t="s">
        <v>309</v>
      </c>
      <c r="B127" s="615" t="s">
        <v>310</v>
      </c>
      <c r="C127" s="1201">
        <f ca="1">OFFSET(입력!$B$3,B123-1+$S$1*20,12)</f>
        <v>36</v>
      </c>
      <c r="D127" s="1202"/>
      <c r="E127" s="1202"/>
      <c r="F127" s="1203"/>
      <c r="G127" s="615"/>
      <c r="AD127">
        <f>COUNTIF(입력!$J$3:$J$142,AC127)</f>
        <v>101</v>
      </c>
    </row>
    <row r="128" spans="1:34" ht="80.099999999999994" customHeight="1">
      <c r="A128" s="1209"/>
      <c r="B128" s="615" t="s">
        <v>311</v>
      </c>
      <c r="C128" s="1201">
        <f ca="1">OFFSET(입력!$B$3,B123-1+$S$1*20,13)</f>
        <v>24</v>
      </c>
      <c r="D128" s="1202"/>
      <c r="E128" s="1202"/>
      <c r="F128" s="1203"/>
      <c r="G128" s="615"/>
      <c r="AD128">
        <f>COUNTIF(입력!$J$3:$J$142,AC128)</f>
        <v>101</v>
      </c>
    </row>
    <row r="129" spans="1:34" ht="35.1" customHeight="1">
      <c r="A129" s="1195" t="s">
        <v>528</v>
      </c>
      <c r="B129" s="1196"/>
      <c r="C129" s="1201" t="s">
        <v>527</v>
      </c>
      <c r="D129" s="1202"/>
      <c r="E129" s="1202"/>
      <c r="F129" s="1203"/>
      <c r="G129" s="615" t="str">
        <f ca="1">IF(OFFSET(입력!$B$3,B123-1+$S$1*20,14)="제거대상의 대부분이 목본류","(○)","")</f>
        <v/>
      </c>
      <c r="AD129">
        <f>COUNTIF(입력!$J$3:$J$142,AC129)</f>
        <v>101</v>
      </c>
    </row>
    <row r="130" spans="1:34" ht="35.1" customHeight="1">
      <c r="A130" s="1197"/>
      <c r="B130" s="1198"/>
      <c r="C130" s="1201" t="s">
        <v>526</v>
      </c>
      <c r="D130" s="1202"/>
      <c r="E130" s="1202"/>
      <c r="F130" s="1203"/>
      <c r="G130" s="615" t="str">
        <f ca="1">IF(OFFSET(입력!$B$3,B123-1+$S$1*20,14)="제거대상의 대부분이 초본류","(○)","")</f>
        <v/>
      </c>
      <c r="AD130">
        <f>COUNTIF(입력!$J$3:$J$142,AC130)</f>
        <v>101</v>
      </c>
    </row>
    <row r="131" spans="1:34" ht="35.1" customHeight="1">
      <c r="A131" s="1199"/>
      <c r="B131" s="1200"/>
      <c r="C131" s="1201" t="s">
        <v>524</v>
      </c>
      <c r="D131" s="1202"/>
      <c r="E131" s="1202"/>
      <c r="F131" s="1203"/>
      <c r="G131" s="615" t="str">
        <f ca="1">IF(OFFSET(입력!$B$3,B123-1+$S$1*20,14)="제거대상은 목본류+초본류 혼합","(○)","")</f>
        <v>(○)</v>
      </c>
      <c r="AD131">
        <f>COUNTIF(입력!$J$3:$J$142,AC131)</f>
        <v>101</v>
      </c>
    </row>
    <row r="132" spans="1:34" ht="35.1" customHeight="1">
      <c r="A132" s="1195" t="s">
        <v>558</v>
      </c>
      <c r="B132" s="1196"/>
      <c r="C132" s="1201" t="s">
        <v>523</v>
      </c>
      <c r="D132" s="1202"/>
      <c r="E132" s="1202"/>
      <c r="F132" s="1203"/>
      <c r="G132" s="615" t="str">
        <f ca="1">IF(OFFSET(입력!$B$3,B123-1+$S$1*20,15)="조림 당해 연도","(○)","")</f>
        <v/>
      </c>
      <c r="AD132">
        <f>COUNTIF(입력!$J$3:$J$142,AC132)</f>
        <v>101</v>
      </c>
    </row>
    <row r="133" spans="1:34" ht="35.1" customHeight="1">
      <c r="A133" s="1197"/>
      <c r="B133" s="1198"/>
      <c r="C133" s="1201" t="s">
        <v>521</v>
      </c>
      <c r="D133" s="1202"/>
      <c r="E133" s="1202"/>
      <c r="F133" s="1203"/>
      <c r="G133" s="615" t="str">
        <f ca="1">IF(OFFSET(입력!$B$3,B123-1+$S$1*20,15)="조림 2년 차","(○)","")</f>
        <v>(○)</v>
      </c>
      <c r="AD133">
        <f>COUNTIF(입력!$J$3:$J$142,AC133)</f>
        <v>101</v>
      </c>
    </row>
    <row r="134" spans="1:34" ht="35.1" customHeight="1">
      <c r="A134" s="1199"/>
      <c r="B134" s="1200"/>
      <c r="C134" s="1201" t="s">
        <v>519</v>
      </c>
      <c r="D134" s="1202"/>
      <c r="E134" s="1202"/>
      <c r="F134" s="1203"/>
      <c r="G134" s="615" t="str">
        <f ca="1">IF(OFFSET(입력!$B$3,B123-1+$S$1*20,15)="조림 3년 차 이상","(○)","")</f>
        <v/>
      </c>
      <c r="AD134">
        <f>COUNTIF(입력!$J$3:$J$142,AC134)</f>
        <v>101</v>
      </c>
    </row>
    <row r="135" spans="1:34" ht="105.75" customHeight="1">
      <c r="A135" s="1204" t="s">
        <v>298</v>
      </c>
      <c r="B135" s="1204"/>
      <c r="C135" s="1201"/>
      <c r="D135" s="1202"/>
      <c r="E135" s="1202"/>
      <c r="F135" s="1202"/>
      <c r="G135" s="1203"/>
      <c r="AD135">
        <f>COUNTIF(입력!$J$3:$J$142,AC135)</f>
        <v>101</v>
      </c>
    </row>
    <row r="136" spans="1:34" ht="39.75" customHeight="1">
      <c r="A136" s="1194" t="s">
        <v>561</v>
      </c>
      <c r="B136" s="1194"/>
      <c r="C136" s="1194"/>
      <c r="D136" s="1194"/>
      <c r="AD136">
        <f>COUNTIF(입력!$J$3:$J$142,AC136)</f>
        <v>101</v>
      </c>
    </row>
    <row r="137" spans="1:34" ht="39.75" customHeight="1">
      <c r="A137" s="1205" t="str">
        <f ca="1">"풀베기 표준지 조사야장 ("&amp;OFFSET(입력!$A$3,B140-1+$S$1*20,0)&amp;")"</f>
        <v>풀베기 표준지 조사야장 (1-0-6-0)</v>
      </c>
      <c r="B137" s="1206"/>
      <c r="C137" s="1206"/>
      <c r="D137" s="1206"/>
      <c r="E137" s="1206"/>
      <c r="F137" s="1206"/>
      <c r="G137" s="1207"/>
      <c r="S137" s="3">
        <f ca="1">IFERROR(IF(RIGHT(MID(CELL("filename",A137),FIND("]",CELL("filename",A137))+1,255),2)&gt;=10,RIGHT(MID(CELL("filename",A137),FIND("]",CELL("filename",A137))+1,255),2)-1,RIGHT(MID(CELL("filename",A137),FIND("]",CELL("filename",A137))+1,255),1)-1),RIGHT(MID(CELL("filename",A137),FIND("]",CELL("filename",A137))+1,255),1)-1)</f>
        <v>5</v>
      </c>
    </row>
    <row r="138" spans="1:34" ht="39.75" customHeight="1">
      <c r="A138" s="1210" t="s">
        <v>559</v>
      </c>
      <c r="B138" s="1210"/>
      <c r="C138" s="1210"/>
      <c r="D138" s="1210"/>
      <c r="E138" s="620"/>
      <c r="F138" s="620"/>
      <c r="G138" s="620"/>
    </row>
    <row r="139" spans="1:34" ht="39.75" customHeight="1">
      <c r="A139" s="615" t="s">
        <v>554</v>
      </c>
      <c r="B139" s="619">
        <f ca="1">OFFSET(입력!$B$3,B140-1+$S$1*20,2)</f>
        <v>2026</v>
      </c>
      <c r="C139" s="618" t="str">
        <f ca="1">OFFSET(입력!$B$3,B140-1+$S$1*20,3)</f>
        <v>05.08-05.20</v>
      </c>
      <c r="D139" s="615" t="s">
        <v>553</v>
      </c>
      <c r="E139" s="1201" t="str">
        <f ca="1">OFFSET(입력!$B$3,B140-1+$S$1*20,1)</f>
        <v>양구군 양구읍 송청리 산11번지외 14필지</v>
      </c>
      <c r="F139" s="1202"/>
      <c r="G139" s="1203"/>
      <c r="AC139" s="614" t="s">
        <v>345</v>
      </c>
      <c r="AD139">
        <f>COUNTIF(입력!$J$3:$J$142,AC139)</f>
        <v>14</v>
      </c>
      <c r="AH139" s="614">
        <f>COUNTIF(입력!$J$3:$J$142,AC139)</f>
        <v>14</v>
      </c>
    </row>
    <row r="140" spans="1:34" ht="39.75" customHeight="1">
      <c r="A140" s="615" t="s">
        <v>550</v>
      </c>
      <c r="B140" s="1204">
        <f>ROUNDDOWN(ROW()/17,0)+1</f>
        <v>9</v>
      </c>
      <c r="C140" s="1204"/>
      <c r="D140" s="615" t="s">
        <v>549</v>
      </c>
      <c r="E140" s="615" t="s">
        <v>548</v>
      </c>
      <c r="F140" s="615" t="s">
        <v>547</v>
      </c>
      <c r="G140" s="621">
        <f ca="1">OFFSET(입력!$B$3,B140-1+$S$1*20,4)</f>
        <v>0.02</v>
      </c>
      <c r="AC140" s="614"/>
      <c r="AD140">
        <f>COUNTIF(입력!$J$3:$J$142,AC140)</f>
        <v>101</v>
      </c>
      <c r="AH140" s="614"/>
    </row>
    <row r="141" spans="1:34" ht="39.75" customHeight="1">
      <c r="A141" s="615" t="s">
        <v>573</v>
      </c>
      <c r="B141" s="616" t="s">
        <v>545</v>
      </c>
      <c r="C141" s="617">
        <f ca="1">ROUND(OFFSET(입력!$B$3,B140-1+$S$1*20,10),0)</f>
        <v>289076</v>
      </c>
      <c r="D141" s="617" t="s">
        <v>544</v>
      </c>
      <c r="E141" s="617">
        <f ca="1">ROUND(OFFSET(입력!$B$3,B140-1+$S$1*20,11),0)</f>
        <v>611652</v>
      </c>
      <c r="F141" s="615" t="s">
        <v>543</v>
      </c>
      <c r="G141" s="615" t="s">
        <v>574</v>
      </c>
      <c r="AC141" s="614"/>
      <c r="AD141">
        <f>COUNTIF(입력!$J$3:$J$142,AC141)</f>
        <v>101</v>
      </c>
      <c r="AH141" s="614"/>
    </row>
    <row r="142" spans="1:34" ht="39.75" customHeight="1">
      <c r="A142" s="615" t="s">
        <v>411</v>
      </c>
      <c r="B142" s="1204" t="str">
        <f ca="1">OFFSET(입력!$B$3,B140-1+$S$1*20,8)</f>
        <v>자작나무</v>
      </c>
      <c r="C142" s="1204"/>
      <c r="D142" s="615" t="s">
        <v>539</v>
      </c>
      <c r="E142" s="622">
        <f ca="1">OFFSET(입력!$B$3,B140-1+$S$1*20,7)</f>
        <v>2025</v>
      </c>
      <c r="F142" s="615" t="s">
        <v>538</v>
      </c>
      <c r="G142" s="615" t="str">
        <f ca="1">OFFSET(입력!$B$3,B140-1+$S$1*20,9)</f>
        <v>중묘</v>
      </c>
      <c r="AC142" s="614"/>
      <c r="AD142">
        <f>COUNTIF(입력!$J$3:$J$142,AC142)</f>
        <v>101</v>
      </c>
    </row>
    <row r="143" spans="1:34" ht="39.75" customHeight="1">
      <c r="A143" s="1204" t="s">
        <v>512</v>
      </c>
      <c r="B143" s="1204"/>
      <c r="C143" s="1204" t="s">
        <v>536</v>
      </c>
      <c r="D143" s="1204"/>
      <c r="E143" s="1204"/>
      <c r="F143" s="1204"/>
      <c r="G143" s="615" t="s">
        <v>6</v>
      </c>
      <c r="AD143">
        <f>COUNTIF(입력!$J$3:$J$142,AC143)</f>
        <v>101</v>
      </c>
    </row>
    <row r="144" spans="1:34" ht="80.099999999999994" customHeight="1">
      <c r="A144" s="1208" t="s">
        <v>309</v>
      </c>
      <c r="B144" s="615" t="s">
        <v>310</v>
      </c>
      <c r="C144" s="1201">
        <f ca="1">OFFSET(입력!$B$3,B140-1+$S$1*20,12)</f>
        <v>34</v>
      </c>
      <c r="D144" s="1202"/>
      <c r="E144" s="1202"/>
      <c r="F144" s="1203"/>
      <c r="G144" s="615"/>
      <c r="AD144">
        <f>COUNTIF(입력!$J$3:$J$142,AC144)</f>
        <v>101</v>
      </c>
    </row>
    <row r="145" spans="1:34" ht="80.099999999999994" customHeight="1">
      <c r="A145" s="1209"/>
      <c r="B145" s="615" t="s">
        <v>311</v>
      </c>
      <c r="C145" s="1201">
        <f ca="1">OFFSET(입력!$B$3,B140-1+$S$1*20,13)</f>
        <v>26</v>
      </c>
      <c r="D145" s="1202"/>
      <c r="E145" s="1202"/>
      <c r="F145" s="1203"/>
      <c r="G145" s="615"/>
      <c r="AD145">
        <f>COUNTIF(입력!$J$3:$J$142,AC145)</f>
        <v>101</v>
      </c>
    </row>
    <row r="146" spans="1:34" ht="35.1" customHeight="1">
      <c r="A146" s="1195" t="s">
        <v>528</v>
      </c>
      <c r="B146" s="1196"/>
      <c r="C146" s="1201" t="s">
        <v>527</v>
      </c>
      <c r="D146" s="1202"/>
      <c r="E146" s="1202"/>
      <c r="F146" s="1203"/>
      <c r="G146" s="615" t="str">
        <f ca="1">IF(OFFSET(입력!$B$3,B140-1+$S$1*20,14)="제거대상의 대부분이 목본류","(○)","")</f>
        <v/>
      </c>
      <c r="AD146">
        <f>COUNTIF(입력!$J$3:$J$142,AC146)</f>
        <v>101</v>
      </c>
    </row>
    <row r="147" spans="1:34" ht="35.1" customHeight="1">
      <c r="A147" s="1197"/>
      <c r="B147" s="1198"/>
      <c r="C147" s="1201" t="s">
        <v>526</v>
      </c>
      <c r="D147" s="1202"/>
      <c r="E147" s="1202"/>
      <c r="F147" s="1203"/>
      <c r="G147" s="615" t="str">
        <f ca="1">IF(OFFSET(입력!$B$3,B140-1+$S$1*20,14)="제거대상의 대부분이 초본류","(○)","")</f>
        <v/>
      </c>
      <c r="AD147">
        <f>COUNTIF(입력!$J$3:$J$142,AC147)</f>
        <v>101</v>
      </c>
    </row>
    <row r="148" spans="1:34" ht="35.1" customHeight="1">
      <c r="A148" s="1199"/>
      <c r="B148" s="1200"/>
      <c r="C148" s="1201" t="s">
        <v>524</v>
      </c>
      <c r="D148" s="1202"/>
      <c r="E148" s="1202"/>
      <c r="F148" s="1203"/>
      <c r="G148" s="615" t="str">
        <f ca="1">IF(OFFSET(입력!$B$3,B140-1+$S$1*20,14)="제거대상은 목본류+초본류 혼합","(○)","")</f>
        <v>(○)</v>
      </c>
      <c r="AD148">
        <f>COUNTIF(입력!$J$3:$J$142,AC148)</f>
        <v>101</v>
      </c>
    </row>
    <row r="149" spans="1:34" ht="35.1" customHeight="1">
      <c r="A149" s="1195" t="s">
        <v>558</v>
      </c>
      <c r="B149" s="1196"/>
      <c r="C149" s="1201" t="s">
        <v>523</v>
      </c>
      <c r="D149" s="1202"/>
      <c r="E149" s="1202"/>
      <c r="F149" s="1203"/>
      <c r="G149" s="615" t="str">
        <f ca="1">IF(OFFSET(입력!$B$3,B140-1+$S$1*20,15)="조림 당해 연도","(○)","")</f>
        <v/>
      </c>
      <c r="AD149">
        <f>COUNTIF(입력!$J$3:$J$142,AC149)</f>
        <v>101</v>
      </c>
    </row>
    <row r="150" spans="1:34" ht="35.1" customHeight="1">
      <c r="A150" s="1197"/>
      <c r="B150" s="1198"/>
      <c r="C150" s="1201" t="s">
        <v>521</v>
      </c>
      <c r="D150" s="1202"/>
      <c r="E150" s="1202"/>
      <c r="F150" s="1203"/>
      <c r="G150" s="615" t="str">
        <f ca="1">IF(OFFSET(입력!$B$3,B140-1+$S$1*20,15)="조림 2년 차","(○)","")</f>
        <v>(○)</v>
      </c>
      <c r="AD150">
        <f>COUNTIF(입력!$J$3:$J$142,AC150)</f>
        <v>101</v>
      </c>
    </row>
    <row r="151" spans="1:34" ht="35.1" customHeight="1">
      <c r="A151" s="1199"/>
      <c r="B151" s="1200"/>
      <c r="C151" s="1201" t="s">
        <v>519</v>
      </c>
      <c r="D151" s="1202"/>
      <c r="E151" s="1202"/>
      <c r="F151" s="1203"/>
      <c r="G151" s="615" t="str">
        <f ca="1">IF(OFFSET(입력!$B$3,B140-1+$S$1*20,15)="조림 3년 차 이상","(○)","")</f>
        <v/>
      </c>
      <c r="AD151">
        <f>COUNTIF(입력!$J$3:$J$142,AC151)</f>
        <v>101</v>
      </c>
    </row>
    <row r="152" spans="1:34" ht="105.75" customHeight="1">
      <c r="A152" s="1204" t="s">
        <v>298</v>
      </c>
      <c r="B152" s="1204"/>
      <c r="C152" s="1201"/>
      <c r="D152" s="1202"/>
      <c r="E152" s="1202"/>
      <c r="F152" s="1202"/>
      <c r="G152" s="1203"/>
      <c r="AD152">
        <f>COUNTIF(입력!$J$3:$J$142,AC152)</f>
        <v>101</v>
      </c>
    </row>
    <row r="153" spans="1:34" ht="39.75" customHeight="1">
      <c r="A153" s="1194" t="s">
        <v>561</v>
      </c>
      <c r="B153" s="1194"/>
      <c r="C153" s="1194"/>
      <c r="D153" s="1194"/>
      <c r="AD153">
        <f>COUNTIF(입력!$J$3:$J$142,AC153)</f>
        <v>101</v>
      </c>
    </row>
    <row r="154" spans="1:34" ht="39.75" customHeight="1">
      <c r="A154" s="1205" t="str">
        <f ca="1">"풀베기 표준지 조사야장 ("&amp;OFFSET(입력!$A$3,B157-1+$S$1*20,0)&amp;")"</f>
        <v>풀베기 표준지 조사야장 (1-0-6-0)</v>
      </c>
      <c r="B154" s="1206"/>
      <c r="C154" s="1206"/>
      <c r="D154" s="1206"/>
      <c r="E154" s="1206"/>
      <c r="F154" s="1206"/>
      <c r="G154" s="1207"/>
      <c r="S154" s="3">
        <f ca="1">IFERROR(IF(RIGHT(MID(CELL("filename",A154),FIND("]",CELL("filename",A154))+1,255),2)&gt;=10,RIGHT(MID(CELL("filename",A154),FIND("]",CELL("filename",A154))+1,255),2)-1,RIGHT(MID(CELL("filename",A154),FIND("]",CELL("filename",A154))+1,255),1)-1),RIGHT(MID(CELL("filename",A154),FIND("]",CELL("filename",A154))+1,255),1)-1)</f>
        <v>5</v>
      </c>
    </row>
    <row r="155" spans="1:34" ht="39.75" customHeight="1">
      <c r="A155" s="1210" t="s">
        <v>559</v>
      </c>
      <c r="B155" s="1210"/>
      <c r="C155" s="1210"/>
      <c r="D155" s="1210"/>
      <c r="E155" s="620"/>
      <c r="F155" s="620"/>
      <c r="G155" s="620"/>
    </row>
    <row r="156" spans="1:34" ht="39.75" customHeight="1">
      <c r="A156" s="615" t="s">
        <v>554</v>
      </c>
      <c r="B156" s="619">
        <f ca="1">OFFSET(입력!$B$3,B157-1+$S$1*20,2)</f>
        <v>2026</v>
      </c>
      <c r="C156" s="618" t="str">
        <f ca="1">OFFSET(입력!$B$3,B157-1+$S$1*20,3)</f>
        <v>05.08-05.20</v>
      </c>
      <c r="D156" s="615" t="s">
        <v>553</v>
      </c>
      <c r="E156" s="1201" t="str">
        <f ca="1">OFFSET(입력!$B$3,B157-1+$S$1*20,1)</f>
        <v>양구군 양구읍 송청리 산11번지외 14필지</v>
      </c>
      <c r="F156" s="1202"/>
      <c r="G156" s="1203"/>
      <c r="AC156" s="614" t="s">
        <v>345</v>
      </c>
      <c r="AD156">
        <f>COUNTIF(입력!$J$3:$J$142,AC156)</f>
        <v>14</v>
      </c>
      <c r="AH156" s="614">
        <f>COUNTIF(입력!$J$3:$J$142,AC156)</f>
        <v>14</v>
      </c>
    </row>
    <row r="157" spans="1:34" ht="39.75" customHeight="1">
      <c r="A157" s="615" t="s">
        <v>550</v>
      </c>
      <c r="B157" s="1204">
        <f>ROUNDDOWN(ROW()/17,0)+1</f>
        <v>10</v>
      </c>
      <c r="C157" s="1204"/>
      <c r="D157" s="615" t="s">
        <v>549</v>
      </c>
      <c r="E157" s="615" t="s">
        <v>548</v>
      </c>
      <c r="F157" s="615" t="s">
        <v>547</v>
      </c>
      <c r="G157" s="621">
        <f ca="1">OFFSET(입력!$B$3,B157-1+$S$1*20,4)</f>
        <v>0.02</v>
      </c>
      <c r="AC157" s="614"/>
      <c r="AD157">
        <f>COUNTIF(입력!$J$3:$J$142,AC157)</f>
        <v>101</v>
      </c>
      <c r="AH157" s="614"/>
    </row>
    <row r="158" spans="1:34" ht="39.75" customHeight="1">
      <c r="A158" s="615" t="s">
        <v>573</v>
      </c>
      <c r="B158" s="616" t="s">
        <v>545</v>
      </c>
      <c r="C158" s="617">
        <f ca="1">ROUND(OFFSET(입력!$B$3,B157-1+$S$1*20,10),0)</f>
        <v>289211</v>
      </c>
      <c r="D158" s="617" t="s">
        <v>544</v>
      </c>
      <c r="E158" s="617">
        <f ca="1">ROUND(OFFSET(입력!$B$3,B157-1+$S$1*20,11),0)</f>
        <v>611732</v>
      </c>
      <c r="F158" s="615" t="s">
        <v>543</v>
      </c>
      <c r="G158" s="615" t="s">
        <v>574</v>
      </c>
      <c r="AC158" s="614"/>
      <c r="AD158">
        <f>COUNTIF(입력!$J$3:$J$142,AC158)</f>
        <v>101</v>
      </c>
      <c r="AH158" s="614"/>
    </row>
    <row r="159" spans="1:34" ht="39.75" customHeight="1">
      <c r="A159" s="615" t="s">
        <v>411</v>
      </c>
      <c r="B159" s="1204" t="str">
        <f ca="1">OFFSET(입력!$B$3,B157-1+$S$1*20,8)</f>
        <v>자작나무</v>
      </c>
      <c r="C159" s="1204"/>
      <c r="D159" s="615" t="s">
        <v>539</v>
      </c>
      <c r="E159" s="622">
        <f ca="1">OFFSET(입력!$B$3,B157-1+$S$1*20,7)</f>
        <v>2025</v>
      </c>
      <c r="F159" s="615" t="s">
        <v>538</v>
      </c>
      <c r="G159" s="615" t="str">
        <f ca="1">OFFSET(입력!$B$3,B157-1+$S$1*20,9)</f>
        <v>중묘</v>
      </c>
      <c r="AC159" s="614"/>
      <c r="AD159">
        <f>COUNTIF(입력!$J$3:$J$142,AC159)</f>
        <v>101</v>
      </c>
    </row>
    <row r="160" spans="1:34" ht="39.75" customHeight="1">
      <c r="A160" s="1204" t="s">
        <v>512</v>
      </c>
      <c r="B160" s="1204"/>
      <c r="C160" s="1204" t="s">
        <v>536</v>
      </c>
      <c r="D160" s="1204"/>
      <c r="E160" s="1204"/>
      <c r="F160" s="1204"/>
      <c r="G160" s="615" t="s">
        <v>6</v>
      </c>
      <c r="AD160">
        <f>COUNTIF(입력!$J$3:$J$142,AC160)</f>
        <v>101</v>
      </c>
    </row>
    <row r="161" spans="1:34" ht="80.099999999999994" customHeight="1">
      <c r="A161" s="1208" t="s">
        <v>309</v>
      </c>
      <c r="B161" s="615" t="s">
        <v>310</v>
      </c>
      <c r="C161" s="1201">
        <f ca="1">OFFSET(입력!$B$3,B157-1+$S$1*20,12)</f>
        <v>21</v>
      </c>
      <c r="D161" s="1202"/>
      <c r="E161" s="1202"/>
      <c r="F161" s="1203"/>
      <c r="G161" s="615"/>
      <c r="AD161">
        <f>COUNTIF(입력!$J$3:$J$142,AC161)</f>
        <v>101</v>
      </c>
    </row>
    <row r="162" spans="1:34" ht="80.099999999999994" customHeight="1">
      <c r="A162" s="1209"/>
      <c r="B162" s="615" t="s">
        <v>311</v>
      </c>
      <c r="C162" s="1201">
        <f ca="1">OFFSET(입력!$B$3,B157-1+$S$1*20,13)</f>
        <v>39</v>
      </c>
      <c r="D162" s="1202"/>
      <c r="E162" s="1202"/>
      <c r="F162" s="1203"/>
      <c r="G162" s="615"/>
      <c r="AD162">
        <f>COUNTIF(입력!$J$3:$J$142,AC162)</f>
        <v>101</v>
      </c>
    </row>
    <row r="163" spans="1:34" ht="35.1" customHeight="1">
      <c r="A163" s="1195" t="s">
        <v>528</v>
      </c>
      <c r="B163" s="1196"/>
      <c r="C163" s="1201" t="s">
        <v>527</v>
      </c>
      <c r="D163" s="1202"/>
      <c r="E163" s="1202"/>
      <c r="F163" s="1203"/>
      <c r="G163" s="615" t="str">
        <f ca="1">IF(OFFSET(입력!$B$3,B157-1+$S$1*20,14)="제거대상의 대부분이 목본류","(○)","")</f>
        <v/>
      </c>
      <c r="AD163">
        <f>COUNTIF(입력!$J$3:$J$142,AC163)</f>
        <v>101</v>
      </c>
    </row>
    <row r="164" spans="1:34" ht="35.1" customHeight="1">
      <c r="A164" s="1197"/>
      <c r="B164" s="1198"/>
      <c r="C164" s="1201" t="s">
        <v>526</v>
      </c>
      <c r="D164" s="1202"/>
      <c r="E164" s="1202"/>
      <c r="F164" s="1203"/>
      <c r="G164" s="615" t="str">
        <f ca="1">IF(OFFSET(입력!$B$3,B157-1+$S$1*20,14)="제거대상의 대부분이 초본류","(○)","")</f>
        <v/>
      </c>
      <c r="AD164">
        <f>COUNTIF(입력!$J$3:$J$142,AC164)</f>
        <v>101</v>
      </c>
    </row>
    <row r="165" spans="1:34" ht="35.1" customHeight="1">
      <c r="A165" s="1199"/>
      <c r="B165" s="1200"/>
      <c r="C165" s="1201" t="s">
        <v>524</v>
      </c>
      <c r="D165" s="1202"/>
      <c r="E165" s="1202"/>
      <c r="F165" s="1203"/>
      <c r="G165" s="615" t="str">
        <f ca="1">IF(OFFSET(입력!$B$3,B157-1+$S$1*20,14)="제거대상은 목본류+초본류 혼합","(○)","")</f>
        <v>(○)</v>
      </c>
      <c r="AD165">
        <f>COUNTIF(입력!$J$3:$J$142,AC165)</f>
        <v>101</v>
      </c>
    </row>
    <row r="166" spans="1:34" ht="35.1" customHeight="1">
      <c r="A166" s="1195" t="s">
        <v>558</v>
      </c>
      <c r="B166" s="1196"/>
      <c r="C166" s="1201" t="s">
        <v>523</v>
      </c>
      <c r="D166" s="1202"/>
      <c r="E166" s="1202"/>
      <c r="F166" s="1203"/>
      <c r="G166" s="615" t="str">
        <f ca="1">IF(OFFSET(입력!$B$3,B157-1+$S$1*20,15)="조림 당해 연도","(○)","")</f>
        <v/>
      </c>
      <c r="AD166">
        <f>COUNTIF(입력!$J$3:$J$142,AC166)</f>
        <v>101</v>
      </c>
    </row>
    <row r="167" spans="1:34" ht="35.1" customHeight="1">
      <c r="A167" s="1197"/>
      <c r="B167" s="1198"/>
      <c r="C167" s="1201" t="s">
        <v>521</v>
      </c>
      <c r="D167" s="1202"/>
      <c r="E167" s="1202"/>
      <c r="F167" s="1203"/>
      <c r="G167" s="615" t="str">
        <f ca="1">IF(OFFSET(입력!$B$3,B157-1+$S$1*20,15)="조림 2년 차","(○)","")</f>
        <v>(○)</v>
      </c>
      <c r="AD167">
        <f>COUNTIF(입력!$J$3:$J$142,AC167)</f>
        <v>101</v>
      </c>
    </row>
    <row r="168" spans="1:34" ht="35.1" customHeight="1">
      <c r="A168" s="1199"/>
      <c r="B168" s="1200"/>
      <c r="C168" s="1201" t="s">
        <v>519</v>
      </c>
      <c r="D168" s="1202"/>
      <c r="E168" s="1202"/>
      <c r="F168" s="1203"/>
      <c r="G168" s="615" t="str">
        <f ca="1">IF(OFFSET(입력!$B$3,B157-1+$S$1*20,15)="조림 3년 차 이상","(○)","")</f>
        <v/>
      </c>
      <c r="AD168">
        <f>COUNTIF(입력!$J$3:$J$142,AC168)</f>
        <v>101</v>
      </c>
    </row>
    <row r="169" spans="1:34" ht="105.75" customHeight="1">
      <c r="A169" s="1204" t="s">
        <v>298</v>
      </c>
      <c r="B169" s="1204"/>
      <c r="C169" s="1201"/>
      <c r="D169" s="1202"/>
      <c r="E169" s="1202"/>
      <c r="F169" s="1202"/>
      <c r="G169" s="1203"/>
      <c r="AD169">
        <f>COUNTIF(입력!$J$3:$J$142,AC169)</f>
        <v>101</v>
      </c>
    </row>
    <row r="170" spans="1:34" ht="39.75" customHeight="1">
      <c r="A170" s="1194" t="s">
        <v>561</v>
      </c>
      <c r="B170" s="1194"/>
      <c r="C170" s="1194"/>
      <c r="D170" s="1194"/>
      <c r="AD170">
        <f>COUNTIF(입력!$J$3:$J$142,AC170)</f>
        <v>101</v>
      </c>
    </row>
    <row r="171" spans="1:34" ht="39.75" customHeight="1">
      <c r="A171" s="1205" t="str">
        <f ca="1">"풀베기 표준지 조사야장 ("&amp;OFFSET(입력!$A$3,B174-1+$S$1*20,0)&amp;")"</f>
        <v>풀베기 표준지 조사야장 (1-0-6-0)</v>
      </c>
      <c r="B171" s="1206"/>
      <c r="C171" s="1206"/>
      <c r="D171" s="1206"/>
      <c r="E171" s="1206"/>
      <c r="F171" s="1206"/>
      <c r="G171" s="1207"/>
      <c r="S171" s="3">
        <f ca="1">IFERROR(IF(RIGHT(MID(CELL("filename",A171),FIND("]",CELL("filename",A171))+1,255),2)&gt;=10,RIGHT(MID(CELL("filename",A171),FIND("]",CELL("filename",A171))+1,255),2)-1,RIGHT(MID(CELL("filename",A171),FIND("]",CELL("filename",A171))+1,255),1)-1),RIGHT(MID(CELL("filename",A171),FIND("]",CELL("filename",A171))+1,255),1)-1)</f>
        <v>5</v>
      </c>
    </row>
    <row r="172" spans="1:34" ht="39.75" customHeight="1">
      <c r="A172" s="1210" t="s">
        <v>559</v>
      </c>
      <c r="B172" s="1210"/>
      <c r="C172" s="1210"/>
      <c r="D172" s="1210"/>
      <c r="E172" s="620"/>
      <c r="F172" s="620"/>
      <c r="G172" s="620"/>
    </row>
    <row r="173" spans="1:34" ht="39.75" customHeight="1">
      <c r="A173" s="615" t="s">
        <v>554</v>
      </c>
      <c r="B173" s="619">
        <f ca="1">OFFSET(입력!$B$3,B174-1+$S$1*20,2)</f>
        <v>2026</v>
      </c>
      <c r="C173" s="618" t="str">
        <f ca="1">OFFSET(입력!$B$3,B174-1+$S$1*20,3)</f>
        <v>05.08-05.20</v>
      </c>
      <c r="D173" s="615" t="s">
        <v>553</v>
      </c>
      <c r="E173" s="1201" t="str">
        <f ca="1">OFFSET(입력!$B$3,B174-1+$S$1*20,1)</f>
        <v>양구군 양구읍 송청리 산11번지외 14필지</v>
      </c>
      <c r="F173" s="1202"/>
      <c r="G173" s="1203"/>
      <c r="AC173" s="614" t="s">
        <v>345</v>
      </c>
      <c r="AD173">
        <f>COUNTIF(입력!$J$3:$J$142,AC173)</f>
        <v>14</v>
      </c>
      <c r="AH173" s="614">
        <f>COUNTIF(입력!$J$3:$J$142,AC173)</f>
        <v>14</v>
      </c>
    </row>
    <row r="174" spans="1:34" ht="39.75" customHeight="1">
      <c r="A174" s="615" t="s">
        <v>550</v>
      </c>
      <c r="B174" s="1204">
        <f>ROUNDDOWN(ROW()/17,0)+1</f>
        <v>11</v>
      </c>
      <c r="C174" s="1204"/>
      <c r="D174" s="615" t="s">
        <v>549</v>
      </c>
      <c r="E174" s="615" t="s">
        <v>548</v>
      </c>
      <c r="F174" s="615" t="s">
        <v>547</v>
      </c>
      <c r="G174" s="621">
        <f ca="1">OFFSET(입력!$B$3,B174-1+$S$1*20,4)</f>
        <v>0.02</v>
      </c>
      <c r="AC174" s="614"/>
      <c r="AD174">
        <f>COUNTIF(입력!$J$3:$J$142,AC174)</f>
        <v>101</v>
      </c>
      <c r="AH174" s="614"/>
    </row>
    <row r="175" spans="1:34" ht="39.75" customHeight="1">
      <c r="A175" s="615" t="s">
        <v>573</v>
      </c>
      <c r="B175" s="616" t="s">
        <v>545</v>
      </c>
      <c r="C175" s="617">
        <f ca="1">ROUND(OFFSET(입력!$B$3,B174-1+$S$1*20,10),0)</f>
        <v>289161</v>
      </c>
      <c r="D175" s="617" t="s">
        <v>544</v>
      </c>
      <c r="E175" s="617">
        <f ca="1">ROUND(OFFSET(입력!$B$3,B174-1+$S$1*20,11),0)</f>
        <v>611838</v>
      </c>
      <c r="F175" s="615" t="s">
        <v>543</v>
      </c>
      <c r="G175" s="615" t="s">
        <v>574</v>
      </c>
      <c r="AC175" s="614"/>
      <c r="AD175">
        <f>COUNTIF(입력!$J$3:$J$142,AC175)</f>
        <v>101</v>
      </c>
      <c r="AH175" s="614"/>
    </row>
    <row r="176" spans="1:34" ht="39.75" customHeight="1">
      <c r="A176" s="615" t="s">
        <v>411</v>
      </c>
      <c r="B176" s="1204" t="str">
        <f ca="1">OFFSET(입력!$B$3,B174-1+$S$1*20,8)</f>
        <v>자작나무</v>
      </c>
      <c r="C176" s="1204"/>
      <c r="D176" s="615" t="s">
        <v>539</v>
      </c>
      <c r="E176" s="622">
        <f ca="1">OFFSET(입력!$B$3,B174-1+$S$1*20,7)</f>
        <v>2025</v>
      </c>
      <c r="F176" s="615" t="s">
        <v>538</v>
      </c>
      <c r="G176" s="615" t="str">
        <f ca="1">OFFSET(입력!$B$3,B174-1+$S$1*20,9)</f>
        <v>중묘</v>
      </c>
      <c r="AC176" s="614"/>
      <c r="AD176">
        <f>COUNTIF(입력!$J$3:$J$142,AC176)</f>
        <v>101</v>
      </c>
    </row>
    <row r="177" spans="1:34" ht="39.75" customHeight="1">
      <c r="A177" s="1204" t="s">
        <v>512</v>
      </c>
      <c r="B177" s="1204"/>
      <c r="C177" s="1204" t="s">
        <v>536</v>
      </c>
      <c r="D177" s="1204"/>
      <c r="E177" s="1204"/>
      <c r="F177" s="1204"/>
      <c r="G177" s="615" t="s">
        <v>6</v>
      </c>
      <c r="AD177">
        <f>COUNTIF(입력!$J$3:$J$142,AC177)</f>
        <v>101</v>
      </c>
    </row>
    <row r="178" spans="1:34" ht="80.099999999999994" customHeight="1">
      <c r="A178" s="1208" t="s">
        <v>309</v>
      </c>
      <c r="B178" s="615" t="s">
        <v>310</v>
      </c>
      <c r="C178" s="1201">
        <f ca="1">OFFSET(입력!$B$3,B174-1+$S$1*20,12)</f>
        <v>22</v>
      </c>
      <c r="D178" s="1202"/>
      <c r="E178" s="1202"/>
      <c r="F178" s="1203"/>
      <c r="G178" s="615"/>
      <c r="AD178">
        <f>COUNTIF(입력!$J$3:$J$142,AC178)</f>
        <v>101</v>
      </c>
    </row>
    <row r="179" spans="1:34" ht="80.099999999999994" customHeight="1">
      <c r="A179" s="1209"/>
      <c r="B179" s="615" t="s">
        <v>311</v>
      </c>
      <c r="C179" s="1201">
        <f ca="1">OFFSET(입력!$B$3,B174-1+$S$1*20,13)</f>
        <v>38</v>
      </c>
      <c r="D179" s="1202"/>
      <c r="E179" s="1202"/>
      <c r="F179" s="1203"/>
      <c r="G179" s="615"/>
      <c r="AD179">
        <f>COUNTIF(입력!$J$3:$J$142,AC179)</f>
        <v>101</v>
      </c>
    </row>
    <row r="180" spans="1:34" ht="35.1" customHeight="1">
      <c r="A180" s="1195" t="s">
        <v>528</v>
      </c>
      <c r="B180" s="1196"/>
      <c r="C180" s="1201" t="s">
        <v>527</v>
      </c>
      <c r="D180" s="1202"/>
      <c r="E180" s="1202"/>
      <c r="F180" s="1203"/>
      <c r="G180" s="615" t="str">
        <f ca="1">IF(OFFSET(입력!$B$3,B174-1+$S$1*20,14)="제거대상의 대부분이 목본류","(○)","")</f>
        <v/>
      </c>
      <c r="AD180">
        <f>COUNTIF(입력!$J$3:$J$142,AC180)</f>
        <v>101</v>
      </c>
    </row>
    <row r="181" spans="1:34" ht="35.1" customHeight="1">
      <c r="A181" s="1197"/>
      <c r="B181" s="1198"/>
      <c r="C181" s="1201" t="s">
        <v>526</v>
      </c>
      <c r="D181" s="1202"/>
      <c r="E181" s="1202"/>
      <c r="F181" s="1203"/>
      <c r="G181" s="615" t="str">
        <f ca="1">IF(OFFSET(입력!$B$3,B174-1+$S$1*20,14)="제거대상의 대부분이 초본류","(○)","")</f>
        <v/>
      </c>
      <c r="AD181">
        <f>COUNTIF(입력!$J$3:$J$142,AC181)</f>
        <v>101</v>
      </c>
    </row>
    <row r="182" spans="1:34" ht="35.1" customHeight="1">
      <c r="A182" s="1199"/>
      <c r="B182" s="1200"/>
      <c r="C182" s="1201" t="s">
        <v>524</v>
      </c>
      <c r="D182" s="1202"/>
      <c r="E182" s="1202"/>
      <c r="F182" s="1203"/>
      <c r="G182" s="615" t="str">
        <f ca="1">IF(OFFSET(입력!$B$3,B174-1+$S$1*20,14)="제거대상은 목본류+초본류 혼합","(○)","")</f>
        <v>(○)</v>
      </c>
      <c r="AD182">
        <f>COUNTIF(입력!$J$3:$J$142,AC182)</f>
        <v>101</v>
      </c>
    </row>
    <row r="183" spans="1:34" ht="35.1" customHeight="1">
      <c r="A183" s="1195" t="s">
        <v>558</v>
      </c>
      <c r="B183" s="1196"/>
      <c r="C183" s="1201" t="s">
        <v>523</v>
      </c>
      <c r="D183" s="1202"/>
      <c r="E183" s="1202"/>
      <c r="F183" s="1203"/>
      <c r="G183" s="615" t="str">
        <f ca="1">IF(OFFSET(입력!$B$3,B174-1+$S$1*20,15)="조림 당해 연도","(○)","")</f>
        <v/>
      </c>
      <c r="AD183">
        <f>COUNTIF(입력!$J$3:$J$142,AC183)</f>
        <v>101</v>
      </c>
    </row>
    <row r="184" spans="1:34" ht="35.1" customHeight="1">
      <c r="A184" s="1197"/>
      <c r="B184" s="1198"/>
      <c r="C184" s="1201" t="s">
        <v>521</v>
      </c>
      <c r="D184" s="1202"/>
      <c r="E184" s="1202"/>
      <c r="F184" s="1203"/>
      <c r="G184" s="615" t="str">
        <f ca="1">IF(OFFSET(입력!$B$3,B174-1+$S$1*20,15)="조림 2년 차","(○)","")</f>
        <v>(○)</v>
      </c>
      <c r="AD184">
        <f>COUNTIF(입력!$J$3:$J$142,AC184)</f>
        <v>101</v>
      </c>
    </row>
    <row r="185" spans="1:34" ht="35.1" customHeight="1">
      <c r="A185" s="1199"/>
      <c r="B185" s="1200"/>
      <c r="C185" s="1201" t="s">
        <v>519</v>
      </c>
      <c r="D185" s="1202"/>
      <c r="E185" s="1202"/>
      <c r="F185" s="1203"/>
      <c r="G185" s="615" t="str">
        <f ca="1">IF(OFFSET(입력!$B$3,B174-1+$S$1*20,15)="조림 3년 차 이상","(○)","")</f>
        <v/>
      </c>
      <c r="AD185">
        <f>COUNTIF(입력!$J$3:$J$142,AC185)</f>
        <v>101</v>
      </c>
    </row>
    <row r="186" spans="1:34" ht="105.75" customHeight="1">
      <c r="A186" s="1204" t="s">
        <v>298</v>
      </c>
      <c r="B186" s="1204"/>
      <c r="C186" s="1201"/>
      <c r="D186" s="1202"/>
      <c r="E186" s="1202"/>
      <c r="F186" s="1202"/>
      <c r="G186" s="1203"/>
      <c r="AD186">
        <f>COUNTIF(입력!$J$3:$J$142,AC186)</f>
        <v>101</v>
      </c>
    </row>
    <row r="187" spans="1:34" ht="39.75" customHeight="1">
      <c r="A187" s="1194" t="s">
        <v>561</v>
      </c>
      <c r="B187" s="1194"/>
      <c r="C187" s="1194"/>
      <c r="D187" s="1194"/>
      <c r="AD187">
        <f>COUNTIF(입력!$J$3:$J$142,AC187)</f>
        <v>101</v>
      </c>
    </row>
    <row r="188" spans="1:34" ht="39.75" customHeight="1">
      <c r="A188" s="1205" t="str">
        <f ca="1">"풀베기 표준지 조사야장 ("&amp;OFFSET(입력!$A$3,B191-1+$S$1*20,0)&amp;")"</f>
        <v>풀베기 표준지 조사야장 (0)</v>
      </c>
      <c r="B188" s="1206"/>
      <c r="C188" s="1206"/>
      <c r="D188" s="1206"/>
      <c r="E188" s="1206"/>
      <c r="F188" s="1206"/>
      <c r="G188" s="1207"/>
      <c r="S188" s="3">
        <f ca="1">IFERROR(IF(RIGHT(MID(CELL("filename",A188),FIND("]",CELL("filename",A188))+1,255),2)&gt;=10,RIGHT(MID(CELL("filename",A188),FIND("]",CELL("filename",A188))+1,255),2)-1,RIGHT(MID(CELL("filename",A188),FIND("]",CELL("filename",A188))+1,255),1)-1),RIGHT(MID(CELL("filename",A188),FIND("]",CELL("filename",A188))+1,255),1)-1)</f>
        <v>5</v>
      </c>
    </row>
    <row r="189" spans="1:34" ht="39.75" customHeight="1">
      <c r="A189" s="1210" t="s">
        <v>559</v>
      </c>
      <c r="B189" s="1210"/>
      <c r="C189" s="1210"/>
      <c r="D189" s="1210"/>
      <c r="E189" s="620"/>
      <c r="F189" s="620"/>
      <c r="G189" s="620"/>
    </row>
    <row r="190" spans="1:34" ht="39.75" customHeight="1">
      <c r="A190" s="615" t="s">
        <v>554</v>
      </c>
      <c r="B190" s="619">
        <f ca="1">OFFSET(입력!$B$3,B191-1+$S$1*20,2)</f>
        <v>0</v>
      </c>
      <c r="C190" s="618">
        <f ca="1">OFFSET(입력!$B$3,B191-1+$S$1*20,3)</f>
        <v>0</v>
      </c>
      <c r="D190" s="615" t="s">
        <v>553</v>
      </c>
      <c r="E190" s="1201">
        <f ca="1">OFFSET(입력!$B$3,B191-1+$S$1*20,1)</f>
        <v>0</v>
      </c>
      <c r="F190" s="1202"/>
      <c r="G190" s="1203"/>
      <c r="AC190" s="614" t="s">
        <v>345</v>
      </c>
      <c r="AD190">
        <f>COUNTIF(입력!$J$3:$J$142,AC190)</f>
        <v>14</v>
      </c>
      <c r="AH190" s="614">
        <f>COUNTIF(입력!$J$3:$J$142,AC190)</f>
        <v>14</v>
      </c>
    </row>
    <row r="191" spans="1:34" ht="39.75" customHeight="1">
      <c r="A191" s="615" t="s">
        <v>550</v>
      </c>
      <c r="B191" s="1204">
        <f>ROUNDDOWN(ROW()/17,0)+1</f>
        <v>12</v>
      </c>
      <c r="C191" s="1204"/>
      <c r="D191" s="615" t="s">
        <v>549</v>
      </c>
      <c r="E191" s="615" t="s">
        <v>548</v>
      </c>
      <c r="F191" s="615" t="s">
        <v>547</v>
      </c>
      <c r="G191" s="621">
        <f ca="1">OFFSET(입력!$B$3,B191-1+$S$1*20,4)</f>
        <v>0</v>
      </c>
      <c r="AC191" s="614"/>
      <c r="AD191">
        <f>COUNTIF(입력!$J$3:$J$142,AC191)</f>
        <v>101</v>
      </c>
      <c r="AH191" s="614"/>
    </row>
    <row r="192" spans="1:34" ht="39.75" customHeight="1">
      <c r="A192" s="615" t="s">
        <v>573</v>
      </c>
      <c r="B192" s="616" t="s">
        <v>545</v>
      </c>
      <c r="C192" s="617">
        <f ca="1">ROUND(OFFSET(입력!$B$3,B191-1+$S$1*20,10),0)</f>
        <v>0</v>
      </c>
      <c r="D192" s="617" t="s">
        <v>544</v>
      </c>
      <c r="E192" s="617">
        <f ca="1">ROUND(OFFSET(입력!$B$3,B191-1+$S$1*20,11),0)</f>
        <v>0</v>
      </c>
      <c r="F192" s="615" t="s">
        <v>543</v>
      </c>
      <c r="G192" s="615" t="s">
        <v>574</v>
      </c>
      <c r="AC192" s="614"/>
      <c r="AD192">
        <f>COUNTIF(입력!$J$3:$J$142,AC192)</f>
        <v>101</v>
      </c>
      <c r="AH192" s="614"/>
    </row>
    <row r="193" spans="1:30" ht="39.75" customHeight="1">
      <c r="A193" s="615" t="s">
        <v>411</v>
      </c>
      <c r="B193" s="1204">
        <f ca="1">OFFSET(입력!$B$3,B191-1+$S$1*20,8)</f>
        <v>0</v>
      </c>
      <c r="C193" s="1204"/>
      <c r="D193" s="615" t="s">
        <v>539</v>
      </c>
      <c r="E193" s="622">
        <f ca="1">OFFSET(입력!$B$3,B191-1+$S$1*20,7)</f>
        <v>0</v>
      </c>
      <c r="F193" s="615" t="s">
        <v>538</v>
      </c>
      <c r="G193" s="615">
        <f ca="1">OFFSET(입력!$B$3,B191-1+$S$1*20,9)</f>
        <v>0</v>
      </c>
      <c r="AC193" s="614"/>
      <c r="AD193">
        <f>COUNTIF(입력!$J$3:$J$142,AC193)</f>
        <v>101</v>
      </c>
    </row>
    <row r="194" spans="1:30" ht="39.75" customHeight="1">
      <c r="A194" s="1204" t="s">
        <v>512</v>
      </c>
      <c r="B194" s="1204"/>
      <c r="C194" s="1204" t="s">
        <v>536</v>
      </c>
      <c r="D194" s="1204"/>
      <c r="E194" s="1204"/>
      <c r="F194" s="1204"/>
      <c r="G194" s="615" t="s">
        <v>6</v>
      </c>
      <c r="AD194">
        <f>COUNTIF(입력!$J$3:$J$142,AC194)</f>
        <v>101</v>
      </c>
    </row>
    <row r="195" spans="1:30" ht="80.099999999999994" customHeight="1">
      <c r="A195" s="1208" t="s">
        <v>309</v>
      </c>
      <c r="B195" s="615" t="s">
        <v>310</v>
      </c>
      <c r="C195" s="1201">
        <f ca="1">OFFSET(입력!$B$3,B191-1+$S$1*20,12)</f>
        <v>0</v>
      </c>
      <c r="D195" s="1202"/>
      <c r="E195" s="1202"/>
      <c r="F195" s="1203"/>
      <c r="G195" s="615"/>
      <c r="AD195">
        <f>COUNTIF(입력!$J$3:$J$142,AC195)</f>
        <v>101</v>
      </c>
    </row>
    <row r="196" spans="1:30" ht="80.099999999999994" customHeight="1">
      <c r="A196" s="1209"/>
      <c r="B196" s="615" t="s">
        <v>311</v>
      </c>
      <c r="C196" s="1201">
        <f ca="1">OFFSET(입력!$B$3,B191-1+$S$1*20,13)</f>
        <v>0</v>
      </c>
      <c r="D196" s="1202"/>
      <c r="E196" s="1202"/>
      <c r="F196" s="1203"/>
      <c r="G196" s="615"/>
      <c r="AD196">
        <f>COUNTIF(입력!$J$3:$J$142,AC196)</f>
        <v>101</v>
      </c>
    </row>
    <row r="197" spans="1:30" ht="35.1" customHeight="1">
      <c r="A197" s="1195" t="s">
        <v>528</v>
      </c>
      <c r="B197" s="1196"/>
      <c r="C197" s="1201" t="s">
        <v>527</v>
      </c>
      <c r="D197" s="1202"/>
      <c r="E197" s="1202"/>
      <c r="F197" s="1203"/>
      <c r="G197" s="615" t="str">
        <f ca="1">IF(OFFSET(입력!$B$3,B191-1+$S$1*20,14)="제거대상의 대부분이 목본류","(○)","")</f>
        <v/>
      </c>
      <c r="AD197">
        <f>COUNTIF(입력!$J$3:$J$142,AC197)</f>
        <v>101</v>
      </c>
    </row>
    <row r="198" spans="1:30" ht="35.1" customHeight="1">
      <c r="A198" s="1197"/>
      <c r="B198" s="1198"/>
      <c r="C198" s="1201" t="s">
        <v>526</v>
      </c>
      <c r="D198" s="1202"/>
      <c r="E198" s="1202"/>
      <c r="F198" s="1203"/>
      <c r="G198" s="615" t="str">
        <f ca="1">IF(OFFSET(입력!$B$3,B191-1+$S$1*20,14)="제거대상의 대부분이 초본류","(○)","")</f>
        <v/>
      </c>
      <c r="AD198">
        <f>COUNTIF(입력!$J$3:$J$142,AC198)</f>
        <v>101</v>
      </c>
    </row>
    <row r="199" spans="1:30" ht="35.1" customHeight="1">
      <c r="A199" s="1199"/>
      <c r="B199" s="1200"/>
      <c r="C199" s="1201" t="s">
        <v>524</v>
      </c>
      <c r="D199" s="1202"/>
      <c r="E199" s="1202"/>
      <c r="F199" s="1203"/>
      <c r="G199" s="615" t="str">
        <f ca="1">IF(OFFSET(입력!$B$3,B191-1+$S$1*20,14)="제거대상은 목본류+초본류 혼합","(○)","")</f>
        <v/>
      </c>
      <c r="AD199">
        <f>COUNTIF(입력!$J$3:$J$142,AC199)</f>
        <v>101</v>
      </c>
    </row>
    <row r="200" spans="1:30" ht="35.1" customHeight="1">
      <c r="A200" s="1195" t="s">
        <v>558</v>
      </c>
      <c r="B200" s="1196"/>
      <c r="C200" s="1201" t="s">
        <v>523</v>
      </c>
      <c r="D200" s="1202"/>
      <c r="E200" s="1202"/>
      <c r="F200" s="1203"/>
      <c r="G200" s="615" t="str">
        <f ca="1">IF(OFFSET(입력!$B$3,B191-1+$S$1*20,15)="조림 당해 연도","(○)","")</f>
        <v/>
      </c>
      <c r="AD200">
        <f>COUNTIF(입력!$J$3:$J$142,AC200)</f>
        <v>101</v>
      </c>
    </row>
    <row r="201" spans="1:30" ht="35.1" customHeight="1">
      <c r="A201" s="1197"/>
      <c r="B201" s="1198"/>
      <c r="C201" s="1201" t="s">
        <v>521</v>
      </c>
      <c r="D201" s="1202"/>
      <c r="E201" s="1202"/>
      <c r="F201" s="1203"/>
      <c r="G201" s="615" t="str">
        <f ca="1">IF(OFFSET(입력!$B$3,B191-1+$S$1*20,15)="조림 2년 차","(○)","")</f>
        <v/>
      </c>
      <c r="AD201">
        <f>COUNTIF(입력!$J$3:$J$142,AC201)</f>
        <v>101</v>
      </c>
    </row>
    <row r="202" spans="1:30" ht="35.1" customHeight="1">
      <c r="A202" s="1199"/>
      <c r="B202" s="1200"/>
      <c r="C202" s="1201" t="s">
        <v>519</v>
      </c>
      <c r="D202" s="1202"/>
      <c r="E202" s="1202"/>
      <c r="F202" s="1203"/>
      <c r="G202" s="615" t="str">
        <f ca="1">IF(OFFSET(입력!$B$3,B191-1+$S$1*20,15)="조림 3년 차 이상","(○)","")</f>
        <v/>
      </c>
      <c r="AD202">
        <f>COUNTIF(입력!$J$3:$J$142,AC202)</f>
        <v>101</v>
      </c>
    </row>
    <row r="203" spans="1:30" ht="105.75" customHeight="1">
      <c r="A203" s="1204" t="s">
        <v>298</v>
      </c>
      <c r="B203" s="1204"/>
      <c r="C203" s="1201"/>
      <c r="D203" s="1202"/>
      <c r="E203" s="1202"/>
      <c r="F203" s="1202"/>
      <c r="G203" s="1203"/>
      <c r="AD203">
        <f>COUNTIF(입력!$J$3:$J$142,AC203)</f>
        <v>101</v>
      </c>
    </row>
    <row r="204" spans="1:30" ht="39.75" customHeight="1">
      <c r="A204" s="1194" t="s">
        <v>561</v>
      </c>
      <c r="B204" s="1194"/>
      <c r="C204" s="1194"/>
      <c r="D204" s="1194"/>
      <c r="AD204">
        <f>COUNTIF(입력!$J$3:$J$142,AC204)</f>
        <v>101</v>
      </c>
    </row>
  </sheetData>
  <mergeCells count="252">
    <mergeCell ref="A102:D102"/>
    <mergeCell ref="A98:B100"/>
    <mergeCell ref="C98:F98"/>
    <mergeCell ref="C99:F99"/>
    <mergeCell ref="C100:F100"/>
    <mergeCell ref="A101:B101"/>
    <mergeCell ref="C101:G101"/>
    <mergeCell ref="A92:B92"/>
    <mergeCell ref="C92:F92"/>
    <mergeCell ref="A93:A94"/>
    <mergeCell ref="C93:F93"/>
    <mergeCell ref="C94:F94"/>
    <mergeCell ref="A95:B97"/>
    <mergeCell ref="C95:F95"/>
    <mergeCell ref="C96:F96"/>
    <mergeCell ref="C97:F97"/>
    <mergeCell ref="A85:D85"/>
    <mergeCell ref="A86:G86"/>
    <mergeCell ref="A87:D87"/>
    <mergeCell ref="E88:G88"/>
    <mergeCell ref="B89:C89"/>
    <mergeCell ref="B91:C91"/>
    <mergeCell ref="A81:B83"/>
    <mergeCell ref="C81:F81"/>
    <mergeCell ref="C82:F82"/>
    <mergeCell ref="C83:F83"/>
    <mergeCell ref="A84:B84"/>
    <mergeCell ref="C84:G84"/>
    <mergeCell ref="A75:B75"/>
    <mergeCell ref="C75:F75"/>
    <mergeCell ref="A76:A77"/>
    <mergeCell ref="C76:F76"/>
    <mergeCell ref="C77:F77"/>
    <mergeCell ref="A78:B80"/>
    <mergeCell ref="C78:F78"/>
    <mergeCell ref="C79:F79"/>
    <mergeCell ref="C80:F80"/>
    <mergeCell ref="A68:D68"/>
    <mergeCell ref="A69:G69"/>
    <mergeCell ref="A70:D70"/>
    <mergeCell ref="E71:G71"/>
    <mergeCell ref="B72:C72"/>
    <mergeCell ref="B74:C74"/>
    <mergeCell ref="A64:B66"/>
    <mergeCell ref="C64:F64"/>
    <mergeCell ref="C65:F65"/>
    <mergeCell ref="C66:F66"/>
    <mergeCell ref="A67:B67"/>
    <mergeCell ref="C67:G67"/>
    <mergeCell ref="A58:B58"/>
    <mergeCell ref="C58:F58"/>
    <mergeCell ref="A59:A60"/>
    <mergeCell ref="C59:F59"/>
    <mergeCell ref="C60:F60"/>
    <mergeCell ref="A61:B63"/>
    <mergeCell ref="C61:F61"/>
    <mergeCell ref="C62:F62"/>
    <mergeCell ref="C63:F63"/>
    <mergeCell ref="A51:D51"/>
    <mergeCell ref="A52:G52"/>
    <mergeCell ref="A53:D53"/>
    <mergeCell ref="E54:G54"/>
    <mergeCell ref="B55:C55"/>
    <mergeCell ref="B57:C57"/>
    <mergeCell ref="A47:B49"/>
    <mergeCell ref="C47:F47"/>
    <mergeCell ref="C48:F48"/>
    <mergeCell ref="C49:F49"/>
    <mergeCell ref="A50:B50"/>
    <mergeCell ref="C50:G50"/>
    <mergeCell ref="A41:B41"/>
    <mergeCell ref="C41:F41"/>
    <mergeCell ref="A42:A43"/>
    <mergeCell ref="C42:F42"/>
    <mergeCell ref="C43:F43"/>
    <mergeCell ref="A44:B46"/>
    <mergeCell ref="C44:F44"/>
    <mergeCell ref="C45:F45"/>
    <mergeCell ref="C46:F46"/>
    <mergeCell ref="A34:D34"/>
    <mergeCell ref="A35:G35"/>
    <mergeCell ref="A36:D36"/>
    <mergeCell ref="E37:G37"/>
    <mergeCell ref="B38:C38"/>
    <mergeCell ref="B40:C40"/>
    <mergeCell ref="A30:B32"/>
    <mergeCell ref="C30:F30"/>
    <mergeCell ref="C31:F31"/>
    <mergeCell ref="C32:F32"/>
    <mergeCell ref="A33:B33"/>
    <mergeCell ref="C33:G33"/>
    <mergeCell ref="A24:B24"/>
    <mergeCell ref="C24:F24"/>
    <mergeCell ref="A25:A26"/>
    <mergeCell ref="C25:F25"/>
    <mergeCell ref="C26:F26"/>
    <mergeCell ref="A27:B29"/>
    <mergeCell ref="C27:F27"/>
    <mergeCell ref="C28:F28"/>
    <mergeCell ref="C29:F29"/>
    <mergeCell ref="A17:D17"/>
    <mergeCell ref="A18:G18"/>
    <mergeCell ref="A19:D19"/>
    <mergeCell ref="E20:G20"/>
    <mergeCell ref="B21:C21"/>
    <mergeCell ref="B23:C23"/>
    <mergeCell ref="A13:B15"/>
    <mergeCell ref="C13:F13"/>
    <mergeCell ref="C14:F14"/>
    <mergeCell ref="C15:F15"/>
    <mergeCell ref="A16:B16"/>
    <mergeCell ref="C16:G16"/>
    <mergeCell ref="A8:A9"/>
    <mergeCell ref="C8:F8"/>
    <mergeCell ref="C9:F9"/>
    <mergeCell ref="A10:B12"/>
    <mergeCell ref="C10:F10"/>
    <mergeCell ref="C11:F11"/>
    <mergeCell ref="C12:F12"/>
    <mergeCell ref="A1:G1"/>
    <mergeCell ref="A2:D2"/>
    <mergeCell ref="E3:G3"/>
    <mergeCell ref="B4:C4"/>
    <mergeCell ref="B6:C6"/>
    <mergeCell ref="A7:B7"/>
    <mergeCell ref="C7:F7"/>
    <mergeCell ref="A103:G103"/>
    <mergeCell ref="A104:D104"/>
    <mergeCell ref="E105:G105"/>
    <mergeCell ref="B106:C106"/>
    <mergeCell ref="B108:C108"/>
    <mergeCell ref="A109:B109"/>
    <mergeCell ref="C109:F109"/>
    <mergeCell ref="A110:A111"/>
    <mergeCell ref="C110:F110"/>
    <mergeCell ref="C111:F111"/>
    <mergeCell ref="A112:B114"/>
    <mergeCell ref="C112:F112"/>
    <mergeCell ref="C113:F113"/>
    <mergeCell ref="C114:F114"/>
    <mergeCell ref="A115:B117"/>
    <mergeCell ref="C115:F115"/>
    <mergeCell ref="C116:F116"/>
    <mergeCell ref="C117:F117"/>
    <mergeCell ref="A118:B118"/>
    <mergeCell ref="C118:G118"/>
    <mergeCell ref="A119:D119"/>
    <mergeCell ref="A120:G120"/>
    <mergeCell ref="A121:D121"/>
    <mergeCell ref="E122:G122"/>
    <mergeCell ref="B123:C123"/>
    <mergeCell ref="B125:C125"/>
    <mergeCell ref="A126:B126"/>
    <mergeCell ref="C126:F126"/>
    <mergeCell ref="A127:A128"/>
    <mergeCell ref="C127:F127"/>
    <mergeCell ref="C128:F128"/>
    <mergeCell ref="A129:B131"/>
    <mergeCell ref="C129:F129"/>
    <mergeCell ref="C130:F130"/>
    <mergeCell ref="C131:F131"/>
    <mergeCell ref="A132:B134"/>
    <mergeCell ref="C132:F132"/>
    <mergeCell ref="C133:F133"/>
    <mergeCell ref="C134:F134"/>
    <mergeCell ref="A135:B135"/>
    <mergeCell ref="C135:G135"/>
    <mergeCell ref="A136:D136"/>
    <mergeCell ref="A137:G137"/>
    <mergeCell ref="A138:D138"/>
    <mergeCell ref="E139:G139"/>
    <mergeCell ref="B140:C140"/>
    <mergeCell ref="B142:C142"/>
    <mergeCell ref="A143:B143"/>
    <mergeCell ref="C143:F143"/>
    <mergeCell ref="A144:A145"/>
    <mergeCell ref="C144:F144"/>
    <mergeCell ref="C145:F145"/>
    <mergeCell ref="A146:B148"/>
    <mergeCell ref="C146:F146"/>
    <mergeCell ref="C147:F147"/>
    <mergeCell ref="C148:F148"/>
    <mergeCell ref="A149:B151"/>
    <mergeCell ref="C149:F149"/>
    <mergeCell ref="C150:F150"/>
    <mergeCell ref="C151:F151"/>
    <mergeCell ref="A152:B152"/>
    <mergeCell ref="C152:G152"/>
    <mergeCell ref="A153:D153"/>
    <mergeCell ref="A154:G154"/>
    <mergeCell ref="A155:D155"/>
    <mergeCell ref="E156:G156"/>
    <mergeCell ref="B157:C157"/>
    <mergeCell ref="B159:C159"/>
    <mergeCell ref="A160:B160"/>
    <mergeCell ref="C160:F160"/>
    <mergeCell ref="A161:A162"/>
    <mergeCell ref="C161:F161"/>
    <mergeCell ref="C162:F162"/>
    <mergeCell ref="A163:B165"/>
    <mergeCell ref="C163:F163"/>
    <mergeCell ref="C164:F164"/>
    <mergeCell ref="C165:F165"/>
    <mergeCell ref="A166:B168"/>
    <mergeCell ref="C166:F166"/>
    <mergeCell ref="C167:F167"/>
    <mergeCell ref="C168:F168"/>
    <mergeCell ref="A169:B169"/>
    <mergeCell ref="C169:G169"/>
    <mergeCell ref="A170:D170"/>
    <mergeCell ref="A171:G171"/>
    <mergeCell ref="A172:D172"/>
    <mergeCell ref="E173:G173"/>
    <mergeCell ref="B174:C174"/>
    <mergeCell ref="B176:C176"/>
    <mergeCell ref="A177:B177"/>
    <mergeCell ref="C177:F177"/>
    <mergeCell ref="A178:A179"/>
    <mergeCell ref="C178:F178"/>
    <mergeCell ref="C179:F179"/>
    <mergeCell ref="A180:B182"/>
    <mergeCell ref="C180:F180"/>
    <mergeCell ref="C181:F181"/>
    <mergeCell ref="C182:F182"/>
    <mergeCell ref="A183:B185"/>
    <mergeCell ref="C183:F183"/>
    <mergeCell ref="C184:F184"/>
    <mergeCell ref="C185:F185"/>
    <mergeCell ref="A186:B186"/>
    <mergeCell ref="C186:G186"/>
    <mergeCell ref="A187:D187"/>
    <mergeCell ref="A188:G188"/>
    <mergeCell ref="A189:D189"/>
    <mergeCell ref="E190:G190"/>
    <mergeCell ref="B191:C191"/>
    <mergeCell ref="B193:C193"/>
    <mergeCell ref="A194:B194"/>
    <mergeCell ref="C194:F194"/>
    <mergeCell ref="A195:A196"/>
    <mergeCell ref="C195:F195"/>
    <mergeCell ref="C196:F196"/>
    <mergeCell ref="A204:D204"/>
    <mergeCell ref="A197:B199"/>
    <mergeCell ref="C197:F197"/>
    <mergeCell ref="C198:F198"/>
    <mergeCell ref="C199:F199"/>
    <mergeCell ref="A200:B202"/>
    <mergeCell ref="C200:F200"/>
    <mergeCell ref="C201:F201"/>
    <mergeCell ref="C202:F202"/>
    <mergeCell ref="A203:B203"/>
    <mergeCell ref="C203:G203"/>
  </mergeCells>
  <phoneticPr fontId="4" type="noConversion"/>
  <pageMargins left="0.7" right="0.7" top="0.75" bottom="0.75" header="0.3" footer="0.3"/>
  <pageSetup paperSize="9" scale="89" orientation="portrait" r:id="rId1"/>
  <legacy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3CF58-BF49-4666-AA7D-4F0E7837A29E}">
  <sheetPr>
    <tabColor rgb="FFFF0000"/>
  </sheetPr>
  <dimension ref="A1:AG22"/>
  <sheetViews>
    <sheetView showGridLines="0" view="pageBreakPreview" zoomScaleNormal="100" zoomScaleSheetLayoutView="100" workbookViewId="0">
      <selection activeCell="BP16" sqref="BP16"/>
    </sheetView>
  </sheetViews>
  <sheetFormatPr defaultColWidth="8" defaultRowHeight="16.5"/>
  <cols>
    <col min="1" max="66" width="2.5546875" style="820" customWidth="1"/>
    <col min="67" max="16384" width="8" style="820"/>
  </cols>
  <sheetData>
    <row r="1" spans="1:33" ht="14.25" customHeight="1"/>
    <row r="2" spans="1:33" ht="30.75" customHeight="1" thickBot="1">
      <c r="A2" s="1215" t="s">
        <v>1202</v>
      </c>
      <c r="B2" s="1215"/>
      <c r="C2" s="1215"/>
      <c r="D2" s="1215"/>
      <c r="E2" s="1215"/>
      <c r="F2" s="1215"/>
      <c r="G2" s="1215"/>
      <c r="H2" s="1215"/>
      <c r="I2" s="1215"/>
      <c r="J2" s="1215"/>
      <c r="K2" s="1215"/>
      <c r="L2" s="1215"/>
      <c r="M2" s="1215"/>
      <c r="N2" s="1215"/>
      <c r="O2" s="1215"/>
      <c r="P2" s="1215"/>
      <c r="Q2" s="1215"/>
      <c r="R2" s="1215"/>
      <c r="S2" s="1215"/>
      <c r="T2" s="1215"/>
      <c r="U2" s="1215"/>
      <c r="V2" s="1215"/>
      <c r="W2" s="1215"/>
      <c r="X2" s="1215"/>
      <c r="Y2" s="1215"/>
      <c r="Z2" s="1215"/>
      <c r="AA2" s="1215"/>
      <c r="AB2" s="1215"/>
      <c r="AC2" s="1215"/>
      <c r="AD2" s="1215"/>
    </row>
    <row r="3" spans="1:33" ht="15.95" customHeight="1" thickTop="1">
      <c r="A3" s="821"/>
      <c r="B3" s="1216"/>
      <c r="C3" s="1216"/>
      <c r="D3" s="822"/>
      <c r="E3" s="822"/>
      <c r="F3" s="822"/>
      <c r="G3" s="822"/>
      <c r="H3" s="822"/>
      <c r="I3" s="822"/>
      <c r="J3" s="823"/>
      <c r="K3" s="824"/>
      <c r="L3" s="824"/>
      <c r="M3" s="824"/>
      <c r="N3" s="824"/>
      <c r="O3" s="824"/>
      <c r="P3" s="824"/>
      <c r="Q3" s="824"/>
      <c r="R3" s="824"/>
      <c r="S3" s="824"/>
      <c r="T3" s="824"/>
      <c r="U3" s="824"/>
    </row>
    <row r="4" spans="1:33" ht="31.5" customHeight="1">
      <c r="B4" s="1217"/>
      <c r="C4" s="1218"/>
      <c r="D4" s="1218"/>
      <c r="E4" s="1218"/>
      <c r="F4" s="1217"/>
      <c r="G4" s="1217"/>
      <c r="H4" s="1217"/>
      <c r="I4" s="1217"/>
      <c r="J4" s="827"/>
    </row>
    <row r="5" spans="1:33" ht="31.5" customHeight="1">
      <c r="B5" s="1217"/>
      <c r="C5" s="826"/>
      <c r="D5" s="1218"/>
      <c r="E5" s="1218"/>
      <c r="F5" s="825"/>
      <c r="G5" s="825"/>
      <c r="H5" s="825"/>
      <c r="I5" s="825"/>
      <c r="J5" s="826"/>
    </row>
    <row r="6" spans="1:33" ht="35.25" customHeight="1">
      <c r="B6" s="1219"/>
      <c r="C6" s="828"/>
      <c r="D6" s="829"/>
      <c r="E6" s="830"/>
      <c r="F6" s="1220"/>
      <c r="G6" s="1221"/>
      <c r="H6" s="1221"/>
      <c r="I6" s="1221"/>
      <c r="J6" s="1214"/>
      <c r="AG6" s="834" t="s">
        <v>1203</v>
      </c>
    </row>
    <row r="7" spans="1:33" ht="35.25" customHeight="1">
      <c r="B7" s="1219"/>
      <c r="C7" s="835"/>
      <c r="D7" s="836"/>
      <c r="E7" s="837"/>
      <c r="F7" s="1220"/>
      <c r="G7" s="1221"/>
      <c r="H7" s="1221"/>
      <c r="I7" s="1221"/>
      <c r="J7" s="1214"/>
    </row>
    <row r="8" spans="1:33" ht="35.25" customHeight="1">
      <c r="B8" s="1219"/>
      <c r="C8" s="835"/>
      <c r="D8" s="829"/>
      <c r="E8" s="837"/>
      <c r="F8" s="1220"/>
      <c r="G8" s="1221"/>
      <c r="H8" s="1221"/>
      <c r="I8" s="1221"/>
      <c r="J8" s="1214"/>
    </row>
    <row r="9" spans="1:33" ht="18" customHeight="1">
      <c r="B9" s="822"/>
      <c r="C9" s="838"/>
      <c r="D9" s="838"/>
      <c r="E9" s="838"/>
      <c r="F9" s="838"/>
      <c r="G9" s="838"/>
      <c r="H9" s="838"/>
      <c r="I9" s="838"/>
      <c r="J9" s="838"/>
    </row>
    <row r="10" spans="1:33" ht="18" customHeight="1">
      <c r="B10" s="838"/>
      <c r="C10" s="838"/>
      <c r="D10" s="838"/>
      <c r="E10" s="838"/>
      <c r="F10" s="838"/>
      <c r="G10" s="838"/>
      <c r="H10" s="838"/>
      <c r="I10" s="838"/>
      <c r="J10" s="838"/>
    </row>
    <row r="11" spans="1:33" ht="18" customHeight="1">
      <c r="B11" s="838"/>
      <c r="C11" s="838"/>
      <c r="D11" s="838"/>
      <c r="E11" s="838"/>
      <c r="F11" s="838"/>
      <c r="G11" s="838"/>
      <c r="H11" s="838"/>
      <c r="I11" s="838"/>
      <c r="J11" s="838"/>
    </row>
    <row r="12" spans="1:33" ht="18" customHeight="1">
      <c r="B12" s="838"/>
      <c r="C12" s="838"/>
      <c r="D12" s="838"/>
      <c r="E12" s="838"/>
      <c r="F12" s="838"/>
      <c r="G12" s="838"/>
      <c r="H12" s="838"/>
      <c r="I12" s="838"/>
      <c r="J12" s="838"/>
    </row>
    <row r="13" spans="1:33" ht="18" customHeight="1">
      <c r="B13" s="839"/>
      <c r="C13" s="840"/>
      <c r="D13" s="840"/>
      <c r="E13" s="840"/>
      <c r="F13" s="840"/>
      <c r="G13" s="840"/>
      <c r="H13" s="838"/>
      <c r="I13" s="838"/>
      <c r="J13" s="838"/>
    </row>
    <row r="14" spans="1:33" ht="12.75" customHeight="1"/>
    <row r="15" spans="1:33" ht="14.25" customHeight="1"/>
    <row r="16" spans="1:33" ht="32.25" customHeight="1">
      <c r="B16" s="1225"/>
      <c r="C16" s="1225"/>
      <c r="D16" s="1225"/>
      <c r="E16" s="1225"/>
      <c r="F16" s="1225"/>
      <c r="G16" s="1225"/>
      <c r="H16" s="1225"/>
      <c r="I16" s="1225"/>
      <c r="J16" s="1225"/>
    </row>
    <row r="17" spans="2:10" ht="31.5" customHeight="1">
      <c r="B17" s="1217"/>
      <c r="C17" s="1217"/>
      <c r="D17" s="1218"/>
      <c r="E17" s="1218"/>
      <c r="F17" s="1217"/>
      <c r="G17" s="1217"/>
      <c r="H17" s="1217"/>
      <c r="I17" s="1217"/>
      <c r="J17" s="1226"/>
    </row>
    <row r="18" spans="2:10" ht="31.5" customHeight="1">
      <c r="B18" s="1217"/>
      <c r="C18" s="1217"/>
      <c r="D18" s="1218"/>
      <c r="E18" s="1218"/>
      <c r="F18" s="825"/>
      <c r="G18" s="825"/>
      <c r="H18" s="825"/>
      <c r="I18" s="825"/>
      <c r="J18" s="1226"/>
    </row>
    <row r="19" spans="2:10" ht="35.25" customHeight="1">
      <c r="B19" s="1222"/>
      <c r="C19" s="1222"/>
      <c r="D19" s="1223"/>
      <c r="E19" s="1224"/>
      <c r="F19" s="831"/>
      <c r="G19" s="832"/>
      <c r="H19" s="832"/>
      <c r="I19" s="832"/>
      <c r="J19" s="841"/>
    </row>
    <row r="20" spans="2:10" ht="35.25" customHeight="1">
      <c r="B20" s="1222"/>
      <c r="C20" s="1222"/>
      <c r="D20" s="1223"/>
      <c r="E20" s="1224"/>
      <c r="F20" s="831"/>
      <c r="G20" s="832"/>
      <c r="H20" s="832"/>
      <c r="I20" s="832"/>
      <c r="J20" s="833"/>
    </row>
    <row r="21" spans="2:10" ht="35.25" customHeight="1">
      <c r="B21" s="1222"/>
      <c r="C21" s="1222"/>
      <c r="D21" s="1223"/>
      <c r="E21" s="1224"/>
      <c r="F21" s="831"/>
      <c r="G21" s="831"/>
      <c r="H21" s="831"/>
      <c r="I21" s="831"/>
      <c r="J21" s="841"/>
    </row>
    <row r="22" spans="2:10" ht="12.75" customHeight="1"/>
  </sheetData>
  <mergeCells count="23">
    <mergeCell ref="B20:C20"/>
    <mergeCell ref="D20:E20"/>
    <mergeCell ref="B21:C21"/>
    <mergeCell ref="D21:E21"/>
    <mergeCell ref="B16:J16"/>
    <mergeCell ref="B17:C18"/>
    <mergeCell ref="D17:E18"/>
    <mergeCell ref="F17:I17"/>
    <mergeCell ref="J17:J18"/>
    <mergeCell ref="B19:C19"/>
    <mergeCell ref="D19:E19"/>
    <mergeCell ref="J6:J8"/>
    <mergeCell ref="A2:AD2"/>
    <mergeCell ref="B3:C3"/>
    <mergeCell ref="B4:B5"/>
    <mergeCell ref="C4:E4"/>
    <mergeCell ref="F4:I4"/>
    <mergeCell ref="D5:E5"/>
    <mergeCell ref="B6:B8"/>
    <mergeCell ref="F6:F8"/>
    <mergeCell ref="G6:G8"/>
    <mergeCell ref="H6:H8"/>
    <mergeCell ref="I6:I8"/>
  </mergeCells>
  <phoneticPr fontId="4" type="noConversion"/>
  <printOptions horizontalCentered="1" verticalCentered="1"/>
  <pageMargins left="0.39370078740157483" right="0.39370078740157483" top="0.59055118110236227" bottom="0.78740157480314965" header="0.31496062992125984" footer="0.31496062992125984"/>
  <pageSetup paperSize="9" orientation="portrait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29149-B9EE-4EC7-8B62-5A58F892BCDA}">
  <dimension ref="A1:AH102"/>
  <sheetViews>
    <sheetView view="pageBreakPreview" zoomScale="90" zoomScaleNormal="100" zoomScaleSheetLayoutView="90" workbookViewId="0">
      <selection activeCell="C92" sqref="C92:F92"/>
    </sheetView>
  </sheetViews>
  <sheetFormatPr defaultRowHeight="13.5"/>
  <cols>
    <col min="2" max="2" width="11.88671875" customWidth="1"/>
    <col min="3" max="3" width="13.5546875" customWidth="1"/>
    <col min="5" max="5" width="14.44140625" customWidth="1"/>
    <col min="6" max="6" width="10.77734375" customWidth="1"/>
    <col min="7" max="7" width="16.5546875" customWidth="1"/>
  </cols>
  <sheetData>
    <row r="1" spans="1:34" ht="39.75" customHeight="1">
      <c r="A1" s="1205" t="str">
        <f ca="1">"풀베기 표준지 조사야장 ("&amp;OFFSET(입력!$A$3,B4-1+$S$1*20,0)&amp;")"</f>
        <v>풀베기 표준지 조사야장 (1-0-7-0)</v>
      </c>
      <c r="B1" s="1206"/>
      <c r="C1" s="1206"/>
      <c r="D1" s="1206"/>
      <c r="E1" s="1206"/>
      <c r="F1" s="1206"/>
      <c r="G1" s="1207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6</v>
      </c>
    </row>
    <row r="2" spans="1:34" ht="39.75" customHeight="1">
      <c r="A2" s="1210" t="s">
        <v>559</v>
      </c>
      <c r="B2" s="1210"/>
      <c r="C2" s="1210"/>
      <c r="D2" s="1210"/>
      <c r="E2" s="620"/>
      <c r="F2" s="620"/>
      <c r="G2" s="620"/>
    </row>
    <row r="3" spans="1:34" ht="39.75" customHeight="1">
      <c r="A3" s="615" t="s">
        <v>554</v>
      </c>
      <c r="B3" s="619">
        <f ca="1">OFFSET(입력!$B$3,B4-1+$S$1*20,2)</f>
        <v>2026</v>
      </c>
      <c r="C3" s="618" t="str">
        <f ca="1">OFFSET(입력!$B$3,B4-1+$S$1*20,3)</f>
        <v>05.08-05.20</v>
      </c>
      <c r="D3" s="615" t="s">
        <v>553</v>
      </c>
      <c r="E3" s="1201">
        <f ca="1">OFFSET(입력!$B$3,B4-1+$S$1*20,1)</f>
        <v>0</v>
      </c>
      <c r="F3" s="1202"/>
      <c r="G3" s="1203"/>
      <c r="AC3" s="614" t="s">
        <v>345</v>
      </c>
      <c r="AD3">
        <f>COUNTIF(입력!$J$3:$J$142,AC3)</f>
        <v>14</v>
      </c>
      <c r="AH3" s="614">
        <f>COUNTIF(입력!$J$3:$J$142,AC3)</f>
        <v>14</v>
      </c>
    </row>
    <row r="4" spans="1:34" ht="39.75" customHeight="1">
      <c r="A4" s="615" t="s">
        <v>550</v>
      </c>
      <c r="B4" s="1204">
        <f>ROUNDDOWN(ROW()/17,0)+1</f>
        <v>1</v>
      </c>
      <c r="C4" s="1204"/>
      <c r="D4" s="615" t="s">
        <v>549</v>
      </c>
      <c r="E4" s="615" t="s">
        <v>548</v>
      </c>
      <c r="F4" s="615" t="s">
        <v>547</v>
      </c>
      <c r="G4" s="621">
        <f ca="1">OFFSET(입력!$B$3,B4-1+$S$1*20,4)</f>
        <v>0.02</v>
      </c>
      <c r="AC4" s="614"/>
      <c r="AD4">
        <f>COUNTIF(입력!$J$3:$J$142,AC4)</f>
        <v>101</v>
      </c>
      <c r="AH4" s="614"/>
    </row>
    <row r="5" spans="1:34" ht="39.75" customHeight="1">
      <c r="A5" s="615" t="s">
        <v>573</v>
      </c>
      <c r="B5" s="616" t="s">
        <v>545</v>
      </c>
      <c r="C5" s="617" t="e">
        <f ca="1">ROUND(OFFSET(입력!$B$3,B4-1+$S$1*20,10),0)</f>
        <v>#N/A</v>
      </c>
      <c r="D5" s="617" t="s">
        <v>544</v>
      </c>
      <c r="E5" s="617" t="e">
        <f ca="1">ROUND(OFFSET(입력!$B$3,B4-1+$S$1*20,11),0)</f>
        <v>#N/A</v>
      </c>
      <c r="F5" s="615" t="s">
        <v>543</v>
      </c>
      <c r="G5" s="615" t="s">
        <v>574</v>
      </c>
      <c r="AC5" s="614"/>
      <c r="AD5">
        <f>COUNTIF(입력!$J$3:$J$142,AC5)</f>
        <v>101</v>
      </c>
      <c r="AH5" s="614"/>
    </row>
    <row r="6" spans="1:34" ht="39.75" customHeight="1">
      <c r="A6" s="615" t="s">
        <v>411</v>
      </c>
      <c r="B6" s="1204">
        <f ca="1">OFFSET(입력!$B$3,B4-1+$S$1*20,8)</f>
        <v>0</v>
      </c>
      <c r="C6" s="1204"/>
      <c r="D6" s="615" t="s">
        <v>539</v>
      </c>
      <c r="E6" s="622">
        <f ca="1">OFFSET(입력!$B$3,B4-1+$S$1*20,7)</f>
        <v>0</v>
      </c>
      <c r="F6" s="615" t="s">
        <v>538</v>
      </c>
      <c r="G6" s="615" t="str">
        <f ca="1">OFFSET(입력!$B$3,B4-1+$S$1*20,9)</f>
        <v>중묘</v>
      </c>
      <c r="AC6" s="614"/>
      <c r="AD6">
        <f>COUNTIF(입력!$J$3:$J$142,AC6)</f>
        <v>101</v>
      </c>
    </row>
    <row r="7" spans="1:34" ht="39.75" customHeight="1">
      <c r="A7" s="1204" t="s">
        <v>512</v>
      </c>
      <c r="B7" s="1204"/>
      <c r="C7" s="1204" t="s">
        <v>536</v>
      </c>
      <c r="D7" s="1204"/>
      <c r="E7" s="1204"/>
      <c r="F7" s="1204"/>
      <c r="G7" s="615" t="s">
        <v>6</v>
      </c>
      <c r="AD7">
        <f>COUNTIF(입력!$J$3:$J$142,AC7)</f>
        <v>101</v>
      </c>
    </row>
    <row r="8" spans="1:34" ht="80.099999999999994" customHeight="1">
      <c r="A8" s="1208" t="s">
        <v>309</v>
      </c>
      <c r="B8" s="615" t="s">
        <v>310</v>
      </c>
      <c r="C8" s="1201">
        <f ca="1">OFFSET(입력!$B$3,B4-1+$S$1*20,12)</f>
        <v>0</v>
      </c>
      <c r="D8" s="1202"/>
      <c r="E8" s="1202"/>
      <c r="F8" s="1203"/>
      <c r="G8" s="615"/>
      <c r="AD8">
        <f>COUNTIF(입력!$J$3:$J$142,AC8)</f>
        <v>101</v>
      </c>
    </row>
    <row r="9" spans="1:34" ht="80.099999999999994" customHeight="1">
      <c r="A9" s="1209"/>
      <c r="B9" s="615" t="s">
        <v>311</v>
      </c>
      <c r="C9" s="1201">
        <f ca="1">OFFSET(입력!$B$3,B4-1+$S$1*20,13)</f>
        <v>0</v>
      </c>
      <c r="D9" s="1202"/>
      <c r="E9" s="1202"/>
      <c r="F9" s="1203"/>
      <c r="G9" s="615"/>
      <c r="AD9">
        <f>COUNTIF(입력!$J$3:$J$142,AC9)</f>
        <v>101</v>
      </c>
    </row>
    <row r="10" spans="1:34" ht="35.1" customHeight="1">
      <c r="A10" s="1195" t="s">
        <v>528</v>
      </c>
      <c r="B10" s="1196"/>
      <c r="C10" s="1201" t="s">
        <v>527</v>
      </c>
      <c r="D10" s="1202"/>
      <c r="E10" s="1202"/>
      <c r="F10" s="1203"/>
      <c r="G10" s="615" t="str">
        <f ca="1">IF(OFFSET(입력!$B$3,B4-1+$S$1*20,14)="제거대상의 대부분이 목본류","(○)","")</f>
        <v/>
      </c>
      <c r="AD10">
        <f>COUNTIF(입력!$J$3:$J$142,AC10)</f>
        <v>101</v>
      </c>
    </row>
    <row r="11" spans="1:34" ht="35.1" customHeight="1">
      <c r="A11" s="1197"/>
      <c r="B11" s="1198"/>
      <c r="C11" s="1201" t="s">
        <v>526</v>
      </c>
      <c r="D11" s="1202"/>
      <c r="E11" s="1202"/>
      <c r="F11" s="1203"/>
      <c r="G11" s="615" t="str">
        <f ca="1">IF(OFFSET(입력!$B$3,B4-1+$S$1*20,14)="제거대상의 대부분이 초본류","(○)","")</f>
        <v/>
      </c>
      <c r="AD11">
        <f>COUNTIF(입력!$J$3:$J$142,AC11)</f>
        <v>101</v>
      </c>
    </row>
    <row r="12" spans="1:34" ht="35.1" customHeight="1">
      <c r="A12" s="1199"/>
      <c r="B12" s="1200"/>
      <c r="C12" s="1201" t="s">
        <v>524</v>
      </c>
      <c r="D12" s="1202"/>
      <c r="E12" s="1202"/>
      <c r="F12" s="1203"/>
      <c r="G12" s="615" t="str">
        <f ca="1">IF(OFFSET(입력!$B$3,B4-1+$S$1*20,14)="제거대상은 목본류+초본류 혼합","(○)","")</f>
        <v>(○)</v>
      </c>
      <c r="AD12">
        <f>COUNTIF(입력!$J$3:$J$142,AC12)</f>
        <v>101</v>
      </c>
    </row>
    <row r="13" spans="1:34" ht="35.1" customHeight="1">
      <c r="A13" s="1195" t="s">
        <v>558</v>
      </c>
      <c r="B13" s="1196"/>
      <c r="C13" s="1201" t="s">
        <v>523</v>
      </c>
      <c r="D13" s="1202"/>
      <c r="E13" s="1202"/>
      <c r="F13" s="1203"/>
      <c r="G13" s="615" t="str">
        <f ca="1">IF(OFFSET(입력!$B$3,B4-1+$S$1*20,15)="조림 당해 연도","(○)","")</f>
        <v/>
      </c>
      <c r="AD13">
        <f>COUNTIF(입력!$J$3:$J$142,AC13)</f>
        <v>101</v>
      </c>
    </row>
    <row r="14" spans="1:34" ht="35.1" customHeight="1">
      <c r="A14" s="1197"/>
      <c r="B14" s="1198"/>
      <c r="C14" s="1201" t="s">
        <v>521</v>
      </c>
      <c r="D14" s="1202"/>
      <c r="E14" s="1202"/>
      <c r="F14" s="1203"/>
      <c r="G14" s="615" t="str">
        <f ca="1">IF(OFFSET(입력!$B$3,B4-1+$S$1*20,15)="조림 2년 차","(○)","")</f>
        <v/>
      </c>
      <c r="AD14">
        <f>COUNTIF(입력!$J$3:$J$142,AC14)</f>
        <v>101</v>
      </c>
    </row>
    <row r="15" spans="1:34" ht="35.1" customHeight="1">
      <c r="A15" s="1199"/>
      <c r="B15" s="1200"/>
      <c r="C15" s="1201" t="s">
        <v>519</v>
      </c>
      <c r="D15" s="1202"/>
      <c r="E15" s="1202"/>
      <c r="F15" s="1203"/>
      <c r="G15" s="615" t="str">
        <f ca="1">IF(OFFSET(입력!$B$3,B4-1+$S$1*20,15)="조림 3년 차 이상","(○)","")</f>
        <v>(○)</v>
      </c>
      <c r="AD15">
        <f>COUNTIF(입력!$J$3:$J$142,AC15)</f>
        <v>101</v>
      </c>
    </row>
    <row r="16" spans="1:34" ht="105.75" customHeight="1">
      <c r="A16" s="1204" t="s">
        <v>298</v>
      </c>
      <c r="B16" s="1204"/>
      <c r="C16" s="1201"/>
      <c r="D16" s="1202"/>
      <c r="E16" s="1202"/>
      <c r="F16" s="1202"/>
      <c r="G16" s="1203"/>
      <c r="AD16">
        <f>COUNTIF(입력!$J$3:$J$142,AC16)</f>
        <v>101</v>
      </c>
    </row>
    <row r="17" spans="1:34" ht="39.75" customHeight="1">
      <c r="A17" s="1194" t="s">
        <v>561</v>
      </c>
      <c r="B17" s="1194"/>
      <c r="C17" s="1194"/>
      <c r="D17" s="1194"/>
      <c r="AD17">
        <f>COUNTIF(입력!$J$3:$J$142,AC17)</f>
        <v>101</v>
      </c>
    </row>
    <row r="18" spans="1:34" ht="39.75" customHeight="1">
      <c r="A18" s="1205" t="str">
        <f ca="1">"풀베기 표준지 조사야장 ("&amp;OFFSET(입력!$A$3,B21-1+$S$1*20,0)&amp;")"</f>
        <v>풀베기 표준지 조사야장 (0)</v>
      </c>
      <c r="B18" s="1206"/>
      <c r="C18" s="1206"/>
      <c r="D18" s="1206"/>
      <c r="E18" s="1206"/>
      <c r="F18" s="1206"/>
      <c r="G18" s="1207"/>
      <c r="S18" s="3">
        <f ca="1">IFERROR(IF(RIGHT(MID(CELL("filename",A18),FIND("]",CELL("filename",A18))+1,255),2)&gt;=10,RIGHT(MID(CELL("filename",A18),FIND("]",CELL("filename",A18))+1,255),2)-1,RIGHT(MID(CELL("filename",A18),FIND("]",CELL("filename",A18))+1,255),1)-1),RIGHT(MID(CELL("filename",A18),FIND("]",CELL("filename",A18))+1,255),1)-1)</f>
        <v>6</v>
      </c>
    </row>
    <row r="19" spans="1:34" ht="39.75" customHeight="1">
      <c r="A19" s="1210" t="s">
        <v>559</v>
      </c>
      <c r="B19" s="1210"/>
      <c r="C19" s="1210"/>
      <c r="D19" s="1210"/>
      <c r="E19" s="620"/>
      <c r="F19" s="620"/>
      <c r="G19" s="620"/>
    </row>
    <row r="20" spans="1:34" ht="39.75" customHeight="1">
      <c r="A20" s="615" t="s">
        <v>554</v>
      </c>
      <c r="B20" s="619">
        <f ca="1">OFFSET(입력!$B$3,B21-1+$S$1*20,2)</f>
        <v>0</v>
      </c>
      <c r="C20" s="618">
        <f ca="1">OFFSET(입력!$B$3,B21-1+$S$1*20,3)</f>
        <v>0</v>
      </c>
      <c r="D20" s="615" t="s">
        <v>553</v>
      </c>
      <c r="E20" s="1201">
        <f ca="1">OFFSET(입력!$B$3,B21-1+$S$1*20,1)</f>
        <v>0</v>
      </c>
      <c r="F20" s="1202"/>
      <c r="G20" s="1203"/>
      <c r="AC20" s="614" t="s">
        <v>345</v>
      </c>
      <c r="AD20">
        <f>COUNTIF(입력!$J$3:$J$142,AC20)</f>
        <v>14</v>
      </c>
      <c r="AH20" s="614">
        <f>COUNTIF(입력!$J$3:$J$142,AC20)</f>
        <v>14</v>
      </c>
    </row>
    <row r="21" spans="1:34" ht="39.75" customHeight="1">
      <c r="A21" s="615" t="s">
        <v>550</v>
      </c>
      <c r="B21" s="1204">
        <f>ROUNDDOWN(ROW()/17,0)+1</f>
        <v>2</v>
      </c>
      <c r="C21" s="1204"/>
      <c r="D21" s="615" t="s">
        <v>549</v>
      </c>
      <c r="E21" s="615" t="s">
        <v>548</v>
      </c>
      <c r="F21" s="615" t="s">
        <v>547</v>
      </c>
      <c r="G21" s="621">
        <f ca="1">OFFSET(입력!$B$3,B21-1+$S$1*20,4)</f>
        <v>0</v>
      </c>
      <c r="AC21" s="614"/>
      <c r="AD21">
        <f>COUNTIF(입력!$J$3:$J$142,AC21)</f>
        <v>101</v>
      </c>
      <c r="AH21" s="614"/>
    </row>
    <row r="22" spans="1:34" ht="39.75" customHeight="1">
      <c r="A22" s="615" t="s">
        <v>573</v>
      </c>
      <c r="B22" s="616" t="s">
        <v>545</v>
      </c>
      <c r="C22" s="617">
        <f ca="1">ROUND(OFFSET(입력!$B$3,B21-1+$S$1*20,10),0)</f>
        <v>0</v>
      </c>
      <c r="D22" s="617" t="s">
        <v>544</v>
      </c>
      <c r="E22" s="617">
        <f ca="1">ROUND(OFFSET(입력!$B$3,B21-1+$S$1*20,11),0)</f>
        <v>0</v>
      </c>
      <c r="F22" s="615" t="s">
        <v>543</v>
      </c>
      <c r="G22" s="615" t="s">
        <v>574</v>
      </c>
      <c r="AC22" s="614"/>
      <c r="AD22">
        <f>COUNTIF(입력!$J$3:$J$142,AC22)</f>
        <v>101</v>
      </c>
      <c r="AH22" s="614"/>
    </row>
    <row r="23" spans="1:34" ht="39.75" customHeight="1">
      <c r="A23" s="615" t="s">
        <v>411</v>
      </c>
      <c r="B23" s="1204">
        <f ca="1">OFFSET(입력!$B$3,B21-1+$S$1*20,8)</f>
        <v>0</v>
      </c>
      <c r="C23" s="1204"/>
      <c r="D23" s="615" t="s">
        <v>539</v>
      </c>
      <c r="E23" s="622">
        <f ca="1">OFFSET(입력!$B$3,B21-1+$S$1*20,7)</f>
        <v>0</v>
      </c>
      <c r="F23" s="615" t="s">
        <v>538</v>
      </c>
      <c r="G23" s="615">
        <f ca="1">OFFSET(입력!$B$3,B21-1+$S$1*20,9)</f>
        <v>0</v>
      </c>
      <c r="AC23" s="614"/>
      <c r="AD23">
        <f>COUNTIF(입력!$J$3:$J$142,AC23)</f>
        <v>101</v>
      </c>
    </row>
    <row r="24" spans="1:34" ht="39.75" customHeight="1">
      <c r="A24" s="1204" t="s">
        <v>512</v>
      </c>
      <c r="B24" s="1204"/>
      <c r="C24" s="1204" t="s">
        <v>536</v>
      </c>
      <c r="D24" s="1204"/>
      <c r="E24" s="1204"/>
      <c r="F24" s="1204"/>
      <c r="G24" s="615" t="s">
        <v>6</v>
      </c>
      <c r="AD24">
        <f>COUNTIF(입력!$J$3:$J$142,AC24)</f>
        <v>101</v>
      </c>
    </row>
    <row r="25" spans="1:34" ht="80.099999999999994" customHeight="1">
      <c r="A25" s="1208" t="s">
        <v>309</v>
      </c>
      <c r="B25" s="615" t="s">
        <v>310</v>
      </c>
      <c r="C25" s="1201">
        <f ca="1">OFFSET(입력!$B$3,B21-1+$S$1*20,12)</f>
        <v>0</v>
      </c>
      <c r="D25" s="1202"/>
      <c r="E25" s="1202"/>
      <c r="F25" s="1203"/>
      <c r="G25" s="615"/>
      <c r="AD25">
        <f>COUNTIF(입력!$J$3:$J$142,AC25)</f>
        <v>101</v>
      </c>
    </row>
    <row r="26" spans="1:34" ht="80.099999999999994" customHeight="1">
      <c r="A26" s="1209"/>
      <c r="B26" s="615" t="s">
        <v>311</v>
      </c>
      <c r="C26" s="1201">
        <f ca="1">OFFSET(입력!$B$3,B21-1+$S$1*20,13)</f>
        <v>0</v>
      </c>
      <c r="D26" s="1202"/>
      <c r="E26" s="1202"/>
      <c r="F26" s="1203"/>
      <c r="G26" s="615"/>
      <c r="AD26">
        <f>COUNTIF(입력!$J$3:$J$142,AC26)</f>
        <v>101</v>
      </c>
    </row>
    <row r="27" spans="1:34" ht="35.1" customHeight="1">
      <c r="A27" s="1195" t="s">
        <v>528</v>
      </c>
      <c r="B27" s="1196"/>
      <c r="C27" s="1201" t="s">
        <v>527</v>
      </c>
      <c r="D27" s="1202"/>
      <c r="E27" s="1202"/>
      <c r="F27" s="1203"/>
      <c r="G27" s="615" t="str">
        <f ca="1">IF(OFFSET(입력!$B$3,B21-1+$S$1*20,14)="제거대상의 대부분이 목본류","(○)","")</f>
        <v/>
      </c>
      <c r="AD27">
        <f>COUNTIF(입력!$J$3:$J$142,AC27)</f>
        <v>101</v>
      </c>
    </row>
    <row r="28" spans="1:34" ht="35.1" customHeight="1">
      <c r="A28" s="1197"/>
      <c r="B28" s="1198"/>
      <c r="C28" s="1201" t="s">
        <v>526</v>
      </c>
      <c r="D28" s="1202"/>
      <c r="E28" s="1202"/>
      <c r="F28" s="1203"/>
      <c r="G28" s="615" t="str">
        <f ca="1">IF(OFFSET(입력!$B$3,B21-1+$S$1*20,14)="제거대상의 대부분이 초본류","(○)","")</f>
        <v/>
      </c>
      <c r="AD28">
        <f>COUNTIF(입력!$J$3:$J$142,AC28)</f>
        <v>101</v>
      </c>
    </row>
    <row r="29" spans="1:34" ht="35.1" customHeight="1">
      <c r="A29" s="1199"/>
      <c r="B29" s="1200"/>
      <c r="C29" s="1201" t="s">
        <v>524</v>
      </c>
      <c r="D29" s="1202"/>
      <c r="E29" s="1202"/>
      <c r="F29" s="1203"/>
      <c r="G29" s="615" t="str">
        <f ca="1">IF(OFFSET(입력!$B$3,B21-1+$S$1*20,14)="제거대상은 목본류+초본류 혼합","(○)","")</f>
        <v/>
      </c>
      <c r="AD29">
        <f>COUNTIF(입력!$J$3:$J$142,AC29)</f>
        <v>101</v>
      </c>
    </row>
    <row r="30" spans="1:34" ht="35.1" customHeight="1">
      <c r="A30" s="1195" t="s">
        <v>558</v>
      </c>
      <c r="B30" s="1196"/>
      <c r="C30" s="1201" t="s">
        <v>523</v>
      </c>
      <c r="D30" s="1202"/>
      <c r="E30" s="1202"/>
      <c r="F30" s="1203"/>
      <c r="G30" s="615" t="str">
        <f ca="1">IF(OFFSET(입력!$B$3,B21-1+$S$1*20,15)="조림 당해 연도","(○)","")</f>
        <v/>
      </c>
      <c r="AD30">
        <f>COUNTIF(입력!$J$3:$J$142,AC30)</f>
        <v>101</v>
      </c>
    </row>
    <row r="31" spans="1:34" ht="35.1" customHeight="1">
      <c r="A31" s="1197"/>
      <c r="B31" s="1198"/>
      <c r="C31" s="1201" t="s">
        <v>521</v>
      </c>
      <c r="D31" s="1202"/>
      <c r="E31" s="1202"/>
      <c r="F31" s="1203"/>
      <c r="G31" s="615" t="str">
        <f ca="1">IF(OFFSET(입력!$B$3,B21-1+$S$1*20,15)="조림 2년 차","(○)","")</f>
        <v/>
      </c>
      <c r="AD31">
        <f>COUNTIF(입력!$J$3:$J$142,AC31)</f>
        <v>101</v>
      </c>
    </row>
    <row r="32" spans="1:34" ht="35.1" customHeight="1">
      <c r="A32" s="1199"/>
      <c r="B32" s="1200"/>
      <c r="C32" s="1201" t="s">
        <v>519</v>
      </c>
      <c r="D32" s="1202"/>
      <c r="E32" s="1202"/>
      <c r="F32" s="1203"/>
      <c r="G32" s="615" t="str">
        <f ca="1">IF(OFFSET(입력!$B$3,B21-1+$S$1*20,15)="조림 3년 차 이상","(○)","")</f>
        <v/>
      </c>
      <c r="AD32">
        <f>COUNTIF(입력!$J$3:$J$142,AC32)</f>
        <v>101</v>
      </c>
    </row>
    <row r="33" spans="1:34" ht="105.75" customHeight="1">
      <c r="A33" s="1204" t="s">
        <v>298</v>
      </c>
      <c r="B33" s="1204"/>
      <c r="C33" s="1201"/>
      <c r="D33" s="1202"/>
      <c r="E33" s="1202"/>
      <c r="F33" s="1202"/>
      <c r="G33" s="1203"/>
      <c r="AD33">
        <f>COUNTIF(입력!$J$3:$J$142,AC33)</f>
        <v>101</v>
      </c>
    </row>
    <row r="34" spans="1:34" ht="39.75" customHeight="1">
      <c r="A34" s="1194" t="s">
        <v>561</v>
      </c>
      <c r="B34" s="1194"/>
      <c r="C34" s="1194"/>
      <c r="D34" s="1194"/>
      <c r="AD34">
        <f>COUNTIF(입력!$J$3:$J$142,AC34)</f>
        <v>101</v>
      </c>
    </row>
    <row r="35" spans="1:34" ht="39.75" customHeight="1">
      <c r="A35" s="1205" t="str">
        <f ca="1">"풀베기 표준지 조사야장 ("&amp;OFFSET(입력!$A$3,B38-1+$S$1*20,0)&amp;")"</f>
        <v>풀베기 표준지 조사야장 (0)</v>
      </c>
      <c r="B35" s="1206"/>
      <c r="C35" s="1206"/>
      <c r="D35" s="1206"/>
      <c r="E35" s="1206"/>
      <c r="F35" s="1206"/>
      <c r="G35" s="1207"/>
      <c r="S35" s="3">
        <f ca="1">IFERROR(IF(RIGHT(MID(CELL("filename",A35),FIND("]",CELL("filename",A35))+1,255),2)&gt;=10,RIGHT(MID(CELL("filename",A35),FIND("]",CELL("filename",A35))+1,255),2)-1,RIGHT(MID(CELL("filename",A35),FIND("]",CELL("filename",A35))+1,255),1)-1),RIGHT(MID(CELL("filename",A35),FIND("]",CELL("filename",A35))+1,255),1)-1)</f>
        <v>6</v>
      </c>
    </row>
    <row r="36" spans="1:34" ht="39.75" customHeight="1">
      <c r="A36" s="1210" t="s">
        <v>559</v>
      </c>
      <c r="B36" s="1210"/>
      <c r="C36" s="1210"/>
      <c r="D36" s="1210"/>
      <c r="E36" s="620"/>
      <c r="F36" s="620"/>
      <c r="G36" s="620"/>
    </row>
    <row r="37" spans="1:34" ht="39.75" customHeight="1">
      <c r="A37" s="615" t="s">
        <v>554</v>
      </c>
      <c r="B37" s="619">
        <f ca="1">OFFSET(입력!$B$3,B38-1+$S$1*20,2)</f>
        <v>0</v>
      </c>
      <c r="C37" s="618">
        <f ca="1">OFFSET(입력!$B$3,B38-1+$S$1*20,3)</f>
        <v>0</v>
      </c>
      <c r="D37" s="615" t="s">
        <v>553</v>
      </c>
      <c r="E37" s="1201">
        <f ca="1">OFFSET(입력!$B$3,B38-1+$S$1*20,1)</f>
        <v>0</v>
      </c>
      <c r="F37" s="1202"/>
      <c r="G37" s="1203"/>
      <c r="AC37" s="614" t="s">
        <v>345</v>
      </c>
      <c r="AD37">
        <f>COUNTIF(입력!$J$3:$J$142,AC37)</f>
        <v>14</v>
      </c>
      <c r="AH37" s="614">
        <f>COUNTIF(입력!$J$3:$J$142,AC37)</f>
        <v>14</v>
      </c>
    </row>
    <row r="38" spans="1:34" ht="39.75" customHeight="1">
      <c r="A38" s="615" t="s">
        <v>550</v>
      </c>
      <c r="B38" s="1204">
        <f>ROUNDDOWN(ROW()/17,0)+1</f>
        <v>3</v>
      </c>
      <c r="C38" s="1204"/>
      <c r="D38" s="615" t="s">
        <v>549</v>
      </c>
      <c r="E38" s="615" t="s">
        <v>548</v>
      </c>
      <c r="F38" s="615" t="s">
        <v>547</v>
      </c>
      <c r="G38" s="621">
        <f ca="1">OFFSET(입력!$B$3,B38-1+$S$1*20,4)</f>
        <v>0</v>
      </c>
      <c r="AC38" s="614"/>
      <c r="AD38">
        <f>COUNTIF(입력!$J$3:$J$142,AC38)</f>
        <v>101</v>
      </c>
      <c r="AH38" s="614"/>
    </row>
    <row r="39" spans="1:34" ht="39.75" customHeight="1">
      <c r="A39" s="615" t="s">
        <v>573</v>
      </c>
      <c r="B39" s="616" t="s">
        <v>545</v>
      </c>
      <c r="C39" s="617">
        <f ca="1">ROUND(OFFSET(입력!$B$3,B38-1+$S$1*20,10),0)</f>
        <v>0</v>
      </c>
      <c r="D39" s="617" t="s">
        <v>544</v>
      </c>
      <c r="E39" s="617">
        <f ca="1">ROUND(OFFSET(입력!$B$3,B38-1+$S$1*20,11),0)</f>
        <v>0</v>
      </c>
      <c r="F39" s="615" t="s">
        <v>543</v>
      </c>
      <c r="G39" s="615" t="s">
        <v>574</v>
      </c>
      <c r="AC39" s="614"/>
      <c r="AD39">
        <f>COUNTIF(입력!$J$3:$J$142,AC39)</f>
        <v>101</v>
      </c>
      <c r="AH39" s="614"/>
    </row>
    <row r="40" spans="1:34" ht="39.75" customHeight="1">
      <c r="A40" s="615" t="s">
        <v>411</v>
      </c>
      <c r="B40" s="1204">
        <f ca="1">OFFSET(입력!$B$3,B38-1+$S$1*20,8)</f>
        <v>0</v>
      </c>
      <c r="C40" s="1204"/>
      <c r="D40" s="615" t="s">
        <v>539</v>
      </c>
      <c r="E40" s="622">
        <f ca="1">OFFSET(입력!$B$3,B38-1+$S$1*20,7)</f>
        <v>0</v>
      </c>
      <c r="F40" s="615" t="s">
        <v>538</v>
      </c>
      <c r="G40" s="615">
        <f ca="1">OFFSET(입력!$B$3,B38-1+$S$1*20,9)</f>
        <v>0</v>
      </c>
      <c r="AC40" s="614"/>
      <c r="AD40">
        <f>COUNTIF(입력!$J$3:$J$142,AC40)</f>
        <v>101</v>
      </c>
    </row>
    <row r="41" spans="1:34" ht="39.75" customHeight="1">
      <c r="A41" s="1204" t="s">
        <v>512</v>
      </c>
      <c r="B41" s="1204"/>
      <c r="C41" s="1204" t="s">
        <v>536</v>
      </c>
      <c r="D41" s="1204"/>
      <c r="E41" s="1204"/>
      <c r="F41" s="1204"/>
      <c r="G41" s="615" t="s">
        <v>6</v>
      </c>
      <c r="AD41">
        <f>COUNTIF(입력!$J$3:$J$142,AC41)</f>
        <v>101</v>
      </c>
    </row>
    <row r="42" spans="1:34" ht="80.099999999999994" customHeight="1">
      <c r="A42" s="1208" t="s">
        <v>309</v>
      </c>
      <c r="B42" s="615" t="s">
        <v>310</v>
      </c>
      <c r="C42" s="1201">
        <f ca="1">OFFSET(입력!$B$3,B38-1+$S$1*20,12)</f>
        <v>0</v>
      </c>
      <c r="D42" s="1202"/>
      <c r="E42" s="1202"/>
      <c r="F42" s="1203"/>
      <c r="G42" s="615"/>
      <c r="AD42">
        <f>COUNTIF(입력!$J$3:$J$142,AC42)</f>
        <v>101</v>
      </c>
    </row>
    <row r="43" spans="1:34" ht="80.099999999999994" customHeight="1">
      <c r="A43" s="1209"/>
      <c r="B43" s="615" t="s">
        <v>311</v>
      </c>
      <c r="C43" s="1201">
        <f ca="1">OFFSET(입력!$B$3,B38-1+$S$1*20,13)</f>
        <v>0</v>
      </c>
      <c r="D43" s="1202"/>
      <c r="E43" s="1202"/>
      <c r="F43" s="1203"/>
      <c r="G43" s="615"/>
      <c r="AD43">
        <f>COUNTIF(입력!$J$3:$J$142,AC43)</f>
        <v>101</v>
      </c>
    </row>
    <row r="44" spans="1:34" ht="35.1" customHeight="1">
      <c r="A44" s="1195" t="s">
        <v>528</v>
      </c>
      <c r="B44" s="1196"/>
      <c r="C44" s="1201" t="s">
        <v>527</v>
      </c>
      <c r="D44" s="1202"/>
      <c r="E44" s="1202"/>
      <c r="F44" s="1203"/>
      <c r="G44" s="615" t="str">
        <f ca="1">IF(OFFSET(입력!$B$3,B38-1+$S$1*20,14)="제거대상의 대부분이 목본류","(○)","")</f>
        <v/>
      </c>
      <c r="AD44">
        <f>COUNTIF(입력!$J$3:$J$142,AC44)</f>
        <v>101</v>
      </c>
    </row>
    <row r="45" spans="1:34" ht="35.1" customHeight="1">
      <c r="A45" s="1197"/>
      <c r="B45" s="1198"/>
      <c r="C45" s="1201" t="s">
        <v>526</v>
      </c>
      <c r="D45" s="1202"/>
      <c r="E45" s="1202"/>
      <c r="F45" s="1203"/>
      <c r="G45" s="615" t="str">
        <f ca="1">IF(OFFSET(입력!$B$3,B38-1+$S$1*20,14)="제거대상의 대부분이 초본류","(○)","")</f>
        <v/>
      </c>
      <c r="AD45">
        <f>COUNTIF(입력!$J$3:$J$142,AC45)</f>
        <v>101</v>
      </c>
    </row>
    <row r="46" spans="1:34" ht="35.1" customHeight="1">
      <c r="A46" s="1199"/>
      <c r="B46" s="1200"/>
      <c r="C46" s="1201" t="s">
        <v>524</v>
      </c>
      <c r="D46" s="1202"/>
      <c r="E46" s="1202"/>
      <c r="F46" s="1203"/>
      <c r="G46" s="615" t="str">
        <f ca="1">IF(OFFSET(입력!$B$3,B38-1+$S$1*20,14)="제거대상은 목본류+초본류 혼합","(○)","")</f>
        <v/>
      </c>
      <c r="AD46">
        <f>COUNTIF(입력!$J$3:$J$142,AC46)</f>
        <v>101</v>
      </c>
    </row>
    <row r="47" spans="1:34" ht="35.1" customHeight="1">
      <c r="A47" s="1195" t="s">
        <v>558</v>
      </c>
      <c r="B47" s="1196"/>
      <c r="C47" s="1201" t="s">
        <v>523</v>
      </c>
      <c r="D47" s="1202"/>
      <c r="E47" s="1202"/>
      <c r="F47" s="1203"/>
      <c r="G47" s="615" t="str">
        <f ca="1">IF(OFFSET(입력!$B$3,B38-1+$S$1*20,15)="조림 당해 연도","(○)","")</f>
        <v/>
      </c>
      <c r="AD47">
        <f>COUNTIF(입력!$J$3:$J$142,AC47)</f>
        <v>101</v>
      </c>
    </row>
    <row r="48" spans="1:34" ht="35.1" customHeight="1">
      <c r="A48" s="1197"/>
      <c r="B48" s="1198"/>
      <c r="C48" s="1201" t="s">
        <v>521</v>
      </c>
      <c r="D48" s="1202"/>
      <c r="E48" s="1202"/>
      <c r="F48" s="1203"/>
      <c r="G48" s="615" t="str">
        <f ca="1">IF(OFFSET(입력!$B$3,B38-1+$S$1*20,15)="조림 2년 차","(○)","")</f>
        <v/>
      </c>
      <c r="AD48">
        <f>COUNTIF(입력!$J$3:$J$142,AC48)</f>
        <v>101</v>
      </c>
    </row>
    <row r="49" spans="1:34" ht="35.1" customHeight="1">
      <c r="A49" s="1199"/>
      <c r="B49" s="1200"/>
      <c r="C49" s="1201" t="s">
        <v>519</v>
      </c>
      <c r="D49" s="1202"/>
      <c r="E49" s="1202"/>
      <c r="F49" s="1203"/>
      <c r="G49" s="615" t="str">
        <f ca="1">IF(OFFSET(입력!$B$3,B38-1+$S$1*20,15)="조림 3년 차 이상","(○)","")</f>
        <v/>
      </c>
      <c r="AD49">
        <f>COUNTIF(입력!$J$3:$J$142,AC49)</f>
        <v>101</v>
      </c>
    </row>
    <row r="50" spans="1:34" ht="105.75" customHeight="1">
      <c r="A50" s="1204" t="s">
        <v>298</v>
      </c>
      <c r="B50" s="1204"/>
      <c r="C50" s="1201"/>
      <c r="D50" s="1202"/>
      <c r="E50" s="1202"/>
      <c r="F50" s="1202"/>
      <c r="G50" s="1203"/>
      <c r="AD50">
        <f>COUNTIF(입력!$J$3:$J$142,AC50)</f>
        <v>101</v>
      </c>
    </row>
    <row r="51" spans="1:34" ht="39.75" customHeight="1">
      <c r="A51" s="1194" t="s">
        <v>561</v>
      </c>
      <c r="B51" s="1194"/>
      <c r="C51" s="1194"/>
      <c r="D51" s="1194"/>
      <c r="AD51">
        <f>COUNTIF(입력!$J$3:$J$142,AC51)</f>
        <v>101</v>
      </c>
    </row>
    <row r="52" spans="1:34" ht="39.75" customHeight="1">
      <c r="A52" s="1205" t="str">
        <f ca="1">"풀베기 표준지 조사야장 ("&amp;OFFSET(입력!$A$3,B55-1+$S$1*20,0)&amp;")"</f>
        <v>풀베기 표준지 조사야장 ()</v>
      </c>
      <c r="B52" s="1206"/>
      <c r="C52" s="1206"/>
      <c r="D52" s="1206"/>
      <c r="E52" s="1206"/>
      <c r="F52" s="1206"/>
      <c r="G52" s="1207"/>
      <c r="S52" s="3">
        <f ca="1">IFERROR(IF(RIGHT(MID(CELL("filename",A52),FIND("]",CELL("filename",A52))+1,255),2)&gt;=10,RIGHT(MID(CELL("filename",A52),FIND("]",CELL("filename",A52))+1,255),2)-1,RIGHT(MID(CELL("filename",A52),FIND("]",CELL("filename",A52))+1,255),1)-1),RIGHT(MID(CELL("filename",A52),FIND("]",CELL("filename",A52))+1,255),1)-1)</f>
        <v>6</v>
      </c>
    </row>
    <row r="53" spans="1:34" ht="39.75" customHeight="1">
      <c r="A53" s="1210" t="s">
        <v>559</v>
      </c>
      <c r="B53" s="1210"/>
      <c r="C53" s="1210"/>
      <c r="D53" s="1210"/>
      <c r="E53" s="620"/>
      <c r="F53" s="620"/>
      <c r="G53" s="620"/>
    </row>
    <row r="54" spans="1:34" ht="39.75" customHeight="1">
      <c r="A54" s="615" t="s">
        <v>554</v>
      </c>
      <c r="B54" s="619">
        <f ca="1">OFFSET(입력!$B$3,B55-1+$S$1*20,2)</f>
        <v>0</v>
      </c>
      <c r="C54" s="618">
        <f ca="1">OFFSET(입력!$B$3,B55-1+$S$1*20,3)</f>
        <v>0</v>
      </c>
      <c r="D54" s="615" t="s">
        <v>553</v>
      </c>
      <c r="E54" s="1201">
        <f ca="1">OFFSET(입력!$B$3,B55-1+$S$1*20,1)</f>
        <v>0</v>
      </c>
      <c r="F54" s="1202"/>
      <c r="G54" s="1203"/>
      <c r="AC54" s="614" t="s">
        <v>345</v>
      </c>
      <c r="AD54">
        <f>COUNTIF(입력!$J$3:$J$142,AC54)</f>
        <v>14</v>
      </c>
      <c r="AH54" s="614">
        <f>COUNTIF(입력!$J$3:$J$142,AC54)</f>
        <v>14</v>
      </c>
    </row>
    <row r="55" spans="1:34" ht="39.75" customHeight="1">
      <c r="A55" s="615" t="s">
        <v>550</v>
      </c>
      <c r="B55" s="1204">
        <f>ROUNDDOWN(ROW()/17,0)+1</f>
        <v>4</v>
      </c>
      <c r="C55" s="1204"/>
      <c r="D55" s="615" t="s">
        <v>549</v>
      </c>
      <c r="E55" s="615" t="s">
        <v>548</v>
      </c>
      <c r="F55" s="615" t="s">
        <v>547</v>
      </c>
      <c r="G55" s="621">
        <f ca="1">OFFSET(입력!$B$3,B55-1+$S$1*20,4)</f>
        <v>0</v>
      </c>
      <c r="AC55" s="614"/>
      <c r="AD55">
        <f>COUNTIF(입력!$J$3:$J$142,AC55)</f>
        <v>101</v>
      </c>
      <c r="AH55" s="614"/>
    </row>
    <row r="56" spans="1:34" ht="39.75" customHeight="1">
      <c r="A56" s="615" t="s">
        <v>573</v>
      </c>
      <c r="B56" s="616" t="s">
        <v>545</v>
      </c>
      <c r="C56" s="617">
        <f ca="1">ROUND(OFFSET(입력!$B$3,B55-1+$S$1*20,10),0)</f>
        <v>0</v>
      </c>
      <c r="D56" s="617" t="s">
        <v>544</v>
      </c>
      <c r="E56" s="617">
        <f ca="1">ROUND(OFFSET(입력!$B$3,B55-1+$S$1*20,11),0)</f>
        <v>0</v>
      </c>
      <c r="F56" s="615" t="s">
        <v>543</v>
      </c>
      <c r="G56" s="615" t="s">
        <v>574</v>
      </c>
      <c r="AC56" s="614"/>
      <c r="AD56">
        <f>COUNTIF(입력!$J$3:$J$142,AC56)</f>
        <v>101</v>
      </c>
      <c r="AH56" s="614"/>
    </row>
    <row r="57" spans="1:34" ht="39.75" customHeight="1">
      <c r="A57" s="615" t="s">
        <v>411</v>
      </c>
      <c r="B57" s="1204">
        <f ca="1">OFFSET(입력!$B$3,B55-1+$S$1*20,8)</f>
        <v>0</v>
      </c>
      <c r="C57" s="1204"/>
      <c r="D57" s="615" t="s">
        <v>539</v>
      </c>
      <c r="E57" s="622">
        <f ca="1">OFFSET(입력!$B$3,B55-1+$S$1*20,7)</f>
        <v>0</v>
      </c>
      <c r="F57" s="615" t="s">
        <v>538</v>
      </c>
      <c r="G57" s="615">
        <f ca="1">OFFSET(입력!$B$3,B55-1+$S$1*20,9)</f>
        <v>0</v>
      </c>
      <c r="AC57" s="614"/>
      <c r="AD57">
        <f>COUNTIF(입력!$J$3:$J$142,AC57)</f>
        <v>101</v>
      </c>
    </row>
    <row r="58" spans="1:34" ht="39.75" customHeight="1">
      <c r="A58" s="1204" t="s">
        <v>512</v>
      </c>
      <c r="B58" s="1204"/>
      <c r="C58" s="1204" t="s">
        <v>536</v>
      </c>
      <c r="D58" s="1204"/>
      <c r="E58" s="1204"/>
      <c r="F58" s="1204"/>
      <c r="G58" s="615" t="s">
        <v>6</v>
      </c>
      <c r="AD58">
        <f>COUNTIF(입력!$J$3:$J$142,AC58)</f>
        <v>101</v>
      </c>
    </row>
    <row r="59" spans="1:34" ht="80.099999999999994" customHeight="1">
      <c r="A59" s="1208" t="s">
        <v>309</v>
      </c>
      <c r="B59" s="615" t="s">
        <v>310</v>
      </c>
      <c r="C59" s="1201">
        <f ca="1">OFFSET(입력!$B$3,B55-1+$S$1*20,12)</f>
        <v>0</v>
      </c>
      <c r="D59" s="1202"/>
      <c r="E59" s="1202"/>
      <c r="F59" s="1203"/>
      <c r="G59" s="615"/>
      <c r="AD59">
        <f>COUNTIF(입력!$J$3:$J$142,AC59)</f>
        <v>101</v>
      </c>
    </row>
    <row r="60" spans="1:34" ht="80.099999999999994" customHeight="1">
      <c r="A60" s="1209"/>
      <c r="B60" s="615" t="s">
        <v>311</v>
      </c>
      <c r="C60" s="1201">
        <f ca="1">OFFSET(입력!$B$3,B55-1+$S$1*20,13)</f>
        <v>0</v>
      </c>
      <c r="D60" s="1202"/>
      <c r="E60" s="1202"/>
      <c r="F60" s="1203"/>
      <c r="G60" s="615"/>
      <c r="AD60">
        <f>COUNTIF(입력!$J$3:$J$142,AC60)</f>
        <v>101</v>
      </c>
    </row>
    <row r="61" spans="1:34" ht="35.1" customHeight="1">
      <c r="A61" s="1195" t="s">
        <v>528</v>
      </c>
      <c r="B61" s="1196"/>
      <c r="C61" s="1201" t="s">
        <v>527</v>
      </c>
      <c r="D61" s="1202"/>
      <c r="E61" s="1202"/>
      <c r="F61" s="1203"/>
      <c r="G61" s="615" t="str">
        <f ca="1">IF(OFFSET(입력!$B$3,B55-1+$S$1*20,14)="제거대상의 대부분이 목본류","(○)","")</f>
        <v/>
      </c>
      <c r="AD61">
        <f>COUNTIF(입력!$J$3:$J$142,AC61)</f>
        <v>101</v>
      </c>
    </row>
    <row r="62" spans="1:34" ht="35.1" customHeight="1">
      <c r="A62" s="1197"/>
      <c r="B62" s="1198"/>
      <c r="C62" s="1201" t="s">
        <v>526</v>
      </c>
      <c r="D62" s="1202"/>
      <c r="E62" s="1202"/>
      <c r="F62" s="1203"/>
      <c r="G62" s="615" t="str">
        <f ca="1">IF(OFFSET(입력!$B$3,B55-1+$S$1*20,14)="제거대상의 대부분이 초본류","(○)","")</f>
        <v/>
      </c>
      <c r="AD62">
        <f>COUNTIF(입력!$J$3:$J$142,AC62)</f>
        <v>101</v>
      </c>
    </row>
    <row r="63" spans="1:34" ht="35.1" customHeight="1">
      <c r="A63" s="1199"/>
      <c r="B63" s="1200"/>
      <c r="C63" s="1201" t="s">
        <v>524</v>
      </c>
      <c r="D63" s="1202"/>
      <c r="E63" s="1202"/>
      <c r="F63" s="1203"/>
      <c r="G63" s="615" t="str">
        <f ca="1">IF(OFFSET(입력!$B$3,B55-1+$S$1*20,14)="제거대상은 목본류+초본류 혼합","(○)","")</f>
        <v/>
      </c>
      <c r="AD63">
        <f>COUNTIF(입력!$J$3:$J$142,AC63)</f>
        <v>101</v>
      </c>
    </row>
    <row r="64" spans="1:34" ht="35.1" customHeight="1">
      <c r="A64" s="1195" t="s">
        <v>558</v>
      </c>
      <c r="B64" s="1196"/>
      <c r="C64" s="1201" t="s">
        <v>523</v>
      </c>
      <c r="D64" s="1202"/>
      <c r="E64" s="1202"/>
      <c r="F64" s="1203"/>
      <c r="G64" s="615" t="str">
        <f ca="1">IF(OFFSET(입력!$B$3,B55-1+$S$1*20,15)="조림 당해 연도","(○)","")</f>
        <v/>
      </c>
      <c r="AD64">
        <f>COUNTIF(입력!$J$3:$J$142,AC64)</f>
        <v>101</v>
      </c>
    </row>
    <row r="65" spans="1:34" ht="35.1" customHeight="1">
      <c r="A65" s="1197"/>
      <c r="B65" s="1198"/>
      <c r="C65" s="1201" t="s">
        <v>521</v>
      </c>
      <c r="D65" s="1202"/>
      <c r="E65" s="1202"/>
      <c r="F65" s="1203"/>
      <c r="G65" s="615" t="str">
        <f ca="1">IF(OFFSET(입력!$B$3,B55-1+$S$1*20,15)="조림 2년 차","(○)","")</f>
        <v/>
      </c>
      <c r="AD65">
        <f>COUNTIF(입력!$J$3:$J$142,AC65)</f>
        <v>101</v>
      </c>
    </row>
    <row r="66" spans="1:34" ht="35.1" customHeight="1">
      <c r="A66" s="1199"/>
      <c r="B66" s="1200"/>
      <c r="C66" s="1201" t="s">
        <v>519</v>
      </c>
      <c r="D66" s="1202"/>
      <c r="E66" s="1202"/>
      <c r="F66" s="1203"/>
      <c r="G66" s="615" t="str">
        <f ca="1">IF(OFFSET(입력!$B$3,B55-1+$S$1*20,15)="조림 3년 차 이상","(○)","")</f>
        <v/>
      </c>
      <c r="AD66">
        <f>COUNTIF(입력!$J$3:$J$142,AC66)</f>
        <v>101</v>
      </c>
    </row>
    <row r="67" spans="1:34" ht="105.75" customHeight="1">
      <c r="A67" s="1204" t="s">
        <v>298</v>
      </c>
      <c r="B67" s="1204"/>
      <c r="C67" s="1201"/>
      <c r="D67" s="1202"/>
      <c r="E67" s="1202"/>
      <c r="F67" s="1202"/>
      <c r="G67" s="1203"/>
      <c r="AD67">
        <f>COUNTIF(입력!$J$3:$J$142,AC67)</f>
        <v>101</v>
      </c>
    </row>
    <row r="68" spans="1:34" ht="39.75" customHeight="1">
      <c r="A68" s="1194" t="s">
        <v>561</v>
      </c>
      <c r="B68" s="1194"/>
      <c r="C68" s="1194"/>
      <c r="D68" s="1194"/>
      <c r="AD68">
        <f>COUNTIF(입력!$J$3:$J$142,AC68)</f>
        <v>101</v>
      </c>
    </row>
    <row r="69" spans="1:34" ht="39.75" customHeight="1">
      <c r="A69" s="1205" t="str">
        <f ca="1">"풀베기 표준지 조사야장 ("&amp;OFFSET(입력!$A$3,B72-1+$S$1*20,0)&amp;")"</f>
        <v>풀베기 표준지 조사야장 ()</v>
      </c>
      <c r="B69" s="1206"/>
      <c r="C69" s="1206"/>
      <c r="D69" s="1206"/>
      <c r="E69" s="1206"/>
      <c r="F69" s="1206"/>
      <c r="G69" s="1207"/>
      <c r="S69" s="3">
        <f ca="1">IFERROR(IF(RIGHT(MID(CELL("filename",A69),FIND("]",CELL("filename",A69))+1,255),2)&gt;=10,RIGHT(MID(CELL("filename",A69),FIND("]",CELL("filename",A69))+1,255),2)-1,RIGHT(MID(CELL("filename",A69),FIND("]",CELL("filename",A69))+1,255),1)-1),RIGHT(MID(CELL("filename",A69),FIND("]",CELL("filename",A69))+1,255),1)-1)</f>
        <v>6</v>
      </c>
    </row>
    <row r="70" spans="1:34" ht="39.75" customHeight="1">
      <c r="A70" s="1210" t="s">
        <v>559</v>
      </c>
      <c r="B70" s="1210"/>
      <c r="C70" s="1210"/>
      <c r="D70" s="1210"/>
      <c r="E70" s="620"/>
      <c r="F70" s="620"/>
      <c r="G70" s="620"/>
    </row>
    <row r="71" spans="1:34" ht="39.75" customHeight="1">
      <c r="A71" s="615" t="s">
        <v>554</v>
      </c>
      <c r="B71" s="619">
        <f ca="1">OFFSET(입력!$B$3,B72-1+$S$1*20,2)</f>
        <v>0</v>
      </c>
      <c r="C71" s="618">
        <f ca="1">OFFSET(입력!$B$3,B72-1+$S$1*20,3)</f>
        <v>0</v>
      </c>
      <c r="D71" s="615" t="s">
        <v>553</v>
      </c>
      <c r="E71" s="1201">
        <f ca="1">OFFSET(입력!$B$3,B72-1+$S$1*20,1)</f>
        <v>0</v>
      </c>
      <c r="F71" s="1202"/>
      <c r="G71" s="1203"/>
      <c r="AC71" s="614" t="s">
        <v>345</v>
      </c>
      <c r="AD71">
        <f>COUNTIF(입력!$J$3:$J$142,AC71)</f>
        <v>14</v>
      </c>
      <c r="AH71" s="614">
        <f>COUNTIF(입력!$J$3:$J$142,AC71)</f>
        <v>14</v>
      </c>
    </row>
    <row r="72" spans="1:34" ht="39.75" customHeight="1">
      <c r="A72" s="615" t="s">
        <v>550</v>
      </c>
      <c r="B72" s="1204">
        <f>ROUNDDOWN(ROW()/17,0)+1</f>
        <v>5</v>
      </c>
      <c r="C72" s="1204"/>
      <c r="D72" s="615" t="s">
        <v>549</v>
      </c>
      <c r="E72" s="615" t="s">
        <v>548</v>
      </c>
      <c r="F72" s="615" t="s">
        <v>547</v>
      </c>
      <c r="G72" s="621">
        <f ca="1">OFFSET(입력!$B$3,B72-1+$S$1*20,4)</f>
        <v>0</v>
      </c>
      <c r="AC72" s="614"/>
      <c r="AD72">
        <f>COUNTIF(입력!$J$3:$J$142,AC72)</f>
        <v>101</v>
      </c>
      <c r="AH72" s="614"/>
    </row>
    <row r="73" spans="1:34" ht="39.75" customHeight="1">
      <c r="A73" s="615" t="s">
        <v>573</v>
      </c>
      <c r="B73" s="616" t="s">
        <v>545</v>
      </c>
      <c r="C73" s="617">
        <f ca="1">ROUND(OFFSET(입력!$B$3,B72-1+$S$1*20,10),0)</f>
        <v>0</v>
      </c>
      <c r="D73" s="617" t="s">
        <v>544</v>
      </c>
      <c r="E73" s="617">
        <f ca="1">ROUND(OFFSET(입력!$B$3,B72-1+$S$1*20,11),0)</f>
        <v>0</v>
      </c>
      <c r="F73" s="615" t="s">
        <v>543</v>
      </c>
      <c r="G73" s="615" t="s">
        <v>574</v>
      </c>
      <c r="AC73" s="614"/>
      <c r="AD73">
        <f>COUNTIF(입력!$J$3:$J$142,AC73)</f>
        <v>101</v>
      </c>
      <c r="AH73" s="614"/>
    </row>
    <row r="74" spans="1:34" ht="39.75" customHeight="1">
      <c r="A74" s="615" t="s">
        <v>411</v>
      </c>
      <c r="B74" s="1204">
        <f ca="1">OFFSET(입력!$B$3,B72-1+$S$1*20,8)</f>
        <v>0</v>
      </c>
      <c r="C74" s="1204"/>
      <c r="D74" s="615" t="s">
        <v>539</v>
      </c>
      <c r="E74" s="622">
        <f ca="1">OFFSET(입력!$B$3,B72-1+$S$1*20,7)</f>
        <v>0</v>
      </c>
      <c r="F74" s="615" t="s">
        <v>538</v>
      </c>
      <c r="G74" s="615">
        <f ca="1">OFFSET(입력!$B$3,B72-1+$S$1*20,9)</f>
        <v>0</v>
      </c>
      <c r="AC74" s="614"/>
      <c r="AD74">
        <f>COUNTIF(입력!$J$3:$J$142,AC74)</f>
        <v>101</v>
      </c>
    </row>
    <row r="75" spans="1:34" ht="39.75" customHeight="1">
      <c r="A75" s="1204" t="s">
        <v>512</v>
      </c>
      <c r="B75" s="1204"/>
      <c r="C75" s="1204" t="s">
        <v>536</v>
      </c>
      <c r="D75" s="1204"/>
      <c r="E75" s="1204"/>
      <c r="F75" s="1204"/>
      <c r="G75" s="615" t="s">
        <v>6</v>
      </c>
      <c r="AD75">
        <f>COUNTIF(입력!$J$3:$J$142,AC75)</f>
        <v>101</v>
      </c>
    </row>
    <row r="76" spans="1:34" ht="80.099999999999994" customHeight="1">
      <c r="A76" s="1208" t="s">
        <v>309</v>
      </c>
      <c r="B76" s="615" t="s">
        <v>310</v>
      </c>
      <c r="C76" s="1201">
        <f ca="1">OFFSET(입력!$B$3,B72-1+$S$1*20,12)</f>
        <v>0</v>
      </c>
      <c r="D76" s="1202"/>
      <c r="E76" s="1202"/>
      <c r="F76" s="1203"/>
      <c r="G76" s="615"/>
      <c r="AD76">
        <f>COUNTIF(입력!$J$3:$J$142,AC76)</f>
        <v>101</v>
      </c>
    </row>
    <row r="77" spans="1:34" ht="80.099999999999994" customHeight="1">
      <c r="A77" s="1209"/>
      <c r="B77" s="615" t="s">
        <v>311</v>
      </c>
      <c r="C77" s="1201">
        <f ca="1">OFFSET(입력!$B$3,B72-1+$S$1*20,13)</f>
        <v>0</v>
      </c>
      <c r="D77" s="1202"/>
      <c r="E77" s="1202"/>
      <c r="F77" s="1203"/>
      <c r="G77" s="615"/>
      <c r="AD77">
        <f>COUNTIF(입력!$J$3:$J$142,AC77)</f>
        <v>101</v>
      </c>
    </row>
    <row r="78" spans="1:34" ht="35.1" customHeight="1">
      <c r="A78" s="1195" t="s">
        <v>528</v>
      </c>
      <c r="B78" s="1196"/>
      <c r="C78" s="1201" t="s">
        <v>527</v>
      </c>
      <c r="D78" s="1202"/>
      <c r="E78" s="1202"/>
      <c r="F78" s="1203"/>
      <c r="G78" s="615" t="str">
        <f ca="1">IF(OFFSET(입력!$B$3,B72-1+$S$1*20,14)="제거대상의 대부분이 목본류","(○)","")</f>
        <v/>
      </c>
      <c r="AD78">
        <f>COUNTIF(입력!$J$3:$J$142,AC78)</f>
        <v>101</v>
      </c>
    </row>
    <row r="79" spans="1:34" ht="35.1" customHeight="1">
      <c r="A79" s="1197"/>
      <c r="B79" s="1198"/>
      <c r="C79" s="1201" t="s">
        <v>526</v>
      </c>
      <c r="D79" s="1202"/>
      <c r="E79" s="1202"/>
      <c r="F79" s="1203"/>
      <c r="G79" s="615" t="str">
        <f ca="1">IF(OFFSET(입력!$B$3,B72-1+$S$1*20,14)="제거대상의 대부분이 초본류","(○)","")</f>
        <v/>
      </c>
      <c r="AD79">
        <f>COUNTIF(입력!$J$3:$J$142,AC79)</f>
        <v>101</v>
      </c>
    </row>
    <row r="80" spans="1:34" ht="35.1" customHeight="1">
      <c r="A80" s="1199"/>
      <c r="B80" s="1200"/>
      <c r="C80" s="1201" t="s">
        <v>524</v>
      </c>
      <c r="D80" s="1202"/>
      <c r="E80" s="1202"/>
      <c r="F80" s="1203"/>
      <c r="G80" s="615" t="str">
        <f ca="1">IF(OFFSET(입력!$B$3,B72-1+$S$1*20,14)="제거대상은 목본류+초본류 혼합","(○)","")</f>
        <v/>
      </c>
      <c r="AD80">
        <f>COUNTIF(입력!$J$3:$J$142,AC80)</f>
        <v>101</v>
      </c>
    </row>
    <row r="81" spans="1:34" ht="35.1" customHeight="1">
      <c r="A81" s="1195" t="s">
        <v>558</v>
      </c>
      <c r="B81" s="1196"/>
      <c r="C81" s="1201" t="s">
        <v>523</v>
      </c>
      <c r="D81" s="1202"/>
      <c r="E81" s="1202"/>
      <c r="F81" s="1203"/>
      <c r="G81" s="615" t="str">
        <f ca="1">IF(OFFSET(입력!$B$3,B72-1+$S$1*20,15)="조림 당해 연도","(○)","")</f>
        <v/>
      </c>
      <c r="AD81">
        <f>COUNTIF(입력!$J$3:$J$142,AC81)</f>
        <v>101</v>
      </c>
    </row>
    <row r="82" spans="1:34" ht="35.1" customHeight="1">
      <c r="A82" s="1197"/>
      <c r="B82" s="1198"/>
      <c r="C82" s="1201" t="s">
        <v>521</v>
      </c>
      <c r="D82" s="1202"/>
      <c r="E82" s="1202"/>
      <c r="F82" s="1203"/>
      <c r="G82" s="615" t="str">
        <f ca="1">IF(OFFSET(입력!$B$3,B72-1+$S$1*20,15)="조림 2년 차","(○)","")</f>
        <v/>
      </c>
      <c r="AD82">
        <f>COUNTIF(입력!$J$3:$J$142,AC82)</f>
        <v>101</v>
      </c>
    </row>
    <row r="83" spans="1:34" ht="35.1" customHeight="1">
      <c r="A83" s="1199"/>
      <c r="B83" s="1200"/>
      <c r="C83" s="1201" t="s">
        <v>519</v>
      </c>
      <c r="D83" s="1202"/>
      <c r="E83" s="1202"/>
      <c r="F83" s="1203"/>
      <c r="G83" s="615" t="str">
        <f ca="1">IF(OFFSET(입력!$B$3,B72-1+$S$1*20,15)="조림 3년 차 이상","(○)","")</f>
        <v/>
      </c>
      <c r="AD83">
        <f>COUNTIF(입력!$J$3:$J$142,AC83)</f>
        <v>101</v>
      </c>
    </row>
    <row r="84" spans="1:34" ht="105.75" customHeight="1">
      <c r="A84" s="1204" t="s">
        <v>298</v>
      </c>
      <c r="B84" s="1204"/>
      <c r="C84" s="1201"/>
      <c r="D84" s="1202"/>
      <c r="E84" s="1202"/>
      <c r="F84" s="1202"/>
      <c r="G84" s="1203"/>
      <c r="AD84">
        <f>COUNTIF(입력!$J$3:$J$142,AC84)</f>
        <v>101</v>
      </c>
    </row>
    <row r="85" spans="1:34" ht="39.75" customHeight="1">
      <c r="A85" s="1194" t="s">
        <v>561</v>
      </c>
      <c r="B85" s="1194"/>
      <c r="C85" s="1194"/>
      <c r="D85" s="1194"/>
      <c r="AD85">
        <f>COUNTIF(입력!$J$3:$J$142,AC85)</f>
        <v>101</v>
      </c>
    </row>
    <row r="86" spans="1:34" ht="39.75" customHeight="1">
      <c r="A86" s="1205" t="str">
        <f ca="1">"풀베기 표준지 조사야장 ("&amp;OFFSET(입력!$A$3,B89-1+$S$1*20,0)&amp;")"</f>
        <v>풀베기 표준지 조사야장 ()</v>
      </c>
      <c r="B86" s="1206"/>
      <c r="C86" s="1206"/>
      <c r="D86" s="1206"/>
      <c r="E86" s="1206"/>
      <c r="F86" s="1206"/>
      <c r="G86" s="1207"/>
      <c r="S86" s="3">
        <f ca="1">IFERROR(IF(RIGHT(MID(CELL("filename",A86),FIND("]",CELL("filename",A86))+1,255),2)&gt;=10,RIGHT(MID(CELL("filename",A86),FIND("]",CELL("filename",A86))+1,255),2)-1,RIGHT(MID(CELL("filename",A86),FIND("]",CELL("filename",A86))+1,255),1)-1),RIGHT(MID(CELL("filename",A86),FIND("]",CELL("filename",A86))+1,255),1)-1)</f>
        <v>6</v>
      </c>
    </row>
    <row r="87" spans="1:34" ht="39.75" customHeight="1">
      <c r="A87" s="1210" t="s">
        <v>559</v>
      </c>
      <c r="B87" s="1210"/>
      <c r="C87" s="1210"/>
      <c r="D87" s="1210"/>
      <c r="E87" s="620"/>
      <c r="F87" s="620"/>
      <c r="G87" s="620"/>
    </row>
    <row r="88" spans="1:34" ht="39.75" customHeight="1">
      <c r="A88" s="615" t="s">
        <v>554</v>
      </c>
      <c r="B88" s="619">
        <f ca="1">OFFSET(입력!$B$3,B89-1+$S$1*20,2)</f>
        <v>0</v>
      </c>
      <c r="C88" s="618">
        <f ca="1">OFFSET(입력!$B$3,B89-1+$S$1*20,3)</f>
        <v>0</v>
      </c>
      <c r="D88" s="615" t="s">
        <v>553</v>
      </c>
      <c r="E88" s="1201">
        <f ca="1">OFFSET(입력!$B$3,B89-1+$S$1*20,1)</f>
        <v>0</v>
      </c>
      <c r="F88" s="1202"/>
      <c r="G88" s="1203"/>
      <c r="AC88" s="614" t="s">
        <v>345</v>
      </c>
      <c r="AD88">
        <f>COUNTIF(입력!$J$3:$J$142,AC88)</f>
        <v>14</v>
      </c>
      <c r="AH88" s="614">
        <f>COUNTIF(입력!$J$3:$J$142,AC88)</f>
        <v>14</v>
      </c>
    </row>
    <row r="89" spans="1:34" ht="39.75" customHeight="1">
      <c r="A89" s="615" t="s">
        <v>550</v>
      </c>
      <c r="B89" s="1204">
        <f>ROUNDDOWN(ROW()/17,0)+1</f>
        <v>6</v>
      </c>
      <c r="C89" s="1204"/>
      <c r="D89" s="615" t="s">
        <v>549</v>
      </c>
      <c r="E89" s="615" t="s">
        <v>548</v>
      </c>
      <c r="F89" s="615" t="s">
        <v>547</v>
      </c>
      <c r="G89" s="621">
        <f ca="1">OFFSET(입력!$B$3,B89-1+$S$1*20,4)</f>
        <v>0</v>
      </c>
      <c r="AC89" s="614"/>
      <c r="AD89">
        <f>COUNTIF(입력!$J$3:$J$142,AC89)</f>
        <v>101</v>
      </c>
      <c r="AH89" s="614"/>
    </row>
    <row r="90" spans="1:34" ht="39.75" customHeight="1">
      <c r="A90" s="615" t="s">
        <v>573</v>
      </c>
      <c r="B90" s="616" t="s">
        <v>545</v>
      </c>
      <c r="C90" s="617">
        <f ca="1">ROUND(OFFSET(입력!$B$3,B89-1+$S$1*20,10),0)</f>
        <v>0</v>
      </c>
      <c r="D90" s="617" t="s">
        <v>544</v>
      </c>
      <c r="E90" s="617">
        <f ca="1">ROUND(OFFSET(입력!$B$3,B89-1+$S$1*20,11),0)</f>
        <v>0</v>
      </c>
      <c r="F90" s="615" t="s">
        <v>543</v>
      </c>
      <c r="G90" s="615" t="s">
        <v>574</v>
      </c>
      <c r="AC90" s="614"/>
      <c r="AD90">
        <f>COUNTIF(입력!$J$3:$J$142,AC90)</f>
        <v>101</v>
      </c>
      <c r="AH90" s="614"/>
    </row>
    <row r="91" spans="1:34" ht="39.75" customHeight="1">
      <c r="A91" s="615" t="s">
        <v>411</v>
      </c>
      <c r="B91" s="1204">
        <f ca="1">OFFSET(입력!$B$3,B89-1+$S$1*20,8)</f>
        <v>0</v>
      </c>
      <c r="C91" s="1204"/>
      <c r="D91" s="615" t="s">
        <v>539</v>
      </c>
      <c r="E91" s="622">
        <f ca="1">OFFSET(입력!$B$3,B89-1+$S$1*20,7)</f>
        <v>0</v>
      </c>
      <c r="F91" s="615" t="s">
        <v>538</v>
      </c>
      <c r="G91" s="615">
        <f ca="1">OFFSET(입력!$B$3,B89-1+$S$1*20,9)</f>
        <v>0</v>
      </c>
      <c r="AC91" s="614"/>
      <c r="AD91">
        <f>COUNTIF(입력!$J$3:$J$142,AC91)</f>
        <v>101</v>
      </c>
    </row>
    <row r="92" spans="1:34" ht="39.75" customHeight="1">
      <c r="A92" s="1204" t="s">
        <v>512</v>
      </c>
      <c r="B92" s="1204"/>
      <c r="C92" s="1204" t="s">
        <v>536</v>
      </c>
      <c r="D92" s="1204"/>
      <c r="E92" s="1204"/>
      <c r="F92" s="1204"/>
      <c r="G92" s="615" t="s">
        <v>6</v>
      </c>
      <c r="AD92">
        <f>COUNTIF(입력!$J$3:$J$142,AC92)</f>
        <v>101</v>
      </c>
    </row>
    <row r="93" spans="1:34" ht="80.099999999999994" customHeight="1">
      <c r="A93" s="1208" t="s">
        <v>309</v>
      </c>
      <c r="B93" s="615" t="s">
        <v>310</v>
      </c>
      <c r="C93" s="1201">
        <f ca="1">OFFSET(입력!$B$3,B89-1+$S$1*20,12)</f>
        <v>0</v>
      </c>
      <c r="D93" s="1202"/>
      <c r="E93" s="1202"/>
      <c r="F93" s="1203"/>
      <c r="G93" s="615"/>
      <c r="AD93">
        <f>COUNTIF(입력!$J$3:$J$142,AC93)</f>
        <v>101</v>
      </c>
    </row>
    <row r="94" spans="1:34" ht="80.099999999999994" customHeight="1">
      <c r="A94" s="1209"/>
      <c r="B94" s="615" t="s">
        <v>311</v>
      </c>
      <c r="C94" s="1201">
        <f ca="1">OFFSET(입력!$B$3,B89-1+$S$1*20,13)</f>
        <v>0</v>
      </c>
      <c r="D94" s="1202"/>
      <c r="E94" s="1202"/>
      <c r="F94" s="1203"/>
      <c r="G94" s="615"/>
      <c r="AD94">
        <f>COUNTIF(입력!$J$3:$J$142,AC94)</f>
        <v>101</v>
      </c>
    </row>
    <row r="95" spans="1:34" ht="35.1" customHeight="1">
      <c r="A95" s="1195" t="s">
        <v>528</v>
      </c>
      <c r="B95" s="1196"/>
      <c r="C95" s="1201" t="s">
        <v>527</v>
      </c>
      <c r="D95" s="1202"/>
      <c r="E95" s="1202"/>
      <c r="F95" s="1203"/>
      <c r="G95" s="615" t="str">
        <f ca="1">IF(OFFSET(입력!$B$3,B89-1+$S$1*20,14)="제거대상의 대부분이 목본류","(○)","")</f>
        <v/>
      </c>
      <c r="AD95">
        <f>COUNTIF(입력!$J$3:$J$142,AC95)</f>
        <v>101</v>
      </c>
    </row>
    <row r="96" spans="1:34" ht="35.1" customHeight="1">
      <c r="A96" s="1197"/>
      <c r="B96" s="1198"/>
      <c r="C96" s="1201" t="s">
        <v>526</v>
      </c>
      <c r="D96" s="1202"/>
      <c r="E96" s="1202"/>
      <c r="F96" s="1203"/>
      <c r="G96" s="615" t="str">
        <f ca="1">IF(OFFSET(입력!$B$3,B89-1+$S$1*20,14)="제거대상의 대부분이 초본류","(○)","")</f>
        <v/>
      </c>
      <c r="AD96">
        <f>COUNTIF(입력!$J$3:$J$142,AC96)</f>
        <v>101</v>
      </c>
    </row>
    <row r="97" spans="1:30" ht="35.1" customHeight="1">
      <c r="A97" s="1199"/>
      <c r="B97" s="1200"/>
      <c r="C97" s="1201" t="s">
        <v>524</v>
      </c>
      <c r="D97" s="1202"/>
      <c r="E97" s="1202"/>
      <c r="F97" s="1203"/>
      <c r="G97" s="615" t="str">
        <f ca="1">IF(OFFSET(입력!$B$3,B89-1+$S$1*20,14)="제거대상은 목본류+초본류 혼합","(○)","")</f>
        <v/>
      </c>
      <c r="AD97">
        <f>COUNTIF(입력!$J$3:$J$142,AC97)</f>
        <v>101</v>
      </c>
    </row>
    <row r="98" spans="1:30" ht="35.1" customHeight="1">
      <c r="A98" s="1195" t="s">
        <v>558</v>
      </c>
      <c r="B98" s="1196"/>
      <c r="C98" s="1201" t="s">
        <v>523</v>
      </c>
      <c r="D98" s="1202"/>
      <c r="E98" s="1202"/>
      <c r="F98" s="1203"/>
      <c r="G98" s="615" t="str">
        <f ca="1">IF(OFFSET(입력!$B$3,B89-1+$S$1*20,15)="조림 당해 연도","(○)","")</f>
        <v/>
      </c>
      <c r="AD98">
        <f>COUNTIF(입력!$J$3:$J$142,AC98)</f>
        <v>101</v>
      </c>
    </row>
    <row r="99" spans="1:30" ht="35.1" customHeight="1">
      <c r="A99" s="1197"/>
      <c r="B99" s="1198"/>
      <c r="C99" s="1201" t="s">
        <v>521</v>
      </c>
      <c r="D99" s="1202"/>
      <c r="E99" s="1202"/>
      <c r="F99" s="1203"/>
      <c r="G99" s="615" t="str">
        <f ca="1">IF(OFFSET(입력!$B$3,B89-1+$S$1*20,15)="조림 2년 차","(○)","")</f>
        <v/>
      </c>
      <c r="AD99">
        <f>COUNTIF(입력!$J$3:$J$142,AC99)</f>
        <v>101</v>
      </c>
    </row>
    <row r="100" spans="1:30" ht="35.1" customHeight="1">
      <c r="A100" s="1199"/>
      <c r="B100" s="1200"/>
      <c r="C100" s="1201" t="s">
        <v>519</v>
      </c>
      <c r="D100" s="1202"/>
      <c r="E100" s="1202"/>
      <c r="F100" s="1203"/>
      <c r="G100" s="615" t="str">
        <f ca="1">IF(OFFSET(입력!$B$3,B89-1+$S$1*20,15)="조림 3년 차 이상","(○)","")</f>
        <v/>
      </c>
      <c r="AD100">
        <f>COUNTIF(입력!$J$3:$J$142,AC100)</f>
        <v>101</v>
      </c>
    </row>
    <row r="101" spans="1:30" ht="105.75" customHeight="1">
      <c r="A101" s="1204" t="s">
        <v>298</v>
      </c>
      <c r="B101" s="1204"/>
      <c r="C101" s="1201"/>
      <c r="D101" s="1202"/>
      <c r="E101" s="1202"/>
      <c r="F101" s="1202"/>
      <c r="G101" s="1203"/>
      <c r="AD101">
        <f>COUNTIF(입력!$J$3:$J$142,AC101)</f>
        <v>101</v>
      </c>
    </row>
    <row r="102" spans="1:30" ht="39.75" customHeight="1">
      <c r="A102" s="1194" t="s">
        <v>561</v>
      </c>
      <c r="B102" s="1194"/>
      <c r="C102" s="1194"/>
      <c r="D102" s="1194"/>
      <c r="AD102">
        <f>COUNTIF(입력!$J$3:$J$142,AC102)</f>
        <v>101</v>
      </c>
    </row>
  </sheetData>
  <mergeCells count="126">
    <mergeCell ref="A102:D102"/>
    <mergeCell ref="A98:B100"/>
    <mergeCell ref="C98:F98"/>
    <mergeCell ref="C99:F99"/>
    <mergeCell ref="C100:F100"/>
    <mergeCell ref="A101:B101"/>
    <mergeCell ref="C101:G101"/>
    <mergeCell ref="A92:B92"/>
    <mergeCell ref="C92:F92"/>
    <mergeCell ref="A93:A94"/>
    <mergeCell ref="C93:F93"/>
    <mergeCell ref="C94:F94"/>
    <mergeCell ref="A95:B97"/>
    <mergeCell ref="C95:F95"/>
    <mergeCell ref="C96:F96"/>
    <mergeCell ref="C97:F97"/>
    <mergeCell ref="A85:D85"/>
    <mergeCell ref="A86:G86"/>
    <mergeCell ref="A87:D87"/>
    <mergeCell ref="E88:G88"/>
    <mergeCell ref="B89:C89"/>
    <mergeCell ref="B91:C91"/>
    <mergeCell ref="A81:B83"/>
    <mergeCell ref="C81:F81"/>
    <mergeCell ref="C82:F82"/>
    <mergeCell ref="C83:F83"/>
    <mergeCell ref="A84:B84"/>
    <mergeCell ref="C84:G84"/>
    <mergeCell ref="A75:B75"/>
    <mergeCell ref="C75:F75"/>
    <mergeCell ref="A76:A77"/>
    <mergeCell ref="C76:F76"/>
    <mergeCell ref="C77:F77"/>
    <mergeCell ref="A78:B80"/>
    <mergeCell ref="C78:F78"/>
    <mergeCell ref="C79:F79"/>
    <mergeCell ref="C80:F80"/>
    <mergeCell ref="A68:D68"/>
    <mergeCell ref="A69:G69"/>
    <mergeCell ref="A70:D70"/>
    <mergeCell ref="E71:G71"/>
    <mergeCell ref="B72:C72"/>
    <mergeCell ref="B74:C74"/>
    <mergeCell ref="A64:B66"/>
    <mergeCell ref="C64:F64"/>
    <mergeCell ref="C65:F65"/>
    <mergeCell ref="C66:F66"/>
    <mergeCell ref="A67:B67"/>
    <mergeCell ref="C67:G67"/>
    <mergeCell ref="A58:B58"/>
    <mergeCell ref="C58:F58"/>
    <mergeCell ref="A59:A60"/>
    <mergeCell ref="C59:F59"/>
    <mergeCell ref="C60:F60"/>
    <mergeCell ref="A61:B63"/>
    <mergeCell ref="C61:F61"/>
    <mergeCell ref="C62:F62"/>
    <mergeCell ref="C63:F63"/>
    <mergeCell ref="A51:D51"/>
    <mergeCell ref="A52:G52"/>
    <mergeCell ref="A53:D53"/>
    <mergeCell ref="E54:G54"/>
    <mergeCell ref="B55:C55"/>
    <mergeCell ref="B57:C57"/>
    <mergeCell ref="A47:B49"/>
    <mergeCell ref="C47:F47"/>
    <mergeCell ref="C48:F48"/>
    <mergeCell ref="C49:F49"/>
    <mergeCell ref="A50:B50"/>
    <mergeCell ref="C50:G50"/>
    <mergeCell ref="A41:B41"/>
    <mergeCell ref="C41:F41"/>
    <mergeCell ref="A42:A43"/>
    <mergeCell ref="C42:F42"/>
    <mergeCell ref="C43:F43"/>
    <mergeCell ref="A44:B46"/>
    <mergeCell ref="C44:F44"/>
    <mergeCell ref="C45:F45"/>
    <mergeCell ref="C46:F46"/>
    <mergeCell ref="A34:D34"/>
    <mergeCell ref="A35:G35"/>
    <mergeCell ref="A36:D36"/>
    <mergeCell ref="E37:G37"/>
    <mergeCell ref="B38:C38"/>
    <mergeCell ref="B40:C40"/>
    <mergeCell ref="A30:B32"/>
    <mergeCell ref="C30:F30"/>
    <mergeCell ref="C31:F31"/>
    <mergeCell ref="C32:F32"/>
    <mergeCell ref="A33:B33"/>
    <mergeCell ref="C33:G33"/>
    <mergeCell ref="A24:B24"/>
    <mergeCell ref="C24:F24"/>
    <mergeCell ref="A25:A26"/>
    <mergeCell ref="C25:F25"/>
    <mergeCell ref="C26:F26"/>
    <mergeCell ref="A27:B29"/>
    <mergeCell ref="C27:F27"/>
    <mergeCell ref="C28:F28"/>
    <mergeCell ref="C29:F29"/>
    <mergeCell ref="A17:D17"/>
    <mergeCell ref="A18:G18"/>
    <mergeCell ref="A19:D19"/>
    <mergeCell ref="E20:G20"/>
    <mergeCell ref="B21:C21"/>
    <mergeCell ref="B23:C23"/>
    <mergeCell ref="A13:B15"/>
    <mergeCell ref="C13:F13"/>
    <mergeCell ref="C14:F14"/>
    <mergeCell ref="C15:F15"/>
    <mergeCell ref="A16:B16"/>
    <mergeCell ref="C16:G16"/>
    <mergeCell ref="A8:A9"/>
    <mergeCell ref="C8:F8"/>
    <mergeCell ref="C9:F9"/>
    <mergeCell ref="A10:B12"/>
    <mergeCell ref="C10:F10"/>
    <mergeCell ref="C11:F11"/>
    <mergeCell ref="C12:F12"/>
    <mergeCell ref="A1:G1"/>
    <mergeCell ref="A2:D2"/>
    <mergeCell ref="E3:G3"/>
    <mergeCell ref="B4:C4"/>
    <mergeCell ref="B6:C6"/>
    <mergeCell ref="A7:B7"/>
    <mergeCell ref="C7:F7"/>
  </mergeCells>
  <phoneticPr fontId="4" type="noConversion"/>
  <pageMargins left="0.7" right="0.7" top="0.75" bottom="0.75" header="0.3" footer="0.3"/>
  <pageSetup paperSize="9" scale="89" orientation="portrait" r:id="rId1"/>
  <legacy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0CA1D-33B5-41FF-9453-48F946251822}">
  <dimension ref="A1:AH102"/>
  <sheetViews>
    <sheetView view="pageBreakPreview" topLeftCell="A98" zoomScale="90" zoomScaleNormal="100" zoomScaleSheetLayoutView="90" workbookViewId="0">
      <selection activeCell="C92" sqref="C92:F92"/>
    </sheetView>
  </sheetViews>
  <sheetFormatPr defaultRowHeight="13.5"/>
  <cols>
    <col min="2" max="2" width="11.88671875" customWidth="1"/>
    <col min="3" max="3" width="13.5546875" customWidth="1"/>
    <col min="5" max="5" width="14.44140625" customWidth="1"/>
    <col min="6" max="6" width="10.77734375" customWidth="1"/>
    <col min="7" max="7" width="16.5546875" customWidth="1"/>
  </cols>
  <sheetData>
    <row r="1" spans="1:34" ht="39.75" customHeight="1">
      <c r="A1" s="1205" t="str">
        <f ca="1">"풀베기 표준지 조사야장 ("&amp;OFFSET(입력!$A$3,B4-1+$S$1*20,0)&amp;")"</f>
        <v>풀베기 표준지 조사야장 (1-0-8-0)</v>
      </c>
      <c r="B1" s="1206"/>
      <c r="C1" s="1206"/>
      <c r="D1" s="1206"/>
      <c r="E1" s="1206"/>
      <c r="F1" s="1206"/>
      <c r="G1" s="1207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7</v>
      </c>
    </row>
    <row r="2" spans="1:34" ht="39.75" customHeight="1">
      <c r="A2" s="1210" t="s">
        <v>559</v>
      </c>
      <c r="B2" s="1210"/>
      <c r="C2" s="1210"/>
      <c r="D2" s="1210"/>
      <c r="E2" s="620"/>
      <c r="F2" s="620"/>
      <c r="G2" s="620"/>
    </row>
    <row r="3" spans="1:34" ht="39.75" customHeight="1">
      <c r="A3" s="615" t="s">
        <v>554</v>
      </c>
      <c r="B3" s="619">
        <f ca="1">OFFSET(입력!$B$3,B4-1+$S$1*20,2)</f>
        <v>2026</v>
      </c>
      <c r="C3" s="618" t="str">
        <f ca="1">OFFSET(입력!$B$3,B4-1+$S$1*20,3)</f>
        <v>05.08-05.20</v>
      </c>
      <c r="D3" s="615" t="s">
        <v>553</v>
      </c>
      <c r="E3" s="1201">
        <f ca="1">OFFSET(입력!$B$3,B4-1+$S$1*20,1)</f>
        <v>0</v>
      </c>
      <c r="F3" s="1202"/>
      <c r="G3" s="1203"/>
      <c r="AC3" s="614" t="s">
        <v>345</v>
      </c>
      <c r="AD3">
        <f>COUNTIF(입력!$J$3:$J$142,AC3)</f>
        <v>14</v>
      </c>
      <c r="AH3" s="614">
        <f>COUNTIF(입력!$J$3:$J$142,AC3)</f>
        <v>14</v>
      </c>
    </row>
    <row r="4" spans="1:34" ht="39.75" customHeight="1">
      <c r="A4" s="615" t="s">
        <v>550</v>
      </c>
      <c r="B4" s="1204">
        <f>ROUNDDOWN(ROW()/17,0)+1</f>
        <v>1</v>
      </c>
      <c r="C4" s="1204"/>
      <c r="D4" s="615" t="s">
        <v>549</v>
      </c>
      <c r="E4" s="615" t="s">
        <v>548</v>
      </c>
      <c r="F4" s="615" t="s">
        <v>547</v>
      </c>
      <c r="G4" s="621">
        <f ca="1">OFFSET(입력!$B$3,B4-1+$S$1*20,4)</f>
        <v>0.02</v>
      </c>
      <c r="AC4" s="614"/>
      <c r="AD4">
        <f>COUNTIF(입력!$J$3:$J$142,AC4)</f>
        <v>101</v>
      </c>
      <c r="AH4" s="614"/>
    </row>
    <row r="5" spans="1:34" ht="39.75" customHeight="1">
      <c r="A5" s="615" t="s">
        <v>573</v>
      </c>
      <c r="B5" s="616" t="s">
        <v>545</v>
      </c>
      <c r="C5" s="617" t="e">
        <f ca="1">ROUND(OFFSET(입력!$B$3,B4-1+$S$1*20,10),0)</f>
        <v>#N/A</v>
      </c>
      <c r="D5" s="617" t="s">
        <v>544</v>
      </c>
      <c r="E5" s="617" t="e">
        <f ca="1">ROUND(OFFSET(입력!$B$3,B4-1+$S$1*20,11),0)</f>
        <v>#N/A</v>
      </c>
      <c r="F5" s="615" t="s">
        <v>543</v>
      </c>
      <c r="G5" s="615" t="s">
        <v>574</v>
      </c>
      <c r="AC5" s="614"/>
      <c r="AD5">
        <f>COUNTIF(입력!$J$3:$J$142,AC5)</f>
        <v>101</v>
      </c>
      <c r="AH5" s="614"/>
    </row>
    <row r="6" spans="1:34" ht="39.75" customHeight="1">
      <c r="A6" s="615" t="s">
        <v>411</v>
      </c>
      <c r="B6" s="1204">
        <f ca="1">OFFSET(입력!$B$3,B4-1+$S$1*20,8)</f>
        <v>0</v>
      </c>
      <c r="C6" s="1204"/>
      <c r="D6" s="615" t="s">
        <v>539</v>
      </c>
      <c r="E6" s="622">
        <f ca="1">OFFSET(입력!$B$3,B4-1+$S$1*20,7)</f>
        <v>0</v>
      </c>
      <c r="F6" s="615" t="s">
        <v>538</v>
      </c>
      <c r="G6" s="615" t="str">
        <f ca="1">OFFSET(입력!$B$3,B4-1+$S$1*20,9)</f>
        <v>중묘</v>
      </c>
      <c r="AC6" s="614"/>
      <c r="AD6">
        <f>COUNTIF(입력!$J$3:$J$142,AC6)</f>
        <v>101</v>
      </c>
    </row>
    <row r="7" spans="1:34" ht="39.75" customHeight="1">
      <c r="A7" s="1204" t="s">
        <v>512</v>
      </c>
      <c r="B7" s="1204"/>
      <c r="C7" s="1204" t="s">
        <v>536</v>
      </c>
      <c r="D7" s="1204"/>
      <c r="E7" s="1204"/>
      <c r="F7" s="1204"/>
      <c r="G7" s="615" t="s">
        <v>6</v>
      </c>
      <c r="AD7">
        <f>COUNTIF(입력!$J$3:$J$142,AC7)</f>
        <v>101</v>
      </c>
    </row>
    <row r="8" spans="1:34" ht="80.099999999999994" customHeight="1">
      <c r="A8" s="1208" t="s">
        <v>309</v>
      </c>
      <c r="B8" s="615" t="s">
        <v>310</v>
      </c>
      <c r="C8" s="1201">
        <f ca="1">OFFSET(입력!$B$3,B4-1+$S$1*20,12)</f>
        <v>0</v>
      </c>
      <c r="D8" s="1202"/>
      <c r="E8" s="1202"/>
      <c r="F8" s="1203"/>
      <c r="G8" s="615"/>
      <c r="AD8">
        <f>COUNTIF(입력!$J$3:$J$142,AC8)</f>
        <v>101</v>
      </c>
    </row>
    <row r="9" spans="1:34" ht="80.099999999999994" customHeight="1">
      <c r="A9" s="1209"/>
      <c r="B9" s="615" t="s">
        <v>311</v>
      </c>
      <c r="C9" s="1201">
        <f ca="1">OFFSET(입력!$B$3,B4-1+$S$1*20,13)</f>
        <v>0</v>
      </c>
      <c r="D9" s="1202"/>
      <c r="E9" s="1202"/>
      <c r="F9" s="1203"/>
      <c r="G9" s="615"/>
      <c r="AD9">
        <f>COUNTIF(입력!$J$3:$J$142,AC9)</f>
        <v>101</v>
      </c>
    </row>
    <row r="10" spans="1:34" ht="35.1" customHeight="1">
      <c r="A10" s="1195" t="s">
        <v>528</v>
      </c>
      <c r="B10" s="1196"/>
      <c r="C10" s="1201" t="s">
        <v>527</v>
      </c>
      <c r="D10" s="1202"/>
      <c r="E10" s="1202"/>
      <c r="F10" s="1203"/>
      <c r="G10" s="615" t="str">
        <f ca="1">IF(OFFSET(입력!$B$3,B4-1+$S$1*20,14)="제거대상의 대부분이 목본류","(○)","")</f>
        <v/>
      </c>
      <c r="AD10">
        <f>COUNTIF(입력!$J$3:$J$142,AC10)</f>
        <v>101</v>
      </c>
    </row>
    <row r="11" spans="1:34" ht="35.1" customHeight="1">
      <c r="A11" s="1197"/>
      <c r="B11" s="1198"/>
      <c r="C11" s="1201" t="s">
        <v>526</v>
      </c>
      <c r="D11" s="1202"/>
      <c r="E11" s="1202"/>
      <c r="F11" s="1203"/>
      <c r="G11" s="615" t="str">
        <f ca="1">IF(OFFSET(입력!$B$3,B4-1+$S$1*20,14)="제거대상의 대부분이 초본류","(○)","")</f>
        <v/>
      </c>
      <c r="AD11">
        <f>COUNTIF(입력!$J$3:$J$142,AC11)</f>
        <v>101</v>
      </c>
    </row>
    <row r="12" spans="1:34" ht="35.1" customHeight="1">
      <c r="A12" s="1199"/>
      <c r="B12" s="1200"/>
      <c r="C12" s="1201" t="s">
        <v>524</v>
      </c>
      <c r="D12" s="1202"/>
      <c r="E12" s="1202"/>
      <c r="F12" s="1203"/>
      <c r="G12" s="615" t="str">
        <f ca="1">IF(OFFSET(입력!$B$3,B4-1+$S$1*20,14)="제거대상은 목본류+초본류 혼합","(○)","")</f>
        <v>(○)</v>
      </c>
      <c r="AD12">
        <f>COUNTIF(입력!$J$3:$J$142,AC12)</f>
        <v>101</v>
      </c>
    </row>
    <row r="13" spans="1:34" ht="35.1" customHeight="1">
      <c r="A13" s="1195" t="s">
        <v>558</v>
      </c>
      <c r="B13" s="1196"/>
      <c r="C13" s="1201" t="s">
        <v>523</v>
      </c>
      <c r="D13" s="1202"/>
      <c r="E13" s="1202"/>
      <c r="F13" s="1203"/>
      <c r="G13" s="615" t="str">
        <f ca="1">IF(OFFSET(입력!$B$3,B4-1+$S$1*20,15)="조림 당해 연도","(○)","")</f>
        <v/>
      </c>
      <c r="AD13">
        <f>COUNTIF(입력!$J$3:$J$142,AC13)</f>
        <v>101</v>
      </c>
    </row>
    <row r="14" spans="1:34" ht="35.1" customHeight="1">
      <c r="A14" s="1197"/>
      <c r="B14" s="1198"/>
      <c r="C14" s="1201" t="s">
        <v>521</v>
      </c>
      <c r="D14" s="1202"/>
      <c r="E14" s="1202"/>
      <c r="F14" s="1203"/>
      <c r="G14" s="615" t="str">
        <f ca="1">IF(OFFSET(입력!$B$3,B4-1+$S$1*20,15)="조림 2년 차","(○)","")</f>
        <v/>
      </c>
      <c r="AD14">
        <f>COUNTIF(입력!$J$3:$J$142,AC14)</f>
        <v>101</v>
      </c>
    </row>
    <row r="15" spans="1:34" ht="35.1" customHeight="1">
      <c r="A15" s="1199"/>
      <c r="B15" s="1200"/>
      <c r="C15" s="1201" t="s">
        <v>519</v>
      </c>
      <c r="D15" s="1202"/>
      <c r="E15" s="1202"/>
      <c r="F15" s="1203"/>
      <c r="G15" s="615" t="str">
        <f ca="1">IF(OFFSET(입력!$B$3,B4-1+$S$1*20,15)="조림 3년 차 이상","(○)","")</f>
        <v>(○)</v>
      </c>
      <c r="AD15">
        <f>COUNTIF(입력!$J$3:$J$142,AC15)</f>
        <v>101</v>
      </c>
    </row>
    <row r="16" spans="1:34" ht="105.75" customHeight="1">
      <c r="A16" s="1204" t="s">
        <v>298</v>
      </c>
      <c r="B16" s="1204"/>
      <c r="C16" s="1201"/>
      <c r="D16" s="1202"/>
      <c r="E16" s="1202"/>
      <c r="F16" s="1202"/>
      <c r="G16" s="1203"/>
      <c r="AD16">
        <f>COUNTIF(입력!$J$3:$J$142,AC16)</f>
        <v>101</v>
      </c>
    </row>
    <row r="17" spans="1:34" ht="39.75" customHeight="1">
      <c r="A17" s="1194" t="s">
        <v>561</v>
      </c>
      <c r="B17" s="1194"/>
      <c r="C17" s="1194"/>
      <c r="D17" s="1194"/>
      <c r="AD17">
        <f>COUNTIF(입력!$J$3:$J$142,AC17)</f>
        <v>101</v>
      </c>
    </row>
    <row r="18" spans="1:34" ht="39.75" customHeight="1">
      <c r="A18" s="1205" t="str">
        <f ca="1">"풀베기 표준지 조사야장 ("&amp;OFFSET(입력!$A$3,B21-1+$S$1*20,0)&amp;")"</f>
        <v>풀베기 표준지 조사야장 (0)</v>
      </c>
      <c r="B18" s="1206"/>
      <c r="C18" s="1206"/>
      <c r="D18" s="1206"/>
      <c r="E18" s="1206"/>
      <c r="F18" s="1206"/>
      <c r="G18" s="1207"/>
      <c r="S18" s="3">
        <f ca="1">IFERROR(IF(RIGHT(MID(CELL("filename",A18),FIND("]",CELL("filename",A18))+1,255),2)&gt;=10,RIGHT(MID(CELL("filename",A18),FIND("]",CELL("filename",A18))+1,255),2)-1,RIGHT(MID(CELL("filename",A18),FIND("]",CELL("filename",A18))+1,255),1)-1),RIGHT(MID(CELL("filename",A18),FIND("]",CELL("filename",A18))+1,255),1)-1)</f>
        <v>7</v>
      </c>
    </row>
    <row r="19" spans="1:34" ht="39.75" customHeight="1">
      <c r="A19" s="1210" t="s">
        <v>559</v>
      </c>
      <c r="B19" s="1210"/>
      <c r="C19" s="1210"/>
      <c r="D19" s="1210"/>
      <c r="E19" s="620"/>
      <c r="F19" s="620"/>
      <c r="G19" s="620"/>
    </row>
    <row r="20" spans="1:34" ht="39.75" customHeight="1">
      <c r="A20" s="615" t="s">
        <v>554</v>
      </c>
      <c r="B20" s="619">
        <f ca="1">OFFSET(입력!$B$3,B21-1+$S$1*20,2)</f>
        <v>0</v>
      </c>
      <c r="C20" s="618">
        <f ca="1">OFFSET(입력!$B$3,B21-1+$S$1*20,3)</f>
        <v>0</v>
      </c>
      <c r="D20" s="615" t="s">
        <v>553</v>
      </c>
      <c r="E20" s="1201">
        <f ca="1">OFFSET(입력!$B$3,B21-1+$S$1*20,1)</f>
        <v>0</v>
      </c>
      <c r="F20" s="1202"/>
      <c r="G20" s="1203"/>
      <c r="AC20" s="614" t="s">
        <v>345</v>
      </c>
      <c r="AD20">
        <f>COUNTIF(입력!$J$3:$J$142,AC20)</f>
        <v>14</v>
      </c>
      <c r="AH20" s="614">
        <f>COUNTIF(입력!$J$3:$J$142,AC20)</f>
        <v>14</v>
      </c>
    </row>
    <row r="21" spans="1:34" ht="39.75" customHeight="1">
      <c r="A21" s="615" t="s">
        <v>550</v>
      </c>
      <c r="B21" s="1204">
        <f>ROUNDDOWN(ROW()/17,0)+1</f>
        <v>2</v>
      </c>
      <c r="C21" s="1204"/>
      <c r="D21" s="615" t="s">
        <v>549</v>
      </c>
      <c r="E21" s="615" t="s">
        <v>548</v>
      </c>
      <c r="F21" s="615" t="s">
        <v>547</v>
      </c>
      <c r="G21" s="621">
        <f ca="1">OFFSET(입력!$B$3,B21-1+$S$1*20,4)</f>
        <v>0</v>
      </c>
      <c r="AC21" s="614"/>
      <c r="AD21">
        <f>COUNTIF(입력!$J$3:$J$142,AC21)</f>
        <v>101</v>
      </c>
      <c r="AH21" s="614"/>
    </row>
    <row r="22" spans="1:34" ht="39.75" customHeight="1">
      <c r="A22" s="615" t="s">
        <v>573</v>
      </c>
      <c r="B22" s="616" t="s">
        <v>545</v>
      </c>
      <c r="C22" s="617">
        <f ca="1">ROUND(OFFSET(입력!$B$3,B21-1+$S$1*20,10),0)</f>
        <v>0</v>
      </c>
      <c r="D22" s="617" t="s">
        <v>544</v>
      </c>
      <c r="E22" s="617">
        <f ca="1">ROUND(OFFSET(입력!$B$3,B21-1+$S$1*20,11),0)</f>
        <v>0</v>
      </c>
      <c r="F22" s="615" t="s">
        <v>543</v>
      </c>
      <c r="G22" s="615" t="s">
        <v>574</v>
      </c>
      <c r="AC22" s="614"/>
      <c r="AD22">
        <f>COUNTIF(입력!$J$3:$J$142,AC22)</f>
        <v>101</v>
      </c>
      <c r="AH22" s="614"/>
    </row>
    <row r="23" spans="1:34" ht="39.75" customHeight="1">
      <c r="A23" s="615" t="s">
        <v>411</v>
      </c>
      <c r="B23" s="1204">
        <f ca="1">OFFSET(입력!$B$3,B21-1+$S$1*20,8)</f>
        <v>0</v>
      </c>
      <c r="C23" s="1204"/>
      <c r="D23" s="615" t="s">
        <v>539</v>
      </c>
      <c r="E23" s="622">
        <f ca="1">OFFSET(입력!$B$3,B21-1+$S$1*20,7)</f>
        <v>0</v>
      </c>
      <c r="F23" s="615" t="s">
        <v>538</v>
      </c>
      <c r="G23" s="615">
        <f ca="1">OFFSET(입력!$B$3,B21-1+$S$1*20,9)</f>
        <v>0</v>
      </c>
      <c r="AC23" s="614"/>
      <c r="AD23">
        <f>COUNTIF(입력!$J$3:$J$142,AC23)</f>
        <v>101</v>
      </c>
    </row>
    <row r="24" spans="1:34" ht="39.75" customHeight="1">
      <c r="A24" s="1204" t="s">
        <v>512</v>
      </c>
      <c r="B24" s="1204"/>
      <c r="C24" s="1204" t="s">
        <v>536</v>
      </c>
      <c r="D24" s="1204"/>
      <c r="E24" s="1204"/>
      <c r="F24" s="1204"/>
      <c r="G24" s="615" t="s">
        <v>6</v>
      </c>
      <c r="AD24">
        <f>COUNTIF(입력!$J$3:$J$142,AC24)</f>
        <v>101</v>
      </c>
    </row>
    <row r="25" spans="1:34" ht="80.099999999999994" customHeight="1">
      <c r="A25" s="1208" t="s">
        <v>309</v>
      </c>
      <c r="B25" s="615" t="s">
        <v>310</v>
      </c>
      <c r="C25" s="1201">
        <f ca="1">OFFSET(입력!$B$3,B21-1+$S$1*20,12)</f>
        <v>0</v>
      </c>
      <c r="D25" s="1202"/>
      <c r="E25" s="1202"/>
      <c r="F25" s="1203"/>
      <c r="G25" s="615"/>
      <c r="AD25">
        <f>COUNTIF(입력!$J$3:$J$142,AC25)</f>
        <v>101</v>
      </c>
    </row>
    <row r="26" spans="1:34" ht="80.099999999999994" customHeight="1">
      <c r="A26" s="1209"/>
      <c r="B26" s="615" t="s">
        <v>311</v>
      </c>
      <c r="C26" s="1201">
        <f ca="1">OFFSET(입력!$B$3,B21-1+$S$1*20,13)</f>
        <v>0</v>
      </c>
      <c r="D26" s="1202"/>
      <c r="E26" s="1202"/>
      <c r="F26" s="1203"/>
      <c r="G26" s="615"/>
      <c r="AD26">
        <f>COUNTIF(입력!$J$3:$J$142,AC26)</f>
        <v>101</v>
      </c>
    </row>
    <row r="27" spans="1:34" ht="35.1" customHeight="1">
      <c r="A27" s="1195" t="s">
        <v>528</v>
      </c>
      <c r="B27" s="1196"/>
      <c r="C27" s="1201" t="s">
        <v>527</v>
      </c>
      <c r="D27" s="1202"/>
      <c r="E27" s="1202"/>
      <c r="F27" s="1203"/>
      <c r="G27" s="615" t="str">
        <f ca="1">IF(OFFSET(입력!$B$3,B21-1+$S$1*20,14)="제거대상의 대부분이 목본류","(○)","")</f>
        <v/>
      </c>
      <c r="AD27">
        <f>COUNTIF(입력!$J$3:$J$142,AC27)</f>
        <v>101</v>
      </c>
    </row>
    <row r="28" spans="1:34" ht="35.1" customHeight="1">
      <c r="A28" s="1197"/>
      <c r="B28" s="1198"/>
      <c r="C28" s="1201" t="s">
        <v>526</v>
      </c>
      <c r="D28" s="1202"/>
      <c r="E28" s="1202"/>
      <c r="F28" s="1203"/>
      <c r="G28" s="615" t="str">
        <f ca="1">IF(OFFSET(입력!$B$3,B21-1+$S$1*20,14)="제거대상의 대부분이 초본류","(○)","")</f>
        <v/>
      </c>
      <c r="AD28">
        <f>COUNTIF(입력!$J$3:$J$142,AC28)</f>
        <v>101</v>
      </c>
    </row>
    <row r="29" spans="1:34" ht="35.1" customHeight="1">
      <c r="A29" s="1199"/>
      <c r="B29" s="1200"/>
      <c r="C29" s="1201" t="s">
        <v>524</v>
      </c>
      <c r="D29" s="1202"/>
      <c r="E29" s="1202"/>
      <c r="F29" s="1203"/>
      <c r="G29" s="615" t="str">
        <f ca="1">IF(OFFSET(입력!$B$3,B21-1+$S$1*20,14)="제거대상은 목본류+초본류 혼합","(○)","")</f>
        <v/>
      </c>
      <c r="AD29">
        <f>COUNTIF(입력!$J$3:$J$142,AC29)</f>
        <v>101</v>
      </c>
    </row>
    <row r="30" spans="1:34" ht="35.1" customHeight="1">
      <c r="A30" s="1195" t="s">
        <v>558</v>
      </c>
      <c r="B30" s="1196"/>
      <c r="C30" s="1201" t="s">
        <v>523</v>
      </c>
      <c r="D30" s="1202"/>
      <c r="E30" s="1202"/>
      <c r="F30" s="1203"/>
      <c r="G30" s="615" t="str">
        <f ca="1">IF(OFFSET(입력!$B$3,B21-1+$S$1*20,15)="조림 당해 연도","(○)","")</f>
        <v/>
      </c>
      <c r="AD30">
        <f>COUNTIF(입력!$J$3:$J$142,AC30)</f>
        <v>101</v>
      </c>
    </row>
    <row r="31" spans="1:34" ht="35.1" customHeight="1">
      <c r="A31" s="1197"/>
      <c r="B31" s="1198"/>
      <c r="C31" s="1201" t="s">
        <v>521</v>
      </c>
      <c r="D31" s="1202"/>
      <c r="E31" s="1202"/>
      <c r="F31" s="1203"/>
      <c r="G31" s="615" t="str">
        <f ca="1">IF(OFFSET(입력!$B$3,B21-1+$S$1*20,15)="조림 2년 차","(○)","")</f>
        <v/>
      </c>
      <c r="AD31">
        <f>COUNTIF(입력!$J$3:$J$142,AC31)</f>
        <v>101</v>
      </c>
    </row>
    <row r="32" spans="1:34" ht="35.1" customHeight="1">
      <c r="A32" s="1199"/>
      <c r="B32" s="1200"/>
      <c r="C32" s="1201" t="s">
        <v>519</v>
      </c>
      <c r="D32" s="1202"/>
      <c r="E32" s="1202"/>
      <c r="F32" s="1203"/>
      <c r="G32" s="615" t="str">
        <f ca="1">IF(OFFSET(입력!$B$3,B21-1+$S$1*20,15)="조림 3년 차 이상","(○)","")</f>
        <v/>
      </c>
      <c r="AD32">
        <f>COUNTIF(입력!$J$3:$J$142,AC32)</f>
        <v>101</v>
      </c>
    </row>
    <row r="33" spans="1:34" ht="105.75" customHeight="1">
      <c r="A33" s="1204" t="s">
        <v>298</v>
      </c>
      <c r="B33" s="1204"/>
      <c r="C33" s="1201"/>
      <c r="D33" s="1202"/>
      <c r="E33" s="1202"/>
      <c r="F33" s="1202"/>
      <c r="G33" s="1203"/>
      <c r="AD33">
        <f>COUNTIF(입력!$J$3:$J$142,AC33)</f>
        <v>101</v>
      </c>
    </row>
    <row r="34" spans="1:34" ht="39.75" customHeight="1">
      <c r="A34" s="1194" t="s">
        <v>561</v>
      </c>
      <c r="B34" s="1194"/>
      <c r="C34" s="1194"/>
      <c r="D34" s="1194"/>
      <c r="AD34">
        <f>COUNTIF(입력!$J$3:$J$142,AC34)</f>
        <v>101</v>
      </c>
    </row>
    <row r="35" spans="1:34" ht="39.75" customHeight="1">
      <c r="A35" s="1205" t="str">
        <f ca="1">"풀베기 표준지 조사야장 ("&amp;OFFSET(입력!$A$3,B38-1+$S$1*20,0)&amp;")"</f>
        <v>풀베기 표준지 조사야장 (0)</v>
      </c>
      <c r="B35" s="1206"/>
      <c r="C35" s="1206"/>
      <c r="D35" s="1206"/>
      <c r="E35" s="1206"/>
      <c r="F35" s="1206"/>
      <c r="G35" s="1207"/>
      <c r="S35" s="3">
        <f ca="1">IFERROR(IF(RIGHT(MID(CELL("filename",A35),FIND("]",CELL("filename",A35))+1,255),2)&gt;=10,RIGHT(MID(CELL("filename",A35),FIND("]",CELL("filename",A35))+1,255),2)-1,RIGHT(MID(CELL("filename",A35),FIND("]",CELL("filename",A35))+1,255),1)-1),RIGHT(MID(CELL("filename",A35),FIND("]",CELL("filename",A35))+1,255),1)-1)</f>
        <v>7</v>
      </c>
    </row>
    <row r="36" spans="1:34" ht="39.75" customHeight="1">
      <c r="A36" s="1210" t="s">
        <v>559</v>
      </c>
      <c r="B36" s="1210"/>
      <c r="C36" s="1210"/>
      <c r="D36" s="1210"/>
      <c r="E36" s="620"/>
      <c r="F36" s="620"/>
      <c r="G36" s="620"/>
    </row>
    <row r="37" spans="1:34" ht="39.75" customHeight="1">
      <c r="A37" s="615" t="s">
        <v>554</v>
      </c>
      <c r="B37" s="619">
        <f ca="1">OFFSET(입력!$B$3,B38-1+$S$1*20,2)</f>
        <v>0</v>
      </c>
      <c r="C37" s="618">
        <f ca="1">OFFSET(입력!$B$3,B38-1+$S$1*20,3)</f>
        <v>0</v>
      </c>
      <c r="D37" s="615" t="s">
        <v>553</v>
      </c>
      <c r="E37" s="1201">
        <f ca="1">OFFSET(입력!$B$3,B38-1+$S$1*20,1)</f>
        <v>0</v>
      </c>
      <c r="F37" s="1202"/>
      <c r="G37" s="1203"/>
      <c r="AC37" s="614" t="s">
        <v>345</v>
      </c>
      <c r="AD37">
        <f>COUNTIF(입력!$J$3:$J$142,AC37)</f>
        <v>14</v>
      </c>
      <c r="AH37" s="614">
        <f>COUNTIF(입력!$J$3:$J$142,AC37)</f>
        <v>14</v>
      </c>
    </row>
    <row r="38" spans="1:34" ht="39.75" customHeight="1">
      <c r="A38" s="615" t="s">
        <v>550</v>
      </c>
      <c r="B38" s="1204">
        <f>ROUNDDOWN(ROW()/17,0)+1</f>
        <v>3</v>
      </c>
      <c r="C38" s="1204"/>
      <c r="D38" s="615" t="s">
        <v>549</v>
      </c>
      <c r="E38" s="615" t="s">
        <v>548</v>
      </c>
      <c r="F38" s="615" t="s">
        <v>547</v>
      </c>
      <c r="G38" s="621">
        <f ca="1">OFFSET(입력!$B$3,B38-1+$S$1*20,4)</f>
        <v>0</v>
      </c>
      <c r="AC38" s="614"/>
      <c r="AD38">
        <f>COUNTIF(입력!$J$3:$J$142,AC38)</f>
        <v>101</v>
      </c>
      <c r="AH38" s="614"/>
    </row>
    <row r="39" spans="1:34" ht="39.75" customHeight="1">
      <c r="A39" s="615" t="s">
        <v>573</v>
      </c>
      <c r="B39" s="616" t="s">
        <v>545</v>
      </c>
      <c r="C39" s="617">
        <f ca="1">ROUND(OFFSET(입력!$B$3,B38-1+$S$1*20,10),0)</f>
        <v>0</v>
      </c>
      <c r="D39" s="617" t="s">
        <v>544</v>
      </c>
      <c r="E39" s="617">
        <f ca="1">ROUND(OFFSET(입력!$B$3,B38-1+$S$1*20,11),0)</f>
        <v>0</v>
      </c>
      <c r="F39" s="615" t="s">
        <v>543</v>
      </c>
      <c r="G39" s="615" t="s">
        <v>574</v>
      </c>
      <c r="AC39" s="614"/>
      <c r="AD39">
        <f>COUNTIF(입력!$J$3:$J$142,AC39)</f>
        <v>101</v>
      </c>
      <c r="AH39" s="614"/>
    </row>
    <row r="40" spans="1:34" ht="39.75" customHeight="1">
      <c r="A40" s="615" t="s">
        <v>411</v>
      </c>
      <c r="B40" s="1204">
        <f ca="1">OFFSET(입력!$B$3,B38-1+$S$1*20,8)</f>
        <v>0</v>
      </c>
      <c r="C40" s="1204"/>
      <c r="D40" s="615" t="s">
        <v>539</v>
      </c>
      <c r="E40" s="622">
        <f ca="1">OFFSET(입력!$B$3,B38-1+$S$1*20,7)</f>
        <v>0</v>
      </c>
      <c r="F40" s="615" t="s">
        <v>538</v>
      </c>
      <c r="G40" s="615">
        <f ca="1">OFFSET(입력!$B$3,B38-1+$S$1*20,9)</f>
        <v>0</v>
      </c>
      <c r="AC40" s="614"/>
      <c r="AD40">
        <f>COUNTIF(입력!$J$3:$J$142,AC40)</f>
        <v>101</v>
      </c>
    </row>
    <row r="41" spans="1:34" ht="39.75" customHeight="1">
      <c r="A41" s="1204" t="s">
        <v>512</v>
      </c>
      <c r="B41" s="1204"/>
      <c r="C41" s="1204" t="s">
        <v>536</v>
      </c>
      <c r="D41" s="1204"/>
      <c r="E41" s="1204"/>
      <c r="F41" s="1204"/>
      <c r="G41" s="615" t="s">
        <v>6</v>
      </c>
      <c r="AD41">
        <f>COUNTIF(입력!$J$3:$J$142,AC41)</f>
        <v>101</v>
      </c>
    </row>
    <row r="42" spans="1:34" ht="80.099999999999994" customHeight="1">
      <c r="A42" s="1208" t="s">
        <v>309</v>
      </c>
      <c r="B42" s="615" t="s">
        <v>310</v>
      </c>
      <c r="C42" s="1201">
        <f ca="1">OFFSET(입력!$B$3,B38-1+$S$1*20,12)</f>
        <v>0</v>
      </c>
      <c r="D42" s="1202"/>
      <c r="E42" s="1202"/>
      <c r="F42" s="1203"/>
      <c r="G42" s="615"/>
      <c r="AD42">
        <f>COUNTIF(입력!$J$3:$J$142,AC42)</f>
        <v>101</v>
      </c>
    </row>
    <row r="43" spans="1:34" ht="80.099999999999994" customHeight="1">
      <c r="A43" s="1209"/>
      <c r="B43" s="615" t="s">
        <v>311</v>
      </c>
      <c r="C43" s="1201">
        <f ca="1">OFFSET(입력!$B$3,B38-1+$S$1*20,13)</f>
        <v>0</v>
      </c>
      <c r="D43" s="1202"/>
      <c r="E43" s="1202"/>
      <c r="F43" s="1203"/>
      <c r="G43" s="615"/>
      <c r="AD43">
        <f>COUNTIF(입력!$J$3:$J$142,AC43)</f>
        <v>101</v>
      </c>
    </row>
    <row r="44" spans="1:34" ht="35.1" customHeight="1">
      <c r="A44" s="1195" t="s">
        <v>528</v>
      </c>
      <c r="B44" s="1196"/>
      <c r="C44" s="1201" t="s">
        <v>527</v>
      </c>
      <c r="D44" s="1202"/>
      <c r="E44" s="1202"/>
      <c r="F44" s="1203"/>
      <c r="G44" s="615" t="str">
        <f ca="1">IF(OFFSET(입력!$B$3,B38-1+$S$1*20,14)="제거대상의 대부분이 목본류","(○)","")</f>
        <v/>
      </c>
      <c r="AD44">
        <f>COUNTIF(입력!$J$3:$J$142,AC44)</f>
        <v>101</v>
      </c>
    </row>
    <row r="45" spans="1:34" ht="35.1" customHeight="1">
      <c r="A45" s="1197"/>
      <c r="B45" s="1198"/>
      <c r="C45" s="1201" t="s">
        <v>526</v>
      </c>
      <c r="D45" s="1202"/>
      <c r="E45" s="1202"/>
      <c r="F45" s="1203"/>
      <c r="G45" s="615" t="str">
        <f ca="1">IF(OFFSET(입력!$B$3,B38-1+$S$1*20,14)="제거대상의 대부분이 초본류","(○)","")</f>
        <v/>
      </c>
      <c r="AD45">
        <f>COUNTIF(입력!$J$3:$J$142,AC45)</f>
        <v>101</v>
      </c>
    </row>
    <row r="46" spans="1:34" ht="35.1" customHeight="1">
      <c r="A46" s="1199"/>
      <c r="B46" s="1200"/>
      <c r="C46" s="1201" t="s">
        <v>524</v>
      </c>
      <c r="D46" s="1202"/>
      <c r="E46" s="1202"/>
      <c r="F46" s="1203"/>
      <c r="G46" s="615" t="str">
        <f ca="1">IF(OFFSET(입력!$B$3,B38-1+$S$1*20,14)="제거대상은 목본류+초본류 혼합","(○)","")</f>
        <v/>
      </c>
      <c r="AD46">
        <f>COUNTIF(입력!$J$3:$J$142,AC46)</f>
        <v>101</v>
      </c>
    </row>
    <row r="47" spans="1:34" ht="35.1" customHeight="1">
      <c r="A47" s="1195" t="s">
        <v>558</v>
      </c>
      <c r="B47" s="1196"/>
      <c r="C47" s="1201" t="s">
        <v>523</v>
      </c>
      <c r="D47" s="1202"/>
      <c r="E47" s="1202"/>
      <c r="F47" s="1203"/>
      <c r="G47" s="615" t="str">
        <f ca="1">IF(OFFSET(입력!$B$3,B38-1+$S$1*20,15)="조림 당해 연도","(○)","")</f>
        <v/>
      </c>
      <c r="AD47">
        <f>COUNTIF(입력!$J$3:$J$142,AC47)</f>
        <v>101</v>
      </c>
    </row>
    <row r="48" spans="1:34" ht="35.1" customHeight="1">
      <c r="A48" s="1197"/>
      <c r="B48" s="1198"/>
      <c r="C48" s="1201" t="s">
        <v>521</v>
      </c>
      <c r="D48" s="1202"/>
      <c r="E48" s="1202"/>
      <c r="F48" s="1203"/>
      <c r="G48" s="615" t="str">
        <f ca="1">IF(OFFSET(입력!$B$3,B38-1+$S$1*20,15)="조림 2년 차","(○)","")</f>
        <v/>
      </c>
      <c r="AD48">
        <f>COUNTIF(입력!$J$3:$J$142,AC48)</f>
        <v>101</v>
      </c>
    </row>
    <row r="49" spans="1:34" ht="35.1" customHeight="1">
      <c r="A49" s="1199"/>
      <c r="B49" s="1200"/>
      <c r="C49" s="1201" t="s">
        <v>519</v>
      </c>
      <c r="D49" s="1202"/>
      <c r="E49" s="1202"/>
      <c r="F49" s="1203"/>
      <c r="G49" s="615" t="str">
        <f ca="1">IF(OFFSET(입력!$B$3,B38-1+$S$1*20,15)="조림 3년 차 이상","(○)","")</f>
        <v/>
      </c>
      <c r="AD49">
        <f>COUNTIF(입력!$J$3:$J$142,AC49)</f>
        <v>101</v>
      </c>
    </row>
    <row r="50" spans="1:34" ht="105.75" customHeight="1">
      <c r="A50" s="1204" t="s">
        <v>298</v>
      </c>
      <c r="B50" s="1204"/>
      <c r="C50" s="1201"/>
      <c r="D50" s="1202"/>
      <c r="E50" s="1202"/>
      <c r="F50" s="1202"/>
      <c r="G50" s="1203"/>
      <c r="AD50">
        <f>COUNTIF(입력!$J$3:$J$142,AC50)</f>
        <v>101</v>
      </c>
    </row>
    <row r="51" spans="1:34" ht="39.75" customHeight="1">
      <c r="A51" s="1194" t="s">
        <v>561</v>
      </c>
      <c r="B51" s="1194"/>
      <c r="C51" s="1194"/>
      <c r="D51" s="1194"/>
      <c r="AD51">
        <f>COUNTIF(입력!$J$3:$J$142,AC51)</f>
        <v>101</v>
      </c>
    </row>
    <row r="52" spans="1:34" ht="39.75" customHeight="1">
      <c r="A52" s="1205" t="str">
        <f ca="1">"풀베기 표준지 조사야장 ("&amp;OFFSET(입력!$A$3,B55-1+$S$1*20,0)&amp;")"</f>
        <v>풀베기 표준지 조사야장 (0)</v>
      </c>
      <c r="B52" s="1206"/>
      <c r="C52" s="1206"/>
      <c r="D52" s="1206"/>
      <c r="E52" s="1206"/>
      <c r="F52" s="1206"/>
      <c r="G52" s="1207"/>
      <c r="S52" s="3">
        <f ca="1">IFERROR(IF(RIGHT(MID(CELL("filename",A52),FIND("]",CELL("filename",A52))+1,255),2)&gt;=10,RIGHT(MID(CELL("filename",A52),FIND("]",CELL("filename",A52))+1,255),2)-1,RIGHT(MID(CELL("filename",A52),FIND("]",CELL("filename",A52))+1,255),1)-1),RIGHT(MID(CELL("filename",A52),FIND("]",CELL("filename",A52))+1,255),1)-1)</f>
        <v>7</v>
      </c>
    </row>
    <row r="53" spans="1:34" ht="39.75" customHeight="1">
      <c r="A53" s="1210" t="s">
        <v>559</v>
      </c>
      <c r="B53" s="1210"/>
      <c r="C53" s="1210"/>
      <c r="D53" s="1210"/>
      <c r="E53" s="620"/>
      <c r="F53" s="620"/>
      <c r="G53" s="620"/>
    </row>
    <row r="54" spans="1:34" ht="39.75" customHeight="1">
      <c r="A54" s="615" t="s">
        <v>554</v>
      </c>
      <c r="B54" s="619">
        <f ca="1">OFFSET(입력!$B$3,B55-1+$S$1*20,2)</f>
        <v>0</v>
      </c>
      <c r="C54" s="618">
        <f ca="1">OFFSET(입력!$B$3,B55-1+$S$1*20,3)</f>
        <v>0</v>
      </c>
      <c r="D54" s="615" t="s">
        <v>553</v>
      </c>
      <c r="E54" s="1201">
        <f ca="1">OFFSET(입력!$B$3,B55-1+$S$1*20,1)</f>
        <v>0</v>
      </c>
      <c r="F54" s="1202"/>
      <c r="G54" s="1203"/>
      <c r="AC54" s="614" t="s">
        <v>345</v>
      </c>
      <c r="AD54">
        <f>COUNTIF(입력!$J$3:$J$142,AC54)</f>
        <v>14</v>
      </c>
      <c r="AH54" s="614">
        <f>COUNTIF(입력!$J$3:$J$142,AC54)</f>
        <v>14</v>
      </c>
    </row>
    <row r="55" spans="1:34" ht="39.75" customHeight="1">
      <c r="A55" s="615" t="s">
        <v>550</v>
      </c>
      <c r="B55" s="1204">
        <f>ROUNDDOWN(ROW()/17,0)+1</f>
        <v>4</v>
      </c>
      <c r="C55" s="1204"/>
      <c r="D55" s="615" t="s">
        <v>549</v>
      </c>
      <c r="E55" s="615" t="s">
        <v>548</v>
      </c>
      <c r="F55" s="615" t="s">
        <v>547</v>
      </c>
      <c r="G55" s="621">
        <f ca="1">OFFSET(입력!$B$3,B55-1+$S$1*20,4)</f>
        <v>0</v>
      </c>
      <c r="AC55" s="614"/>
      <c r="AD55">
        <f>COUNTIF(입력!$J$3:$J$142,AC55)</f>
        <v>101</v>
      </c>
      <c r="AH55" s="614"/>
    </row>
    <row r="56" spans="1:34" ht="39.75" customHeight="1">
      <c r="A56" s="615" t="s">
        <v>573</v>
      </c>
      <c r="B56" s="616" t="s">
        <v>545</v>
      </c>
      <c r="C56" s="617">
        <f ca="1">ROUND(OFFSET(입력!$B$3,B55-1+$S$1*20,10),0)</f>
        <v>0</v>
      </c>
      <c r="D56" s="617" t="s">
        <v>544</v>
      </c>
      <c r="E56" s="617">
        <f ca="1">ROUND(OFFSET(입력!$B$3,B55-1+$S$1*20,11),0)</f>
        <v>0</v>
      </c>
      <c r="F56" s="615" t="s">
        <v>543</v>
      </c>
      <c r="G56" s="615" t="s">
        <v>574</v>
      </c>
      <c r="AC56" s="614"/>
      <c r="AD56">
        <f>COUNTIF(입력!$J$3:$J$142,AC56)</f>
        <v>101</v>
      </c>
      <c r="AH56" s="614"/>
    </row>
    <row r="57" spans="1:34" ht="39.75" customHeight="1">
      <c r="A57" s="615" t="s">
        <v>411</v>
      </c>
      <c r="B57" s="1204">
        <f ca="1">OFFSET(입력!$B$3,B55-1+$S$1*20,8)</f>
        <v>0</v>
      </c>
      <c r="C57" s="1204"/>
      <c r="D57" s="615" t="s">
        <v>539</v>
      </c>
      <c r="E57" s="622">
        <f ca="1">OFFSET(입력!$B$3,B55-1+$S$1*20,7)</f>
        <v>0</v>
      </c>
      <c r="F57" s="615" t="s">
        <v>538</v>
      </c>
      <c r="G57" s="615">
        <f ca="1">OFFSET(입력!$B$3,B55-1+$S$1*20,9)</f>
        <v>0</v>
      </c>
      <c r="AC57" s="614"/>
      <c r="AD57">
        <f>COUNTIF(입력!$J$3:$J$142,AC57)</f>
        <v>101</v>
      </c>
    </row>
    <row r="58" spans="1:34" ht="39.75" customHeight="1">
      <c r="A58" s="1204" t="s">
        <v>512</v>
      </c>
      <c r="B58" s="1204"/>
      <c r="C58" s="1204" t="s">
        <v>536</v>
      </c>
      <c r="D58" s="1204"/>
      <c r="E58" s="1204"/>
      <c r="F58" s="1204"/>
      <c r="G58" s="615" t="s">
        <v>6</v>
      </c>
      <c r="AD58">
        <f>COUNTIF(입력!$J$3:$J$142,AC58)</f>
        <v>101</v>
      </c>
    </row>
    <row r="59" spans="1:34" ht="80.099999999999994" customHeight="1">
      <c r="A59" s="1208" t="s">
        <v>309</v>
      </c>
      <c r="B59" s="615" t="s">
        <v>310</v>
      </c>
      <c r="C59" s="1201">
        <f ca="1">OFFSET(입력!$B$3,B55-1+$S$1*20,12)</f>
        <v>0</v>
      </c>
      <c r="D59" s="1202"/>
      <c r="E59" s="1202"/>
      <c r="F59" s="1203"/>
      <c r="G59" s="615"/>
      <c r="AD59">
        <f>COUNTIF(입력!$J$3:$J$142,AC59)</f>
        <v>101</v>
      </c>
    </row>
    <row r="60" spans="1:34" ht="80.099999999999994" customHeight="1">
      <c r="A60" s="1209"/>
      <c r="B60" s="615" t="s">
        <v>311</v>
      </c>
      <c r="C60" s="1201">
        <f ca="1">OFFSET(입력!$B$3,B55-1+$S$1*20,13)</f>
        <v>0</v>
      </c>
      <c r="D60" s="1202"/>
      <c r="E60" s="1202"/>
      <c r="F60" s="1203"/>
      <c r="G60" s="615"/>
      <c r="AD60">
        <f>COUNTIF(입력!$J$3:$J$142,AC60)</f>
        <v>101</v>
      </c>
    </row>
    <row r="61" spans="1:34" ht="35.1" customHeight="1">
      <c r="A61" s="1195" t="s">
        <v>528</v>
      </c>
      <c r="B61" s="1196"/>
      <c r="C61" s="1201" t="s">
        <v>527</v>
      </c>
      <c r="D61" s="1202"/>
      <c r="E61" s="1202"/>
      <c r="F61" s="1203"/>
      <c r="G61" s="615" t="str">
        <f ca="1">IF(OFFSET(입력!$B$3,B55-1+$S$1*20,14)="제거대상의 대부분이 목본류","(○)","")</f>
        <v/>
      </c>
      <c r="AD61">
        <f>COUNTIF(입력!$J$3:$J$142,AC61)</f>
        <v>101</v>
      </c>
    </row>
    <row r="62" spans="1:34" ht="35.1" customHeight="1">
      <c r="A62" s="1197"/>
      <c r="B62" s="1198"/>
      <c r="C62" s="1201" t="s">
        <v>526</v>
      </c>
      <c r="D62" s="1202"/>
      <c r="E62" s="1202"/>
      <c r="F62" s="1203"/>
      <c r="G62" s="615" t="str">
        <f ca="1">IF(OFFSET(입력!$B$3,B55-1+$S$1*20,14)="제거대상의 대부분이 초본류","(○)","")</f>
        <v/>
      </c>
      <c r="AD62">
        <f>COUNTIF(입력!$J$3:$J$142,AC62)</f>
        <v>101</v>
      </c>
    </row>
    <row r="63" spans="1:34" ht="35.1" customHeight="1">
      <c r="A63" s="1199"/>
      <c r="B63" s="1200"/>
      <c r="C63" s="1201" t="s">
        <v>524</v>
      </c>
      <c r="D63" s="1202"/>
      <c r="E63" s="1202"/>
      <c r="F63" s="1203"/>
      <c r="G63" s="615" t="str">
        <f ca="1">IF(OFFSET(입력!$B$3,B55-1+$S$1*20,14)="제거대상은 목본류+초본류 혼합","(○)","")</f>
        <v/>
      </c>
      <c r="AD63">
        <f>COUNTIF(입력!$J$3:$J$142,AC63)</f>
        <v>101</v>
      </c>
    </row>
    <row r="64" spans="1:34" ht="35.1" customHeight="1">
      <c r="A64" s="1195" t="s">
        <v>558</v>
      </c>
      <c r="B64" s="1196"/>
      <c r="C64" s="1201" t="s">
        <v>523</v>
      </c>
      <c r="D64" s="1202"/>
      <c r="E64" s="1202"/>
      <c r="F64" s="1203"/>
      <c r="G64" s="615" t="str">
        <f ca="1">IF(OFFSET(입력!$B$3,B55-1+$S$1*20,15)="조림 당해 연도","(○)","")</f>
        <v/>
      </c>
      <c r="AD64">
        <f>COUNTIF(입력!$J$3:$J$142,AC64)</f>
        <v>101</v>
      </c>
    </row>
    <row r="65" spans="1:34" ht="35.1" customHeight="1">
      <c r="A65" s="1197"/>
      <c r="B65" s="1198"/>
      <c r="C65" s="1201" t="s">
        <v>521</v>
      </c>
      <c r="D65" s="1202"/>
      <c r="E65" s="1202"/>
      <c r="F65" s="1203"/>
      <c r="G65" s="615" t="str">
        <f ca="1">IF(OFFSET(입력!$B$3,B55-1+$S$1*20,15)="조림 2년 차","(○)","")</f>
        <v/>
      </c>
      <c r="AD65">
        <f>COUNTIF(입력!$J$3:$J$142,AC65)</f>
        <v>101</v>
      </c>
    </row>
    <row r="66" spans="1:34" ht="35.1" customHeight="1">
      <c r="A66" s="1199"/>
      <c r="B66" s="1200"/>
      <c r="C66" s="1201" t="s">
        <v>519</v>
      </c>
      <c r="D66" s="1202"/>
      <c r="E66" s="1202"/>
      <c r="F66" s="1203"/>
      <c r="G66" s="615" t="str">
        <f ca="1">IF(OFFSET(입력!$B$3,B55-1+$S$1*20,15)="조림 3년 차 이상","(○)","")</f>
        <v/>
      </c>
      <c r="AD66">
        <f>COUNTIF(입력!$J$3:$J$142,AC66)</f>
        <v>101</v>
      </c>
    </row>
    <row r="67" spans="1:34" ht="105.75" customHeight="1">
      <c r="A67" s="1204" t="s">
        <v>298</v>
      </c>
      <c r="B67" s="1204"/>
      <c r="C67" s="1201"/>
      <c r="D67" s="1202"/>
      <c r="E67" s="1202"/>
      <c r="F67" s="1202"/>
      <c r="G67" s="1203"/>
      <c r="AD67">
        <f>COUNTIF(입력!$J$3:$J$142,AC67)</f>
        <v>101</v>
      </c>
    </row>
    <row r="68" spans="1:34" ht="39.75" customHeight="1">
      <c r="A68" s="1194" t="s">
        <v>561</v>
      </c>
      <c r="B68" s="1194"/>
      <c r="C68" s="1194"/>
      <c r="D68" s="1194"/>
      <c r="AD68">
        <f>COUNTIF(입력!$J$3:$J$142,AC68)</f>
        <v>101</v>
      </c>
    </row>
    <row r="69" spans="1:34" ht="39.75" customHeight="1">
      <c r="A69" s="1205" t="str">
        <f ca="1">"풀베기 표준지 조사야장 ("&amp;OFFSET(입력!$A$3,B72-1+$S$1*20,0)&amp;")"</f>
        <v>풀베기 표준지 조사야장 (0)</v>
      </c>
      <c r="B69" s="1206"/>
      <c r="C69" s="1206"/>
      <c r="D69" s="1206"/>
      <c r="E69" s="1206"/>
      <c r="F69" s="1206"/>
      <c r="G69" s="1207"/>
      <c r="S69" s="3">
        <f ca="1">IFERROR(IF(RIGHT(MID(CELL("filename",A69),FIND("]",CELL("filename",A69))+1,255),2)&gt;=10,RIGHT(MID(CELL("filename",A69),FIND("]",CELL("filename",A69))+1,255),2)-1,RIGHT(MID(CELL("filename",A69),FIND("]",CELL("filename",A69))+1,255),1)-1),RIGHT(MID(CELL("filename",A69),FIND("]",CELL("filename",A69))+1,255),1)-1)</f>
        <v>7</v>
      </c>
    </row>
    <row r="70" spans="1:34" ht="39.75" customHeight="1">
      <c r="A70" s="1210" t="s">
        <v>559</v>
      </c>
      <c r="B70" s="1210"/>
      <c r="C70" s="1210"/>
      <c r="D70" s="1210"/>
      <c r="E70" s="620"/>
      <c r="F70" s="620"/>
      <c r="G70" s="620"/>
    </row>
    <row r="71" spans="1:34" ht="39.75" customHeight="1">
      <c r="A71" s="615" t="s">
        <v>554</v>
      </c>
      <c r="B71" s="619">
        <f ca="1">OFFSET(입력!$B$3,B72-1+$S$1*20,2)</f>
        <v>0</v>
      </c>
      <c r="C71" s="618">
        <f ca="1">OFFSET(입력!$B$3,B72-1+$S$1*20,3)</f>
        <v>0</v>
      </c>
      <c r="D71" s="615" t="s">
        <v>553</v>
      </c>
      <c r="E71" s="1201">
        <f ca="1">OFFSET(입력!$B$3,B72-1+$S$1*20,1)</f>
        <v>0</v>
      </c>
      <c r="F71" s="1202"/>
      <c r="G71" s="1203"/>
      <c r="AC71" s="614" t="s">
        <v>345</v>
      </c>
      <c r="AD71">
        <f>COUNTIF(입력!$J$3:$J$142,AC71)</f>
        <v>14</v>
      </c>
      <c r="AH71" s="614">
        <f>COUNTIF(입력!$J$3:$J$142,AC71)</f>
        <v>14</v>
      </c>
    </row>
    <row r="72" spans="1:34" ht="39.75" customHeight="1">
      <c r="A72" s="615" t="s">
        <v>550</v>
      </c>
      <c r="B72" s="1204">
        <f>ROUNDDOWN(ROW()/17,0)+1</f>
        <v>5</v>
      </c>
      <c r="C72" s="1204"/>
      <c r="D72" s="615" t="s">
        <v>549</v>
      </c>
      <c r="E72" s="615" t="s">
        <v>548</v>
      </c>
      <c r="F72" s="615" t="s">
        <v>547</v>
      </c>
      <c r="G72" s="621">
        <f ca="1">OFFSET(입력!$B$3,B72-1+$S$1*20,4)</f>
        <v>0</v>
      </c>
      <c r="AC72" s="614"/>
      <c r="AD72">
        <f>COUNTIF(입력!$J$3:$J$142,AC72)</f>
        <v>101</v>
      </c>
      <c r="AH72" s="614"/>
    </row>
    <row r="73" spans="1:34" ht="39.75" customHeight="1">
      <c r="A73" s="615" t="s">
        <v>573</v>
      </c>
      <c r="B73" s="616" t="s">
        <v>545</v>
      </c>
      <c r="C73" s="617">
        <f ca="1">ROUND(OFFSET(입력!$B$3,B72-1+$S$1*20,10),0)</f>
        <v>0</v>
      </c>
      <c r="D73" s="617" t="s">
        <v>544</v>
      </c>
      <c r="E73" s="617">
        <f ca="1">ROUND(OFFSET(입력!$B$3,B72-1+$S$1*20,11),0)</f>
        <v>0</v>
      </c>
      <c r="F73" s="615" t="s">
        <v>543</v>
      </c>
      <c r="G73" s="615" t="s">
        <v>574</v>
      </c>
      <c r="AC73" s="614"/>
      <c r="AD73">
        <f>COUNTIF(입력!$J$3:$J$142,AC73)</f>
        <v>101</v>
      </c>
      <c r="AH73" s="614"/>
    </row>
    <row r="74" spans="1:34" ht="39.75" customHeight="1">
      <c r="A74" s="615" t="s">
        <v>411</v>
      </c>
      <c r="B74" s="1204">
        <f ca="1">OFFSET(입력!$B$3,B72-1+$S$1*20,8)</f>
        <v>0</v>
      </c>
      <c r="C74" s="1204"/>
      <c r="D74" s="615" t="s">
        <v>539</v>
      </c>
      <c r="E74" s="622">
        <f ca="1">OFFSET(입력!$B$3,B72-1+$S$1*20,7)</f>
        <v>0</v>
      </c>
      <c r="F74" s="615" t="s">
        <v>538</v>
      </c>
      <c r="G74" s="615">
        <f ca="1">OFFSET(입력!$B$3,B72-1+$S$1*20,9)</f>
        <v>0</v>
      </c>
      <c r="AC74" s="614"/>
      <c r="AD74">
        <f>COUNTIF(입력!$J$3:$J$142,AC74)</f>
        <v>101</v>
      </c>
    </row>
    <row r="75" spans="1:34" ht="39.75" customHeight="1">
      <c r="A75" s="1204" t="s">
        <v>512</v>
      </c>
      <c r="B75" s="1204"/>
      <c r="C75" s="1204" t="s">
        <v>536</v>
      </c>
      <c r="D75" s="1204"/>
      <c r="E75" s="1204"/>
      <c r="F75" s="1204"/>
      <c r="G75" s="615" t="s">
        <v>6</v>
      </c>
      <c r="AD75">
        <f>COUNTIF(입력!$J$3:$J$142,AC75)</f>
        <v>101</v>
      </c>
    </row>
    <row r="76" spans="1:34" ht="80.099999999999994" customHeight="1">
      <c r="A76" s="1208" t="s">
        <v>309</v>
      </c>
      <c r="B76" s="615" t="s">
        <v>310</v>
      </c>
      <c r="C76" s="1201">
        <f ca="1">OFFSET(입력!$B$3,B72-1+$S$1*20,12)</f>
        <v>0</v>
      </c>
      <c r="D76" s="1202"/>
      <c r="E76" s="1202"/>
      <c r="F76" s="1203"/>
      <c r="G76" s="615"/>
      <c r="AD76">
        <f>COUNTIF(입력!$J$3:$J$142,AC76)</f>
        <v>101</v>
      </c>
    </row>
    <row r="77" spans="1:34" ht="80.099999999999994" customHeight="1">
      <c r="A77" s="1209"/>
      <c r="B77" s="615" t="s">
        <v>311</v>
      </c>
      <c r="C77" s="1201">
        <f ca="1">OFFSET(입력!$B$3,B72-1+$S$1*20,13)</f>
        <v>0</v>
      </c>
      <c r="D77" s="1202"/>
      <c r="E77" s="1202"/>
      <c r="F77" s="1203"/>
      <c r="G77" s="615"/>
      <c r="AD77">
        <f>COUNTIF(입력!$J$3:$J$142,AC77)</f>
        <v>101</v>
      </c>
    </row>
    <row r="78" spans="1:34" ht="35.1" customHeight="1">
      <c r="A78" s="1195" t="s">
        <v>528</v>
      </c>
      <c r="B78" s="1196"/>
      <c r="C78" s="1201" t="s">
        <v>527</v>
      </c>
      <c r="D78" s="1202"/>
      <c r="E78" s="1202"/>
      <c r="F78" s="1203"/>
      <c r="G78" s="615" t="str">
        <f ca="1">IF(OFFSET(입력!$B$3,B72-1+$S$1*20,14)="제거대상의 대부분이 목본류","(○)","")</f>
        <v/>
      </c>
      <c r="AD78">
        <f>COUNTIF(입력!$J$3:$J$142,AC78)</f>
        <v>101</v>
      </c>
    </row>
    <row r="79" spans="1:34" ht="35.1" customHeight="1">
      <c r="A79" s="1197"/>
      <c r="B79" s="1198"/>
      <c r="C79" s="1201" t="s">
        <v>526</v>
      </c>
      <c r="D79" s="1202"/>
      <c r="E79" s="1202"/>
      <c r="F79" s="1203"/>
      <c r="G79" s="615" t="str">
        <f ca="1">IF(OFFSET(입력!$B$3,B72-1+$S$1*20,14)="제거대상의 대부분이 초본류","(○)","")</f>
        <v/>
      </c>
      <c r="AD79">
        <f>COUNTIF(입력!$J$3:$J$142,AC79)</f>
        <v>101</v>
      </c>
    </row>
    <row r="80" spans="1:34" ht="35.1" customHeight="1">
      <c r="A80" s="1199"/>
      <c r="B80" s="1200"/>
      <c r="C80" s="1201" t="s">
        <v>524</v>
      </c>
      <c r="D80" s="1202"/>
      <c r="E80" s="1202"/>
      <c r="F80" s="1203"/>
      <c r="G80" s="615" t="str">
        <f ca="1">IF(OFFSET(입력!$B$3,B72-1+$S$1*20,14)="제거대상은 목본류+초본류 혼합","(○)","")</f>
        <v/>
      </c>
      <c r="AD80">
        <f>COUNTIF(입력!$J$3:$J$142,AC80)</f>
        <v>101</v>
      </c>
    </row>
    <row r="81" spans="1:34" ht="35.1" customHeight="1">
      <c r="A81" s="1195" t="s">
        <v>558</v>
      </c>
      <c r="B81" s="1196"/>
      <c r="C81" s="1201" t="s">
        <v>523</v>
      </c>
      <c r="D81" s="1202"/>
      <c r="E81" s="1202"/>
      <c r="F81" s="1203"/>
      <c r="G81" s="615" t="str">
        <f ca="1">IF(OFFSET(입력!$B$3,B72-1+$S$1*20,15)="조림 당해 연도","(○)","")</f>
        <v/>
      </c>
      <c r="AD81">
        <f>COUNTIF(입력!$J$3:$J$142,AC81)</f>
        <v>101</v>
      </c>
    </row>
    <row r="82" spans="1:34" ht="35.1" customHeight="1">
      <c r="A82" s="1197"/>
      <c r="B82" s="1198"/>
      <c r="C82" s="1201" t="s">
        <v>521</v>
      </c>
      <c r="D82" s="1202"/>
      <c r="E82" s="1202"/>
      <c r="F82" s="1203"/>
      <c r="G82" s="615" t="str">
        <f ca="1">IF(OFFSET(입력!$B$3,B72-1+$S$1*20,15)="조림 2년 차","(○)","")</f>
        <v/>
      </c>
      <c r="AD82">
        <f>COUNTIF(입력!$J$3:$J$142,AC82)</f>
        <v>101</v>
      </c>
    </row>
    <row r="83" spans="1:34" ht="35.1" customHeight="1">
      <c r="A83" s="1199"/>
      <c r="B83" s="1200"/>
      <c r="C83" s="1201" t="s">
        <v>519</v>
      </c>
      <c r="D83" s="1202"/>
      <c r="E83" s="1202"/>
      <c r="F83" s="1203"/>
      <c r="G83" s="615" t="str">
        <f ca="1">IF(OFFSET(입력!$B$3,B72-1+$S$1*20,15)="조림 3년 차 이상","(○)","")</f>
        <v/>
      </c>
      <c r="AD83">
        <f>COUNTIF(입력!$J$3:$J$142,AC83)</f>
        <v>101</v>
      </c>
    </row>
    <row r="84" spans="1:34" ht="105.75" customHeight="1">
      <c r="A84" s="1204" t="s">
        <v>298</v>
      </c>
      <c r="B84" s="1204"/>
      <c r="C84" s="1201"/>
      <c r="D84" s="1202"/>
      <c r="E84" s="1202"/>
      <c r="F84" s="1202"/>
      <c r="G84" s="1203"/>
      <c r="AD84">
        <f>COUNTIF(입력!$J$3:$J$142,AC84)</f>
        <v>101</v>
      </c>
    </row>
    <row r="85" spans="1:34" ht="39.75" customHeight="1">
      <c r="A85" s="1194" t="s">
        <v>561</v>
      </c>
      <c r="B85" s="1194"/>
      <c r="C85" s="1194"/>
      <c r="D85" s="1194"/>
      <c r="AD85">
        <f>COUNTIF(입력!$J$3:$J$142,AC85)</f>
        <v>101</v>
      </c>
    </row>
    <row r="86" spans="1:34" ht="39.75" customHeight="1">
      <c r="A86" s="1205" t="str">
        <f ca="1">"풀베기 표준지 조사야장 ("&amp;OFFSET(입력!$A$3,B89-1+$S$1*20,0)&amp;")"</f>
        <v>풀베기 표준지 조사야장 (0)</v>
      </c>
      <c r="B86" s="1206"/>
      <c r="C86" s="1206"/>
      <c r="D86" s="1206"/>
      <c r="E86" s="1206"/>
      <c r="F86" s="1206"/>
      <c r="G86" s="1207"/>
      <c r="S86" s="3">
        <f ca="1">IFERROR(IF(RIGHT(MID(CELL("filename",A86),FIND("]",CELL("filename",A86))+1,255),2)&gt;=10,RIGHT(MID(CELL("filename",A86),FIND("]",CELL("filename",A86))+1,255),2)-1,RIGHT(MID(CELL("filename",A86),FIND("]",CELL("filename",A86))+1,255),1)-1),RIGHT(MID(CELL("filename",A86),FIND("]",CELL("filename",A86))+1,255),1)-1)</f>
        <v>7</v>
      </c>
    </row>
    <row r="87" spans="1:34" ht="39.75" customHeight="1">
      <c r="A87" s="1210" t="s">
        <v>559</v>
      </c>
      <c r="B87" s="1210"/>
      <c r="C87" s="1210"/>
      <c r="D87" s="1210"/>
      <c r="E87" s="620"/>
      <c r="F87" s="620"/>
      <c r="G87" s="620"/>
    </row>
    <row r="88" spans="1:34" ht="39.75" customHeight="1">
      <c r="A88" s="615" t="s">
        <v>554</v>
      </c>
      <c r="B88" s="619">
        <f ca="1">OFFSET(입력!$B$3,B89-1+$S$1*20,2)</f>
        <v>0</v>
      </c>
      <c r="C88" s="618">
        <f ca="1">OFFSET(입력!$B$3,B89-1+$S$1*20,3)</f>
        <v>0</v>
      </c>
      <c r="D88" s="615" t="s">
        <v>553</v>
      </c>
      <c r="E88" s="1201">
        <f ca="1">OFFSET(입력!$B$3,B89-1+$S$1*20,1)</f>
        <v>0</v>
      </c>
      <c r="F88" s="1202"/>
      <c r="G88" s="1203"/>
      <c r="AC88" s="614" t="s">
        <v>345</v>
      </c>
      <c r="AD88">
        <f>COUNTIF(입력!$J$3:$J$142,AC88)</f>
        <v>14</v>
      </c>
      <c r="AH88" s="614">
        <f>COUNTIF(입력!$J$3:$J$142,AC88)</f>
        <v>14</v>
      </c>
    </row>
    <row r="89" spans="1:34" ht="39.75" customHeight="1">
      <c r="A89" s="615" t="s">
        <v>550</v>
      </c>
      <c r="B89" s="1204">
        <f>ROUNDDOWN(ROW()/17,0)+1</f>
        <v>6</v>
      </c>
      <c r="C89" s="1204"/>
      <c r="D89" s="615" t="s">
        <v>549</v>
      </c>
      <c r="E89" s="615" t="s">
        <v>548</v>
      </c>
      <c r="F89" s="615" t="s">
        <v>547</v>
      </c>
      <c r="G89" s="621">
        <f ca="1">OFFSET(입력!$B$3,B89-1+$S$1*20,4)</f>
        <v>0</v>
      </c>
      <c r="AC89" s="614"/>
      <c r="AD89">
        <f>COUNTIF(입력!$J$3:$J$142,AC89)</f>
        <v>101</v>
      </c>
      <c r="AH89" s="614"/>
    </row>
    <row r="90" spans="1:34" ht="39.75" customHeight="1">
      <c r="A90" s="615" t="s">
        <v>573</v>
      </c>
      <c r="B90" s="616" t="s">
        <v>545</v>
      </c>
      <c r="C90" s="617">
        <f ca="1">ROUND(OFFSET(입력!$B$3,B89-1+$S$1*20,10),0)</f>
        <v>0</v>
      </c>
      <c r="D90" s="617" t="s">
        <v>544</v>
      </c>
      <c r="E90" s="617">
        <f ca="1">ROUND(OFFSET(입력!$B$3,B89-1+$S$1*20,11),0)</f>
        <v>0</v>
      </c>
      <c r="F90" s="615" t="s">
        <v>543</v>
      </c>
      <c r="G90" s="615" t="s">
        <v>574</v>
      </c>
      <c r="AC90" s="614"/>
      <c r="AD90">
        <f>COUNTIF(입력!$J$3:$J$142,AC90)</f>
        <v>101</v>
      </c>
      <c r="AH90" s="614"/>
    </row>
    <row r="91" spans="1:34" ht="39.75" customHeight="1">
      <c r="A91" s="615" t="s">
        <v>411</v>
      </c>
      <c r="B91" s="1204">
        <f ca="1">OFFSET(입력!$B$3,B89-1+$S$1*20,8)</f>
        <v>0</v>
      </c>
      <c r="C91" s="1204"/>
      <c r="D91" s="615" t="s">
        <v>539</v>
      </c>
      <c r="E91" s="622">
        <f ca="1">OFFSET(입력!$B$3,B89-1+$S$1*20,7)</f>
        <v>0</v>
      </c>
      <c r="F91" s="615" t="s">
        <v>538</v>
      </c>
      <c r="G91" s="615">
        <f ca="1">OFFSET(입력!$B$3,B89-1+$S$1*20,9)</f>
        <v>0</v>
      </c>
      <c r="AC91" s="614"/>
      <c r="AD91">
        <f>COUNTIF(입력!$J$3:$J$142,AC91)</f>
        <v>101</v>
      </c>
    </row>
    <row r="92" spans="1:34" ht="39.75" customHeight="1">
      <c r="A92" s="1204" t="s">
        <v>512</v>
      </c>
      <c r="B92" s="1204"/>
      <c r="C92" s="1204" t="s">
        <v>536</v>
      </c>
      <c r="D92" s="1204"/>
      <c r="E92" s="1204"/>
      <c r="F92" s="1204"/>
      <c r="G92" s="615" t="s">
        <v>6</v>
      </c>
      <c r="AD92">
        <f>COUNTIF(입력!$J$3:$J$142,AC92)</f>
        <v>101</v>
      </c>
    </row>
    <row r="93" spans="1:34" ht="80.099999999999994" customHeight="1">
      <c r="A93" s="1208" t="s">
        <v>309</v>
      </c>
      <c r="B93" s="615" t="s">
        <v>310</v>
      </c>
      <c r="C93" s="1201">
        <f ca="1">OFFSET(입력!$B$3,B89-1+$S$1*20,12)</f>
        <v>0</v>
      </c>
      <c r="D93" s="1202"/>
      <c r="E93" s="1202"/>
      <c r="F93" s="1203"/>
      <c r="G93" s="615"/>
      <c r="AD93">
        <f>COUNTIF(입력!$J$3:$J$142,AC93)</f>
        <v>101</v>
      </c>
    </row>
    <row r="94" spans="1:34" ht="80.099999999999994" customHeight="1">
      <c r="A94" s="1209"/>
      <c r="B94" s="615" t="s">
        <v>311</v>
      </c>
      <c r="C94" s="1201">
        <f ca="1">OFFSET(입력!$B$3,B89-1+$S$1*20,13)</f>
        <v>0</v>
      </c>
      <c r="D94" s="1202"/>
      <c r="E94" s="1202"/>
      <c r="F94" s="1203"/>
      <c r="G94" s="615"/>
      <c r="AD94">
        <f>COUNTIF(입력!$J$3:$J$142,AC94)</f>
        <v>101</v>
      </c>
    </row>
    <row r="95" spans="1:34" ht="35.1" customHeight="1">
      <c r="A95" s="1195" t="s">
        <v>528</v>
      </c>
      <c r="B95" s="1196"/>
      <c r="C95" s="1201" t="s">
        <v>527</v>
      </c>
      <c r="D95" s="1202"/>
      <c r="E95" s="1202"/>
      <c r="F95" s="1203"/>
      <c r="G95" s="615" t="str">
        <f ca="1">IF(OFFSET(입력!$B$3,B89-1+$S$1*20,14)="제거대상의 대부분이 목본류","(○)","")</f>
        <v/>
      </c>
      <c r="AD95">
        <f>COUNTIF(입력!$J$3:$J$142,AC95)</f>
        <v>101</v>
      </c>
    </row>
    <row r="96" spans="1:34" ht="35.1" customHeight="1">
      <c r="A96" s="1197"/>
      <c r="B96" s="1198"/>
      <c r="C96" s="1201" t="s">
        <v>526</v>
      </c>
      <c r="D96" s="1202"/>
      <c r="E96" s="1202"/>
      <c r="F96" s="1203"/>
      <c r="G96" s="615" t="str">
        <f ca="1">IF(OFFSET(입력!$B$3,B89-1+$S$1*20,14)="제거대상의 대부분이 초본류","(○)","")</f>
        <v/>
      </c>
      <c r="AD96">
        <f>COUNTIF(입력!$J$3:$J$142,AC96)</f>
        <v>101</v>
      </c>
    </row>
    <row r="97" spans="1:30" ht="35.1" customHeight="1">
      <c r="A97" s="1199"/>
      <c r="B97" s="1200"/>
      <c r="C97" s="1201" t="s">
        <v>524</v>
      </c>
      <c r="D97" s="1202"/>
      <c r="E97" s="1202"/>
      <c r="F97" s="1203"/>
      <c r="G97" s="615" t="str">
        <f ca="1">IF(OFFSET(입력!$B$3,B89-1+$S$1*20,14)="제거대상은 목본류+초본류 혼합","(○)","")</f>
        <v/>
      </c>
      <c r="AD97">
        <f>COUNTIF(입력!$J$3:$J$142,AC97)</f>
        <v>101</v>
      </c>
    </row>
    <row r="98" spans="1:30" ht="35.1" customHeight="1">
      <c r="A98" s="1195" t="s">
        <v>558</v>
      </c>
      <c r="B98" s="1196"/>
      <c r="C98" s="1201" t="s">
        <v>523</v>
      </c>
      <c r="D98" s="1202"/>
      <c r="E98" s="1202"/>
      <c r="F98" s="1203"/>
      <c r="G98" s="615" t="str">
        <f ca="1">IF(OFFSET(입력!$B$3,B89-1+$S$1*20,15)="조림 당해 연도","(○)","")</f>
        <v/>
      </c>
      <c r="AD98">
        <f>COUNTIF(입력!$J$3:$J$142,AC98)</f>
        <v>101</v>
      </c>
    </row>
    <row r="99" spans="1:30" ht="35.1" customHeight="1">
      <c r="A99" s="1197"/>
      <c r="B99" s="1198"/>
      <c r="C99" s="1201" t="s">
        <v>521</v>
      </c>
      <c r="D99" s="1202"/>
      <c r="E99" s="1202"/>
      <c r="F99" s="1203"/>
      <c r="G99" s="615" t="str">
        <f ca="1">IF(OFFSET(입력!$B$3,B89-1+$S$1*20,15)="조림 2년 차","(○)","")</f>
        <v/>
      </c>
      <c r="AD99">
        <f>COUNTIF(입력!$J$3:$J$142,AC99)</f>
        <v>101</v>
      </c>
    </row>
    <row r="100" spans="1:30" ht="35.1" customHeight="1">
      <c r="A100" s="1199"/>
      <c r="B100" s="1200"/>
      <c r="C100" s="1201" t="s">
        <v>519</v>
      </c>
      <c r="D100" s="1202"/>
      <c r="E100" s="1202"/>
      <c r="F100" s="1203"/>
      <c r="G100" s="615" t="str">
        <f ca="1">IF(OFFSET(입력!$B$3,B89-1+$S$1*20,15)="조림 3년 차 이상","(○)","")</f>
        <v/>
      </c>
      <c r="AD100">
        <f>COUNTIF(입력!$J$3:$J$142,AC100)</f>
        <v>101</v>
      </c>
    </row>
    <row r="101" spans="1:30" ht="105.75" customHeight="1">
      <c r="A101" s="1204" t="s">
        <v>298</v>
      </c>
      <c r="B101" s="1204"/>
      <c r="C101" s="1201"/>
      <c r="D101" s="1202"/>
      <c r="E101" s="1202"/>
      <c r="F101" s="1202"/>
      <c r="G101" s="1203"/>
      <c r="AD101">
        <f>COUNTIF(입력!$J$3:$J$142,AC101)</f>
        <v>101</v>
      </c>
    </row>
    <row r="102" spans="1:30" ht="39.75" customHeight="1">
      <c r="A102" s="1194" t="s">
        <v>561</v>
      </c>
      <c r="B102" s="1194"/>
      <c r="C102" s="1194"/>
      <c r="D102" s="1194"/>
      <c r="AD102">
        <f>COUNTIF(입력!$J$3:$J$142,AC102)</f>
        <v>101</v>
      </c>
    </row>
  </sheetData>
  <mergeCells count="126">
    <mergeCell ref="A102:D102"/>
    <mergeCell ref="A98:B100"/>
    <mergeCell ref="C98:F98"/>
    <mergeCell ref="C99:F99"/>
    <mergeCell ref="C100:F100"/>
    <mergeCell ref="A101:B101"/>
    <mergeCell ref="C101:G101"/>
    <mergeCell ref="A92:B92"/>
    <mergeCell ref="C92:F92"/>
    <mergeCell ref="A93:A94"/>
    <mergeCell ref="C93:F93"/>
    <mergeCell ref="C94:F94"/>
    <mergeCell ref="A95:B97"/>
    <mergeCell ref="C95:F95"/>
    <mergeCell ref="C96:F96"/>
    <mergeCell ref="C97:F97"/>
    <mergeCell ref="A85:D85"/>
    <mergeCell ref="A86:G86"/>
    <mergeCell ref="A87:D87"/>
    <mergeCell ref="E88:G88"/>
    <mergeCell ref="B89:C89"/>
    <mergeCell ref="B91:C91"/>
    <mergeCell ref="A81:B83"/>
    <mergeCell ref="C81:F81"/>
    <mergeCell ref="C82:F82"/>
    <mergeCell ref="C83:F83"/>
    <mergeCell ref="A84:B84"/>
    <mergeCell ref="C84:G84"/>
    <mergeCell ref="A75:B75"/>
    <mergeCell ref="C75:F75"/>
    <mergeCell ref="A76:A77"/>
    <mergeCell ref="C76:F76"/>
    <mergeCell ref="C77:F77"/>
    <mergeCell ref="A78:B80"/>
    <mergeCell ref="C78:F78"/>
    <mergeCell ref="C79:F79"/>
    <mergeCell ref="C80:F80"/>
    <mergeCell ref="A68:D68"/>
    <mergeCell ref="A69:G69"/>
    <mergeCell ref="A70:D70"/>
    <mergeCell ref="E71:G71"/>
    <mergeCell ref="B72:C72"/>
    <mergeCell ref="B74:C74"/>
    <mergeCell ref="A64:B66"/>
    <mergeCell ref="C64:F64"/>
    <mergeCell ref="C65:F65"/>
    <mergeCell ref="C66:F66"/>
    <mergeCell ref="A67:B67"/>
    <mergeCell ref="C67:G67"/>
    <mergeCell ref="A58:B58"/>
    <mergeCell ref="C58:F58"/>
    <mergeCell ref="A59:A60"/>
    <mergeCell ref="C59:F59"/>
    <mergeCell ref="C60:F60"/>
    <mergeCell ref="A61:B63"/>
    <mergeCell ref="C61:F61"/>
    <mergeCell ref="C62:F62"/>
    <mergeCell ref="C63:F63"/>
    <mergeCell ref="A51:D51"/>
    <mergeCell ref="A52:G52"/>
    <mergeCell ref="A53:D53"/>
    <mergeCell ref="E54:G54"/>
    <mergeCell ref="B55:C55"/>
    <mergeCell ref="B57:C57"/>
    <mergeCell ref="A47:B49"/>
    <mergeCell ref="C47:F47"/>
    <mergeCell ref="C48:F48"/>
    <mergeCell ref="C49:F49"/>
    <mergeCell ref="A50:B50"/>
    <mergeCell ref="C50:G50"/>
    <mergeCell ref="A41:B41"/>
    <mergeCell ref="C41:F41"/>
    <mergeCell ref="A42:A43"/>
    <mergeCell ref="C42:F42"/>
    <mergeCell ref="C43:F43"/>
    <mergeCell ref="A44:B46"/>
    <mergeCell ref="C44:F44"/>
    <mergeCell ref="C45:F45"/>
    <mergeCell ref="C46:F46"/>
    <mergeCell ref="A34:D34"/>
    <mergeCell ref="A35:G35"/>
    <mergeCell ref="A36:D36"/>
    <mergeCell ref="E37:G37"/>
    <mergeCell ref="B38:C38"/>
    <mergeCell ref="B40:C40"/>
    <mergeCell ref="A30:B32"/>
    <mergeCell ref="C30:F30"/>
    <mergeCell ref="C31:F31"/>
    <mergeCell ref="C32:F32"/>
    <mergeCell ref="A33:B33"/>
    <mergeCell ref="C33:G33"/>
    <mergeCell ref="A24:B24"/>
    <mergeCell ref="C24:F24"/>
    <mergeCell ref="A25:A26"/>
    <mergeCell ref="C25:F25"/>
    <mergeCell ref="C26:F26"/>
    <mergeCell ref="A27:B29"/>
    <mergeCell ref="C27:F27"/>
    <mergeCell ref="C28:F28"/>
    <mergeCell ref="C29:F29"/>
    <mergeCell ref="A17:D17"/>
    <mergeCell ref="A18:G18"/>
    <mergeCell ref="A19:D19"/>
    <mergeCell ref="E20:G20"/>
    <mergeCell ref="B21:C21"/>
    <mergeCell ref="B23:C23"/>
    <mergeCell ref="A13:B15"/>
    <mergeCell ref="C13:F13"/>
    <mergeCell ref="C14:F14"/>
    <mergeCell ref="C15:F15"/>
    <mergeCell ref="A16:B16"/>
    <mergeCell ref="C16:G16"/>
    <mergeCell ref="A8:A9"/>
    <mergeCell ref="C8:F8"/>
    <mergeCell ref="C9:F9"/>
    <mergeCell ref="A10:B12"/>
    <mergeCell ref="C10:F10"/>
    <mergeCell ref="C11:F11"/>
    <mergeCell ref="C12:F12"/>
    <mergeCell ref="A1:G1"/>
    <mergeCell ref="A2:D2"/>
    <mergeCell ref="E3:G3"/>
    <mergeCell ref="B4:C4"/>
    <mergeCell ref="B6:C6"/>
    <mergeCell ref="A7:B7"/>
    <mergeCell ref="C7:F7"/>
  </mergeCells>
  <phoneticPr fontId="4" type="noConversion"/>
  <pageMargins left="0.7" right="0.7" top="0.75" bottom="0.75" header="0.3" footer="0.3"/>
  <pageSetup paperSize="9" scale="89" orientation="portrait" r:id="rId1"/>
  <legacy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F1335-9FAC-49B6-AC6B-99D42398E341}">
  <dimension ref="A1:AH119"/>
  <sheetViews>
    <sheetView view="pageBreakPreview" zoomScale="90" zoomScaleNormal="100" zoomScaleSheetLayoutView="90" workbookViewId="0">
      <selection activeCell="C92" sqref="C92:F92"/>
    </sheetView>
  </sheetViews>
  <sheetFormatPr defaultRowHeight="13.5"/>
  <cols>
    <col min="2" max="2" width="11.88671875" customWidth="1"/>
    <col min="3" max="3" width="13.5546875" customWidth="1"/>
    <col min="5" max="5" width="14.44140625" customWidth="1"/>
    <col min="6" max="6" width="10.77734375" customWidth="1"/>
    <col min="7" max="7" width="16.5546875" customWidth="1"/>
  </cols>
  <sheetData>
    <row r="1" spans="1:34" ht="39.75" customHeight="1">
      <c r="A1" s="1205" t="str">
        <f ca="1">"풀베기 표준지 조사야장 ("&amp;OFFSET(입력!$A$3,B4-1+$S$1*20,0)&amp;")"</f>
        <v>풀베기 표준지 조사야장 (1-0-9-0)</v>
      </c>
      <c r="B1" s="1206"/>
      <c r="C1" s="1206"/>
      <c r="D1" s="1206"/>
      <c r="E1" s="1206"/>
      <c r="F1" s="1206"/>
      <c r="G1" s="1207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8</v>
      </c>
    </row>
    <row r="2" spans="1:34" ht="39.75" customHeight="1">
      <c r="A2" s="1210" t="s">
        <v>559</v>
      </c>
      <c r="B2" s="1210"/>
      <c r="C2" s="1210"/>
      <c r="D2" s="1210"/>
      <c r="E2" s="620"/>
      <c r="F2" s="620"/>
      <c r="G2" s="620"/>
    </row>
    <row r="3" spans="1:34" ht="39.75" customHeight="1">
      <c r="A3" s="615" t="s">
        <v>554</v>
      </c>
      <c r="B3" s="619">
        <f ca="1">OFFSET(입력!$B$3,B4-1+$S$1*20,2)</f>
        <v>2026</v>
      </c>
      <c r="C3" s="618" t="str">
        <f ca="1">OFFSET(입력!$B$3,B4-1+$S$1*20,3)</f>
        <v>05.08-05.20</v>
      </c>
      <c r="D3" s="615" t="s">
        <v>553</v>
      </c>
      <c r="E3" s="1201">
        <f ca="1">OFFSET(입력!$B$3,B4-1+$S$1*20,1)</f>
        <v>0</v>
      </c>
      <c r="F3" s="1202"/>
      <c r="G3" s="1203"/>
      <c r="AC3" s="614" t="s">
        <v>345</v>
      </c>
      <c r="AD3">
        <f>COUNTIF(입력!$J$3:$J$142,AC3)</f>
        <v>14</v>
      </c>
      <c r="AH3" s="614">
        <f>COUNTIF(입력!$J$3:$J$142,AC3)</f>
        <v>14</v>
      </c>
    </row>
    <row r="4" spans="1:34" ht="39.75" customHeight="1">
      <c r="A4" s="615" t="s">
        <v>550</v>
      </c>
      <c r="B4" s="1204">
        <f>ROUNDDOWN(ROW()/17,0)+1</f>
        <v>1</v>
      </c>
      <c r="C4" s="1204"/>
      <c r="D4" s="615" t="s">
        <v>549</v>
      </c>
      <c r="E4" s="615" t="s">
        <v>548</v>
      </c>
      <c r="F4" s="615" t="s">
        <v>547</v>
      </c>
      <c r="G4" s="621">
        <f ca="1">OFFSET(입력!$B$3,B4-1+$S$1*20,4)</f>
        <v>0.02</v>
      </c>
      <c r="AC4" s="614"/>
      <c r="AD4">
        <f>COUNTIF(입력!$J$3:$J$142,AC4)</f>
        <v>101</v>
      </c>
      <c r="AH4" s="614"/>
    </row>
    <row r="5" spans="1:34" ht="39.75" customHeight="1">
      <c r="A5" s="615" t="s">
        <v>573</v>
      </c>
      <c r="B5" s="616" t="s">
        <v>545</v>
      </c>
      <c r="C5" s="617" t="e">
        <f ca="1">ROUND(OFFSET(입력!$B$3,B4-1+$S$1*20,10),0)</f>
        <v>#N/A</v>
      </c>
      <c r="D5" s="617" t="s">
        <v>544</v>
      </c>
      <c r="E5" s="617" t="e">
        <f ca="1">ROUND(OFFSET(입력!$B$3,B4-1+$S$1*20,11),0)</f>
        <v>#N/A</v>
      </c>
      <c r="F5" s="615" t="s">
        <v>543</v>
      </c>
      <c r="G5" s="615" t="s">
        <v>574</v>
      </c>
      <c r="AC5" s="614"/>
      <c r="AD5">
        <f>COUNTIF(입력!$J$3:$J$142,AC5)</f>
        <v>101</v>
      </c>
      <c r="AH5" s="614"/>
    </row>
    <row r="6" spans="1:34" ht="39.75" customHeight="1">
      <c r="A6" s="615" t="s">
        <v>411</v>
      </c>
      <c r="B6" s="1204">
        <f ca="1">OFFSET(입력!$B$3,B4-1+$S$1*20,8)</f>
        <v>0</v>
      </c>
      <c r="C6" s="1204"/>
      <c r="D6" s="615" t="s">
        <v>539</v>
      </c>
      <c r="E6" s="622">
        <f ca="1">OFFSET(입력!$B$3,B4-1+$S$1*20,7)</f>
        <v>0</v>
      </c>
      <c r="F6" s="615" t="s">
        <v>538</v>
      </c>
      <c r="G6" s="615" t="str">
        <f ca="1">OFFSET(입력!$B$3,B4-1+$S$1*20,9)</f>
        <v>중묘</v>
      </c>
      <c r="AC6" s="614"/>
      <c r="AD6">
        <f>COUNTIF(입력!$J$3:$J$142,AC6)</f>
        <v>101</v>
      </c>
    </row>
    <row r="7" spans="1:34" ht="39.75" customHeight="1">
      <c r="A7" s="1204" t="s">
        <v>512</v>
      </c>
      <c r="B7" s="1204"/>
      <c r="C7" s="1204" t="s">
        <v>536</v>
      </c>
      <c r="D7" s="1204"/>
      <c r="E7" s="1204"/>
      <c r="F7" s="1204"/>
      <c r="G7" s="615" t="s">
        <v>6</v>
      </c>
      <c r="AD7">
        <f>COUNTIF(입력!$J$3:$J$142,AC7)</f>
        <v>101</v>
      </c>
    </row>
    <row r="8" spans="1:34" ht="80.099999999999994" customHeight="1">
      <c r="A8" s="1208" t="s">
        <v>309</v>
      </c>
      <c r="B8" s="615" t="s">
        <v>310</v>
      </c>
      <c r="C8" s="1201">
        <f ca="1">OFFSET(입력!$B$3,B4-1+$S$1*20,12)</f>
        <v>0</v>
      </c>
      <c r="D8" s="1202"/>
      <c r="E8" s="1202"/>
      <c r="F8" s="1203"/>
      <c r="G8" s="615"/>
      <c r="AD8">
        <f>COUNTIF(입력!$J$3:$J$142,AC8)</f>
        <v>101</v>
      </c>
    </row>
    <row r="9" spans="1:34" ht="80.099999999999994" customHeight="1">
      <c r="A9" s="1209"/>
      <c r="B9" s="615" t="s">
        <v>311</v>
      </c>
      <c r="C9" s="1201">
        <f ca="1">OFFSET(입력!$B$3,B4-1+$S$1*20,13)</f>
        <v>0</v>
      </c>
      <c r="D9" s="1202"/>
      <c r="E9" s="1202"/>
      <c r="F9" s="1203"/>
      <c r="G9" s="615"/>
      <c r="AD9">
        <f>COUNTIF(입력!$J$3:$J$142,AC9)</f>
        <v>101</v>
      </c>
    </row>
    <row r="10" spans="1:34" ht="35.1" customHeight="1">
      <c r="A10" s="1195" t="s">
        <v>528</v>
      </c>
      <c r="B10" s="1196"/>
      <c r="C10" s="1201" t="s">
        <v>527</v>
      </c>
      <c r="D10" s="1202"/>
      <c r="E10" s="1202"/>
      <c r="F10" s="1203"/>
      <c r="G10" s="615" t="str">
        <f ca="1">IF(OFFSET(입력!$B$3,B4-1+$S$1*20,14)="제거대상의 대부분이 목본류","(○)","")</f>
        <v/>
      </c>
      <c r="AD10">
        <f>COUNTIF(입력!$J$3:$J$142,AC10)</f>
        <v>101</v>
      </c>
    </row>
    <row r="11" spans="1:34" ht="35.1" customHeight="1">
      <c r="A11" s="1197"/>
      <c r="B11" s="1198"/>
      <c r="C11" s="1201" t="s">
        <v>526</v>
      </c>
      <c r="D11" s="1202"/>
      <c r="E11" s="1202"/>
      <c r="F11" s="1203"/>
      <c r="G11" s="615" t="str">
        <f ca="1">IF(OFFSET(입력!$B$3,B4-1+$S$1*20,14)="제거대상의 대부분이 초본류","(○)","")</f>
        <v/>
      </c>
      <c r="AD11">
        <f>COUNTIF(입력!$J$3:$J$142,AC11)</f>
        <v>101</v>
      </c>
    </row>
    <row r="12" spans="1:34" ht="35.1" customHeight="1">
      <c r="A12" s="1199"/>
      <c r="B12" s="1200"/>
      <c r="C12" s="1201" t="s">
        <v>524</v>
      </c>
      <c r="D12" s="1202"/>
      <c r="E12" s="1202"/>
      <c r="F12" s="1203"/>
      <c r="G12" s="615" t="str">
        <f ca="1">IF(OFFSET(입력!$B$3,B4-1+$S$1*20,14)="제거대상은 목본류+초본류 혼합","(○)","")</f>
        <v>(○)</v>
      </c>
      <c r="AD12">
        <f>COUNTIF(입력!$J$3:$J$142,AC12)</f>
        <v>101</v>
      </c>
    </row>
    <row r="13" spans="1:34" ht="35.1" customHeight="1">
      <c r="A13" s="1195" t="s">
        <v>558</v>
      </c>
      <c r="B13" s="1196"/>
      <c r="C13" s="1201" t="s">
        <v>523</v>
      </c>
      <c r="D13" s="1202"/>
      <c r="E13" s="1202"/>
      <c r="F13" s="1203"/>
      <c r="G13" s="615" t="str">
        <f ca="1">IF(OFFSET(입력!$B$3,B4-1+$S$1*20,15)="조림 당해 연도","(○)","")</f>
        <v/>
      </c>
      <c r="AD13">
        <f>COUNTIF(입력!$J$3:$J$142,AC13)</f>
        <v>101</v>
      </c>
    </row>
    <row r="14" spans="1:34" ht="35.1" customHeight="1">
      <c r="A14" s="1197"/>
      <c r="B14" s="1198"/>
      <c r="C14" s="1201" t="s">
        <v>521</v>
      </c>
      <c r="D14" s="1202"/>
      <c r="E14" s="1202"/>
      <c r="F14" s="1203"/>
      <c r="G14" s="615" t="str">
        <f ca="1">IF(OFFSET(입력!$B$3,B4-1+$S$1*20,15)="조림 2년 차","(○)","")</f>
        <v/>
      </c>
      <c r="AD14">
        <f>COUNTIF(입력!$J$3:$J$142,AC14)</f>
        <v>101</v>
      </c>
    </row>
    <row r="15" spans="1:34" ht="35.1" customHeight="1">
      <c r="A15" s="1199"/>
      <c r="B15" s="1200"/>
      <c r="C15" s="1201" t="s">
        <v>519</v>
      </c>
      <c r="D15" s="1202"/>
      <c r="E15" s="1202"/>
      <c r="F15" s="1203"/>
      <c r="G15" s="615" t="str">
        <f ca="1">IF(OFFSET(입력!$B$3,B4-1+$S$1*20,15)="조림 3년 차 이상","(○)","")</f>
        <v>(○)</v>
      </c>
      <c r="AD15">
        <f>COUNTIF(입력!$J$3:$J$142,AC15)</f>
        <v>101</v>
      </c>
    </row>
    <row r="16" spans="1:34" ht="105.75" customHeight="1">
      <c r="A16" s="1204" t="s">
        <v>298</v>
      </c>
      <c r="B16" s="1204"/>
      <c r="C16" s="1201"/>
      <c r="D16" s="1202"/>
      <c r="E16" s="1202"/>
      <c r="F16" s="1202"/>
      <c r="G16" s="1203"/>
      <c r="AD16">
        <f>COUNTIF(입력!$J$3:$J$142,AC16)</f>
        <v>101</v>
      </c>
    </row>
    <row r="17" spans="1:34" ht="39.75" customHeight="1">
      <c r="A17" s="1194" t="s">
        <v>561</v>
      </c>
      <c r="B17" s="1194"/>
      <c r="C17" s="1194"/>
      <c r="D17" s="1194"/>
      <c r="AD17">
        <f>COUNTIF(입력!$J$3:$J$142,AC17)</f>
        <v>101</v>
      </c>
    </row>
    <row r="18" spans="1:34" ht="39.75" customHeight="1">
      <c r="A18" s="1205" t="str">
        <f ca="1">"풀베기 표준지 조사야장 ("&amp;OFFSET(입력!$A$3,B21-1+$S$1*20,0)&amp;")"</f>
        <v>풀베기 표준지 조사야장 (0)</v>
      </c>
      <c r="B18" s="1206"/>
      <c r="C18" s="1206"/>
      <c r="D18" s="1206"/>
      <c r="E18" s="1206"/>
      <c r="F18" s="1206"/>
      <c r="G18" s="1207"/>
      <c r="S18" s="3">
        <f ca="1">IFERROR(IF(RIGHT(MID(CELL("filename",A18),FIND("]",CELL("filename",A18))+1,255),2)&gt;=10,RIGHT(MID(CELL("filename",A18),FIND("]",CELL("filename",A18))+1,255),2)-1,RIGHT(MID(CELL("filename",A18),FIND("]",CELL("filename",A18))+1,255),1)-1),RIGHT(MID(CELL("filename",A18),FIND("]",CELL("filename",A18))+1,255),1)-1)</f>
        <v>8</v>
      </c>
    </row>
    <row r="19" spans="1:34" ht="39.75" customHeight="1">
      <c r="A19" s="1210" t="s">
        <v>559</v>
      </c>
      <c r="B19" s="1210"/>
      <c r="C19" s="1210"/>
      <c r="D19" s="1210"/>
      <c r="E19" s="620"/>
      <c r="F19" s="620"/>
      <c r="G19" s="620"/>
    </row>
    <row r="20" spans="1:34" ht="39.75" customHeight="1">
      <c r="A20" s="615" t="s">
        <v>554</v>
      </c>
      <c r="B20" s="619">
        <f ca="1">OFFSET(입력!$B$3,B21-1+$S$1*20,2)</f>
        <v>0</v>
      </c>
      <c r="C20" s="618">
        <f ca="1">OFFSET(입력!$B$3,B21-1+$S$1*20,3)</f>
        <v>0</v>
      </c>
      <c r="D20" s="615" t="s">
        <v>553</v>
      </c>
      <c r="E20" s="1201">
        <f ca="1">OFFSET(입력!$B$3,B21-1+$S$1*20,1)</f>
        <v>0</v>
      </c>
      <c r="F20" s="1202"/>
      <c r="G20" s="1203"/>
      <c r="AC20" s="614" t="s">
        <v>345</v>
      </c>
      <c r="AD20">
        <f>COUNTIF(입력!$J$3:$J$142,AC20)</f>
        <v>14</v>
      </c>
      <c r="AH20" s="614">
        <f>COUNTIF(입력!$J$3:$J$142,AC20)</f>
        <v>14</v>
      </c>
    </row>
    <row r="21" spans="1:34" ht="39.75" customHeight="1">
      <c r="A21" s="615" t="s">
        <v>550</v>
      </c>
      <c r="B21" s="1204">
        <f>ROUNDDOWN(ROW()/17,0)+1</f>
        <v>2</v>
      </c>
      <c r="C21" s="1204"/>
      <c r="D21" s="615" t="s">
        <v>549</v>
      </c>
      <c r="E21" s="615" t="s">
        <v>548</v>
      </c>
      <c r="F21" s="615" t="s">
        <v>547</v>
      </c>
      <c r="G21" s="621">
        <f ca="1">OFFSET(입력!$B$3,B21-1+$S$1*20,4)</f>
        <v>0</v>
      </c>
      <c r="AC21" s="614"/>
      <c r="AD21">
        <f>COUNTIF(입력!$J$3:$J$142,AC21)</f>
        <v>101</v>
      </c>
      <c r="AH21" s="614"/>
    </row>
    <row r="22" spans="1:34" ht="39.75" customHeight="1">
      <c r="A22" s="615" t="s">
        <v>573</v>
      </c>
      <c r="B22" s="616" t="s">
        <v>545</v>
      </c>
      <c r="C22" s="617">
        <f ca="1">ROUND(OFFSET(입력!$B$3,B21-1+$S$1*20,10),0)</f>
        <v>0</v>
      </c>
      <c r="D22" s="617" t="s">
        <v>544</v>
      </c>
      <c r="E22" s="617">
        <f ca="1">ROUND(OFFSET(입력!$B$3,B21-1+$S$1*20,11),0)</f>
        <v>0</v>
      </c>
      <c r="F22" s="615" t="s">
        <v>543</v>
      </c>
      <c r="G22" s="615" t="s">
        <v>574</v>
      </c>
      <c r="AC22" s="614"/>
      <c r="AD22">
        <f>COUNTIF(입력!$J$3:$J$142,AC22)</f>
        <v>101</v>
      </c>
      <c r="AH22" s="614"/>
    </row>
    <row r="23" spans="1:34" ht="39.75" customHeight="1">
      <c r="A23" s="615" t="s">
        <v>411</v>
      </c>
      <c r="B23" s="1204">
        <f ca="1">OFFSET(입력!$B$3,B21-1+$S$1*20,8)</f>
        <v>0</v>
      </c>
      <c r="C23" s="1204"/>
      <c r="D23" s="615" t="s">
        <v>539</v>
      </c>
      <c r="E23" s="622">
        <f ca="1">OFFSET(입력!$B$3,B21-1+$S$1*20,7)</f>
        <v>0</v>
      </c>
      <c r="F23" s="615" t="s">
        <v>538</v>
      </c>
      <c r="G23" s="615">
        <f ca="1">OFFSET(입력!$B$3,B21-1+$S$1*20,9)</f>
        <v>0</v>
      </c>
      <c r="AC23" s="614"/>
      <c r="AD23">
        <f>COUNTIF(입력!$J$3:$J$142,AC23)</f>
        <v>101</v>
      </c>
    </row>
    <row r="24" spans="1:34" ht="39.75" customHeight="1">
      <c r="A24" s="1204" t="s">
        <v>512</v>
      </c>
      <c r="B24" s="1204"/>
      <c r="C24" s="1204" t="s">
        <v>536</v>
      </c>
      <c r="D24" s="1204"/>
      <c r="E24" s="1204"/>
      <c r="F24" s="1204"/>
      <c r="G24" s="615" t="s">
        <v>6</v>
      </c>
      <c r="AD24">
        <f>COUNTIF(입력!$J$3:$J$142,AC24)</f>
        <v>101</v>
      </c>
    </row>
    <row r="25" spans="1:34" ht="80.099999999999994" customHeight="1">
      <c r="A25" s="1208" t="s">
        <v>309</v>
      </c>
      <c r="B25" s="615" t="s">
        <v>310</v>
      </c>
      <c r="C25" s="1201">
        <f ca="1">OFFSET(입력!$B$3,B21-1+$S$1*20,12)</f>
        <v>0</v>
      </c>
      <c r="D25" s="1202"/>
      <c r="E25" s="1202"/>
      <c r="F25" s="1203"/>
      <c r="G25" s="615"/>
      <c r="AD25">
        <f>COUNTIF(입력!$J$3:$J$142,AC25)</f>
        <v>101</v>
      </c>
    </row>
    <row r="26" spans="1:34" ht="80.099999999999994" customHeight="1">
      <c r="A26" s="1209"/>
      <c r="B26" s="615" t="s">
        <v>311</v>
      </c>
      <c r="C26" s="1201">
        <f ca="1">OFFSET(입력!$B$3,B21-1+$S$1*20,13)</f>
        <v>0</v>
      </c>
      <c r="D26" s="1202"/>
      <c r="E26" s="1202"/>
      <c r="F26" s="1203"/>
      <c r="G26" s="615"/>
      <c r="AD26">
        <f>COUNTIF(입력!$J$3:$J$142,AC26)</f>
        <v>101</v>
      </c>
    </row>
    <row r="27" spans="1:34" ht="35.1" customHeight="1">
      <c r="A27" s="1195" t="s">
        <v>528</v>
      </c>
      <c r="B27" s="1196"/>
      <c r="C27" s="1201" t="s">
        <v>527</v>
      </c>
      <c r="D27" s="1202"/>
      <c r="E27" s="1202"/>
      <c r="F27" s="1203"/>
      <c r="G27" s="615" t="str">
        <f ca="1">IF(OFFSET(입력!$B$3,B21-1+$S$1*20,14)="제거대상의 대부분이 목본류","(○)","")</f>
        <v/>
      </c>
      <c r="AD27">
        <f>COUNTIF(입력!$J$3:$J$142,AC27)</f>
        <v>101</v>
      </c>
    </row>
    <row r="28" spans="1:34" ht="35.1" customHeight="1">
      <c r="A28" s="1197"/>
      <c r="B28" s="1198"/>
      <c r="C28" s="1201" t="s">
        <v>526</v>
      </c>
      <c r="D28" s="1202"/>
      <c r="E28" s="1202"/>
      <c r="F28" s="1203"/>
      <c r="G28" s="615" t="str">
        <f ca="1">IF(OFFSET(입력!$B$3,B21-1+$S$1*20,14)="제거대상의 대부분이 초본류","(○)","")</f>
        <v/>
      </c>
      <c r="AD28">
        <f>COUNTIF(입력!$J$3:$J$142,AC28)</f>
        <v>101</v>
      </c>
    </row>
    <row r="29" spans="1:34" ht="35.1" customHeight="1">
      <c r="A29" s="1199"/>
      <c r="B29" s="1200"/>
      <c r="C29" s="1201" t="s">
        <v>524</v>
      </c>
      <c r="D29" s="1202"/>
      <c r="E29" s="1202"/>
      <c r="F29" s="1203"/>
      <c r="G29" s="615" t="str">
        <f ca="1">IF(OFFSET(입력!$B$3,B21-1+$S$1*20,14)="제거대상은 목본류+초본류 혼합","(○)","")</f>
        <v/>
      </c>
      <c r="AD29">
        <f>COUNTIF(입력!$J$3:$J$142,AC29)</f>
        <v>101</v>
      </c>
    </row>
    <row r="30" spans="1:34" ht="35.1" customHeight="1">
      <c r="A30" s="1195" t="s">
        <v>558</v>
      </c>
      <c r="B30" s="1196"/>
      <c r="C30" s="1201" t="s">
        <v>523</v>
      </c>
      <c r="D30" s="1202"/>
      <c r="E30" s="1202"/>
      <c r="F30" s="1203"/>
      <c r="G30" s="615" t="str">
        <f ca="1">IF(OFFSET(입력!$B$3,B21-1+$S$1*20,15)="조림 당해 연도","(○)","")</f>
        <v/>
      </c>
      <c r="AD30">
        <f>COUNTIF(입력!$J$3:$J$142,AC30)</f>
        <v>101</v>
      </c>
    </row>
    <row r="31" spans="1:34" ht="35.1" customHeight="1">
      <c r="A31" s="1197"/>
      <c r="B31" s="1198"/>
      <c r="C31" s="1201" t="s">
        <v>521</v>
      </c>
      <c r="D31" s="1202"/>
      <c r="E31" s="1202"/>
      <c r="F31" s="1203"/>
      <c r="G31" s="615" t="str">
        <f ca="1">IF(OFFSET(입력!$B$3,B21-1+$S$1*20,15)="조림 2년 차","(○)","")</f>
        <v/>
      </c>
      <c r="AD31">
        <f>COUNTIF(입력!$J$3:$J$142,AC31)</f>
        <v>101</v>
      </c>
    </row>
    <row r="32" spans="1:34" ht="35.1" customHeight="1">
      <c r="A32" s="1199"/>
      <c r="B32" s="1200"/>
      <c r="C32" s="1201" t="s">
        <v>519</v>
      </c>
      <c r="D32" s="1202"/>
      <c r="E32" s="1202"/>
      <c r="F32" s="1203"/>
      <c r="G32" s="615" t="str">
        <f ca="1">IF(OFFSET(입력!$B$3,B21-1+$S$1*20,15)="조림 3년 차 이상","(○)","")</f>
        <v/>
      </c>
      <c r="AD32">
        <f>COUNTIF(입력!$J$3:$J$142,AC32)</f>
        <v>101</v>
      </c>
    </row>
    <row r="33" spans="1:34" ht="105.75" customHeight="1">
      <c r="A33" s="1204" t="s">
        <v>298</v>
      </c>
      <c r="B33" s="1204"/>
      <c r="C33" s="1201"/>
      <c r="D33" s="1202"/>
      <c r="E33" s="1202"/>
      <c r="F33" s="1202"/>
      <c r="G33" s="1203"/>
      <c r="AD33">
        <f>COUNTIF(입력!$J$3:$J$142,AC33)</f>
        <v>101</v>
      </c>
    </row>
    <row r="34" spans="1:34" ht="39.75" customHeight="1">
      <c r="A34" s="1194" t="s">
        <v>561</v>
      </c>
      <c r="B34" s="1194"/>
      <c r="C34" s="1194"/>
      <c r="D34" s="1194"/>
      <c r="AD34">
        <f>COUNTIF(입력!$J$3:$J$142,AC34)</f>
        <v>101</v>
      </c>
    </row>
    <row r="35" spans="1:34" ht="39.75" customHeight="1">
      <c r="A35" s="1205" t="str">
        <f ca="1">"풀베기 표준지 조사야장 ("&amp;OFFSET(입력!$A$3,B38-1+$S$1*20,0)&amp;")"</f>
        <v>풀베기 표준지 조사야장 (0)</v>
      </c>
      <c r="B35" s="1206"/>
      <c r="C35" s="1206"/>
      <c r="D35" s="1206"/>
      <c r="E35" s="1206"/>
      <c r="F35" s="1206"/>
      <c r="G35" s="1207"/>
      <c r="S35" s="3">
        <f ca="1">IFERROR(IF(RIGHT(MID(CELL("filename",A35),FIND("]",CELL("filename",A35))+1,255),2)&gt;=10,RIGHT(MID(CELL("filename",A35),FIND("]",CELL("filename",A35))+1,255),2)-1,RIGHT(MID(CELL("filename",A35),FIND("]",CELL("filename",A35))+1,255),1)-1),RIGHT(MID(CELL("filename",A35),FIND("]",CELL("filename",A35))+1,255),1)-1)</f>
        <v>8</v>
      </c>
    </row>
    <row r="36" spans="1:34" ht="39.75" customHeight="1">
      <c r="A36" s="1210" t="s">
        <v>559</v>
      </c>
      <c r="B36" s="1210"/>
      <c r="C36" s="1210"/>
      <c r="D36" s="1210"/>
      <c r="E36" s="620"/>
      <c r="F36" s="620"/>
      <c r="G36" s="620"/>
    </row>
    <row r="37" spans="1:34" ht="39.75" customHeight="1">
      <c r="A37" s="615" t="s">
        <v>554</v>
      </c>
      <c r="B37" s="619">
        <f ca="1">OFFSET(입력!$B$3,B38-1+$S$1*20,2)</f>
        <v>0</v>
      </c>
      <c r="C37" s="618">
        <f ca="1">OFFSET(입력!$B$3,B38-1+$S$1*20,3)</f>
        <v>0</v>
      </c>
      <c r="D37" s="615" t="s">
        <v>553</v>
      </c>
      <c r="E37" s="1201">
        <f ca="1">OFFSET(입력!$B$3,B38-1+$S$1*20,1)</f>
        <v>0</v>
      </c>
      <c r="F37" s="1202"/>
      <c r="G37" s="1203"/>
      <c r="AC37" s="614" t="s">
        <v>345</v>
      </c>
      <c r="AD37">
        <f>COUNTIF(입력!$J$3:$J$142,AC37)</f>
        <v>14</v>
      </c>
      <c r="AH37" s="614">
        <f>COUNTIF(입력!$J$3:$J$142,AC37)</f>
        <v>14</v>
      </c>
    </row>
    <row r="38" spans="1:34" ht="39.75" customHeight="1">
      <c r="A38" s="615" t="s">
        <v>550</v>
      </c>
      <c r="B38" s="1204">
        <f>ROUNDDOWN(ROW()/17,0)+1</f>
        <v>3</v>
      </c>
      <c r="C38" s="1204"/>
      <c r="D38" s="615" t="s">
        <v>549</v>
      </c>
      <c r="E38" s="615" t="s">
        <v>548</v>
      </c>
      <c r="F38" s="615" t="s">
        <v>547</v>
      </c>
      <c r="G38" s="621">
        <f ca="1">OFFSET(입력!$B$3,B38-1+$S$1*20,4)</f>
        <v>0</v>
      </c>
      <c r="AC38" s="614"/>
      <c r="AD38">
        <f>COUNTIF(입력!$J$3:$J$142,AC38)</f>
        <v>101</v>
      </c>
      <c r="AH38" s="614"/>
    </row>
    <row r="39" spans="1:34" ht="39.75" customHeight="1">
      <c r="A39" s="615" t="s">
        <v>573</v>
      </c>
      <c r="B39" s="616" t="s">
        <v>545</v>
      </c>
      <c r="C39" s="617">
        <f ca="1">ROUND(OFFSET(입력!$B$3,B38-1+$S$1*20,10),0)</f>
        <v>0</v>
      </c>
      <c r="D39" s="617" t="s">
        <v>544</v>
      </c>
      <c r="E39" s="617">
        <f ca="1">ROUND(OFFSET(입력!$B$3,B38-1+$S$1*20,11),0)</f>
        <v>0</v>
      </c>
      <c r="F39" s="615" t="s">
        <v>543</v>
      </c>
      <c r="G39" s="615" t="s">
        <v>574</v>
      </c>
      <c r="AC39" s="614"/>
      <c r="AD39">
        <f>COUNTIF(입력!$J$3:$J$142,AC39)</f>
        <v>101</v>
      </c>
      <c r="AH39" s="614"/>
    </row>
    <row r="40" spans="1:34" ht="39.75" customHeight="1">
      <c r="A40" s="615" t="s">
        <v>411</v>
      </c>
      <c r="B40" s="1204">
        <f ca="1">OFFSET(입력!$B$3,B38-1+$S$1*20,8)</f>
        <v>0</v>
      </c>
      <c r="C40" s="1204"/>
      <c r="D40" s="615" t="s">
        <v>539</v>
      </c>
      <c r="E40" s="622">
        <f ca="1">OFFSET(입력!$B$3,B38-1+$S$1*20,7)</f>
        <v>0</v>
      </c>
      <c r="F40" s="615" t="s">
        <v>538</v>
      </c>
      <c r="G40" s="615">
        <f ca="1">OFFSET(입력!$B$3,B38-1+$S$1*20,9)</f>
        <v>0</v>
      </c>
      <c r="AC40" s="614"/>
      <c r="AD40">
        <f>COUNTIF(입력!$J$3:$J$142,AC40)</f>
        <v>101</v>
      </c>
    </row>
    <row r="41" spans="1:34" ht="39.75" customHeight="1">
      <c r="A41" s="1204" t="s">
        <v>512</v>
      </c>
      <c r="B41" s="1204"/>
      <c r="C41" s="1204" t="s">
        <v>536</v>
      </c>
      <c r="D41" s="1204"/>
      <c r="E41" s="1204"/>
      <c r="F41" s="1204"/>
      <c r="G41" s="615" t="s">
        <v>6</v>
      </c>
      <c r="AD41">
        <f>COUNTIF(입력!$J$3:$J$142,AC41)</f>
        <v>101</v>
      </c>
    </row>
    <row r="42" spans="1:34" ht="80.099999999999994" customHeight="1">
      <c r="A42" s="1208" t="s">
        <v>309</v>
      </c>
      <c r="B42" s="615" t="s">
        <v>310</v>
      </c>
      <c r="C42" s="1201">
        <f ca="1">OFFSET(입력!$B$3,B38-1+$S$1*20,12)</f>
        <v>0</v>
      </c>
      <c r="D42" s="1202"/>
      <c r="E42" s="1202"/>
      <c r="F42" s="1203"/>
      <c r="G42" s="615"/>
      <c r="AD42">
        <f>COUNTIF(입력!$J$3:$J$142,AC42)</f>
        <v>101</v>
      </c>
    </row>
    <row r="43" spans="1:34" ht="80.099999999999994" customHeight="1">
      <c r="A43" s="1209"/>
      <c r="B43" s="615" t="s">
        <v>311</v>
      </c>
      <c r="C43" s="1201">
        <f ca="1">OFFSET(입력!$B$3,B38-1+$S$1*20,13)</f>
        <v>0</v>
      </c>
      <c r="D43" s="1202"/>
      <c r="E43" s="1202"/>
      <c r="F43" s="1203"/>
      <c r="G43" s="615"/>
      <c r="AD43">
        <f>COUNTIF(입력!$J$3:$J$142,AC43)</f>
        <v>101</v>
      </c>
    </row>
    <row r="44" spans="1:34" ht="35.1" customHeight="1">
      <c r="A44" s="1195" t="s">
        <v>528</v>
      </c>
      <c r="B44" s="1196"/>
      <c r="C44" s="1201" t="s">
        <v>527</v>
      </c>
      <c r="D44" s="1202"/>
      <c r="E44" s="1202"/>
      <c r="F44" s="1203"/>
      <c r="G44" s="615" t="str">
        <f ca="1">IF(OFFSET(입력!$B$3,B38-1+$S$1*20,14)="제거대상의 대부분이 목본류","(○)","")</f>
        <v/>
      </c>
      <c r="AD44">
        <f>COUNTIF(입력!$J$3:$J$142,AC44)</f>
        <v>101</v>
      </c>
    </row>
    <row r="45" spans="1:34" ht="35.1" customHeight="1">
      <c r="A45" s="1197"/>
      <c r="B45" s="1198"/>
      <c r="C45" s="1201" t="s">
        <v>526</v>
      </c>
      <c r="D45" s="1202"/>
      <c r="E45" s="1202"/>
      <c r="F45" s="1203"/>
      <c r="G45" s="615" t="str">
        <f ca="1">IF(OFFSET(입력!$B$3,B38-1+$S$1*20,14)="제거대상의 대부분이 초본류","(○)","")</f>
        <v/>
      </c>
      <c r="AD45">
        <f>COUNTIF(입력!$J$3:$J$142,AC45)</f>
        <v>101</v>
      </c>
    </row>
    <row r="46" spans="1:34" ht="35.1" customHeight="1">
      <c r="A46" s="1199"/>
      <c r="B46" s="1200"/>
      <c r="C46" s="1201" t="s">
        <v>524</v>
      </c>
      <c r="D46" s="1202"/>
      <c r="E46" s="1202"/>
      <c r="F46" s="1203"/>
      <c r="G46" s="615" t="str">
        <f ca="1">IF(OFFSET(입력!$B$3,B38-1+$S$1*20,14)="제거대상은 목본류+초본류 혼합","(○)","")</f>
        <v/>
      </c>
      <c r="AD46">
        <f>COUNTIF(입력!$J$3:$J$142,AC46)</f>
        <v>101</v>
      </c>
    </row>
    <row r="47" spans="1:34" ht="35.1" customHeight="1">
      <c r="A47" s="1195" t="s">
        <v>558</v>
      </c>
      <c r="B47" s="1196"/>
      <c r="C47" s="1201" t="s">
        <v>523</v>
      </c>
      <c r="D47" s="1202"/>
      <c r="E47" s="1202"/>
      <c r="F47" s="1203"/>
      <c r="G47" s="615" t="str">
        <f ca="1">IF(OFFSET(입력!$B$3,B38-1+$S$1*20,15)="조림 당해 연도","(○)","")</f>
        <v/>
      </c>
      <c r="AD47">
        <f>COUNTIF(입력!$J$3:$J$142,AC47)</f>
        <v>101</v>
      </c>
    </row>
    <row r="48" spans="1:34" ht="35.1" customHeight="1">
      <c r="A48" s="1197"/>
      <c r="B48" s="1198"/>
      <c r="C48" s="1201" t="s">
        <v>521</v>
      </c>
      <c r="D48" s="1202"/>
      <c r="E48" s="1202"/>
      <c r="F48" s="1203"/>
      <c r="G48" s="615" t="str">
        <f ca="1">IF(OFFSET(입력!$B$3,B38-1+$S$1*20,15)="조림 2년 차","(○)","")</f>
        <v/>
      </c>
      <c r="AD48">
        <f>COUNTIF(입력!$J$3:$J$142,AC48)</f>
        <v>101</v>
      </c>
    </row>
    <row r="49" spans="1:34" ht="35.1" customHeight="1">
      <c r="A49" s="1199"/>
      <c r="B49" s="1200"/>
      <c r="C49" s="1201" t="s">
        <v>519</v>
      </c>
      <c r="D49" s="1202"/>
      <c r="E49" s="1202"/>
      <c r="F49" s="1203"/>
      <c r="G49" s="615" t="str">
        <f ca="1">IF(OFFSET(입력!$B$3,B38-1+$S$1*20,15)="조림 3년 차 이상","(○)","")</f>
        <v/>
      </c>
      <c r="AD49">
        <f>COUNTIF(입력!$J$3:$J$142,AC49)</f>
        <v>101</v>
      </c>
    </row>
    <row r="50" spans="1:34" ht="105.75" customHeight="1">
      <c r="A50" s="1204" t="s">
        <v>298</v>
      </c>
      <c r="B50" s="1204"/>
      <c r="C50" s="1201"/>
      <c r="D50" s="1202"/>
      <c r="E50" s="1202"/>
      <c r="F50" s="1202"/>
      <c r="G50" s="1203"/>
      <c r="AD50">
        <f>COUNTIF(입력!$J$3:$J$142,AC50)</f>
        <v>101</v>
      </c>
    </row>
    <row r="51" spans="1:34" ht="39.75" customHeight="1">
      <c r="A51" s="1194" t="s">
        <v>561</v>
      </c>
      <c r="B51" s="1194"/>
      <c r="C51" s="1194"/>
      <c r="D51" s="1194"/>
      <c r="AD51">
        <f>COUNTIF(입력!$J$3:$J$142,AC51)</f>
        <v>101</v>
      </c>
    </row>
    <row r="52" spans="1:34" ht="39.75" customHeight="1">
      <c r="A52" s="1205" t="str">
        <f ca="1">"풀베기 표준지 조사야장 ("&amp;OFFSET(입력!$A$3,B55-1+$S$1*20,0)&amp;")"</f>
        <v>풀베기 표준지 조사야장 (0)</v>
      </c>
      <c r="B52" s="1206"/>
      <c r="C52" s="1206"/>
      <c r="D52" s="1206"/>
      <c r="E52" s="1206"/>
      <c r="F52" s="1206"/>
      <c r="G52" s="1207"/>
      <c r="S52" s="3">
        <f ca="1">IFERROR(IF(RIGHT(MID(CELL("filename",A52),FIND("]",CELL("filename",A52))+1,255),2)&gt;=10,RIGHT(MID(CELL("filename",A52),FIND("]",CELL("filename",A52))+1,255),2)-1,RIGHT(MID(CELL("filename",A52),FIND("]",CELL("filename",A52))+1,255),1)-1),RIGHT(MID(CELL("filename",A52),FIND("]",CELL("filename",A52))+1,255),1)-1)</f>
        <v>8</v>
      </c>
    </row>
    <row r="53" spans="1:34" ht="39.75" customHeight="1">
      <c r="A53" s="1210" t="s">
        <v>559</v>
      </c>
      <c r="B53" s="1210"/>
      <c r="C53" s="1210"/>
      <c r="D53" s="1210"/>
      <c r="E53" s="620"/>
      <c r="F53" s="620"/>
      <c r="G53" s="620"/>
    </row>
    <row r="54" spans="1:34" ht="39.75" customHeight="1">
      <c r="A54" s="615" t="s">
        <v>554</v>
      </c>
      <c r="B54" s="619">
        <f ca="1">OFFSET(입력!$B$3,B55-1+$S$1*20,2)</f>
        <v>0</v>
      </c>
      <c r="C54" s="618">
        <f ca="1">OFFSET(입력!$B$3,B55-1+$S$1*20,3)</f>
        <v>0</v>
      </c>
      <c r="D54" s="615" t="s">
        <v>553</v>
      </c>
      <c r="E54" s="1201">
        <f ca="1">OFFSET(입력!$B$3,B55-1+$S$1*20,1)</f>
        <v>0</v>
      </c>
      <c r="F54" s="1202"/>
      <c r="G54" s="1203"/>
      <c r="AC54" s="614" t="s">
        <v>345</v>
      </c>
      <c r="AD54">
        <f>COUNTIF(입력!$J$3:$J$142,AC54)</f>
        <v>14</v>
      </c>
      <c r="AH54" s="614">
        <f>COUNTIF(입력!$J$3:$J$142,AC54)</f>
        <v>14</v>
      </c>
    </row>
    <row r="55" spans="1:34" ht="39.75" customHeight="1">
      <c r="A55" s="615" t="s">
        <v>550</v>
      </c>
      <c r="B55" s="1204">
        <f>ROUNDDOWN(ROW()/17,0)+1</f>
        <v>4</v>
      </c>
      <c r="C55" s="1204"/>
      <c r="D55" s="615" t="s">
        <v>549</v>
      </c>
      <c r="E55" s="615" t="s">
        <v>548</v>
      </c>
      <c r="F55" s="615" t="s">
        <v>547</v>
      </c>
      <c r="G55" s="621">
        <f ca="1">OFFSET(입력!$B$3,B55-1+$S$1*20,4)</f>
        <v>0</v>
      </c>
      <c r="AC55" s="614"/>
      <c r="AD55">
        <f>COUNTIF(입력!$J$3:$J$142,AC55)</f>
        <v>101</v>
      </c>
      <c r="AH55" s="614"/>
    </row>
    <row r="56" spans="1:34" ht="39.75" customHeight="1">
      <c r="A56" s="615" t="s">
        <v>573</v>
      </c>
      <c r="B56" s="616" t="s">
        <v>545</v>
      </c>
      <c r="C56" s="617">
        <f ca="1">ROUND(OFFSET(입력!$B$3,B55-1+$S$1*20,10),0)</f>
        <v>0</v>
      </c>
      <c r="D56" s="617" t="s">
        <v>544</v>
      </c>
      <c r="E56" s="617">
        <f ca="1">ROUND(OFFSET(입력!$B$3,B55-1+$S$1*20,11),0)</f>
        <v>0</v>
      </c>
      <c r="F56" s="615" t="s">
        <v>543</v>
      </c>
      <c r="G56" s="615" t="s">
        <v>574</v>
      </c>
      <c r="AC56" s="614"/>
      <c r="AD56">
        <f>COUNTIF(입력!$J$3:$J$142,AC56)</f>
        <v>101</v>
      </c>
      <c r="AH56" s="614"/>
    </row>
    <row r="57" spans="1:34" ht="39.75" customHeight="1">
      <c r="A57" s="615" t="s">
        <v>411</v>
      </c>
      <c r="B57" s="1204">
        <f ca="1">OFFSET(입력!$B$3,B55-1+$S$1*20,8)</f>
        <v>0</v>
      </c>
      <c r="C57" s="1204"/>
      <c r="D57" s="615" t="s">
        <v>539</v>
      </c>
      <c r="E57" s="622">
        <f ca="1">OFFSET(입력!$B$3,B55-1+$S$1*20,7)</f>
        <v>0</v>
      </c>
      <c r="F57" s="615" t="s">
        <v>538</v>
      </c>
      <c r="G57" s="615">
        <f ca="1">OFFSET(입력!$B$3,B55-1+$S$1*20,9)</f>
        <v>0</v>
      </c>
      <c r="AC57" s="614"/>
      <c r="AD57">
        <f>COUNTIF(입력!$J$3:$J$142,AC57)</f>
        <v>101</v>
      </c>
    </row>
    <row r="58" spans="1:34" ht="39.75" customHeight="1">
      <c r="A58" s="1204" t="s">
        <v>512</v>
      </c>
      <c r="B58" s="1204"/>
      <c r="C58" s="1204" t="s">
        <v>536</v>
      </c>
      <c r="D58" s="1204"/>
      <c r="E58" s="1204"/>
      <c r="F58" s="1204"/>
      <c r="G58" s="615" t="s">
        <v>6</v>
      </c>
      <c r="AD58">
        <f>COUNTIF(입력!$J$3:$J$142,AC58)</f>
        <v>101</v>
      </c>
    </row>
    <row r="59" spans="1:34" ht="80.099999999999994" customHeight="1">
      <c r="A59" s="1208" t="s">
        <v>309</v>
      </c>
      <c r="B59" s="615" t="s">
        <v>310</v>
      </c>
      <c r="C59" s="1201">
        <f ca="1">OFFSET(입력!$B$3,B55-1+$S$1*20,12)</f>
        <v>0</v>
      </c>
      <c r="D59" s="1202"/>
      <c r="E59" s="1202"/>
      <c r="F59" s="1203"/>
      <c r="G59" s="615"/>
      <c r="AD59">
        <f>COUNTIF(입력!$J$3:$J$142,AC59)</f>
        <v>101</v>
      </c>
    </row>
    <row r="60" spans="1:34" ht="80.099999999999994" customHeight="1">
      <c r="A60" s="1209"/>
      <c r="B60" s="615" t="s">
        <v>311</v>
      </c>
      <c r="C60" s="1201">
        <f ca="1">OFFSET(입력!$B$3,B55-1+$S$1*20,13)</f>
        <v>0</v>
      </c>
      <c r="D60" s="1202"/>
      <c r="E60" s="1202"/>
      <c r="F60" s="1203"/>
      <c r="G60" s="615"/>
      <c r="AD60">
        <f>COUNTIF(입력!$J$3:$J$142,AC60)</f>
        <v>101</v>
      </c>
    </row>
    <row r="61" spans="1:34" ht="35.1" customHeight="1">
      <c r="A61" s="1195" t="s">
        <v>528</v>
      </c>
      <c r="B61" s="1196"/>
      <c r="C61" s="1201" t="s">
        <v>527</v>
      </c>
      <c r="D61" s="1202"/>
      <c r="E61" s="1202"/>
      <c r="F61" s="1203"/>
      <c r="G61" s="615" t="str">
        <f ca="1">IF(OFFSET(입력!$B$3,B55-1+$S$1*20,14)="제거대상의 대부분이 목본류","(○)","")</f>
        <v/>
      </c>
      <c r="AD61">
        <f>COUNTIF(입력!$J$3:$J$142,AC61)</f>
        <v>101</v>
      </c>
    </row>
    <row r="62" spans="1:34" ht="35.1" customHeight="1">
      <c r="A62" s="1197"/>
      <c r="B62" s="1198"/>
      <c r="C62" s="1201" t="s">
        <v>526</v>
      </c>
      <c r="D62" s="1202"/>
      <c r="E62" s="1202"/>
      <c r="F62" s="1203"/>
      <c r="G62" s="615" t="str">
        <f ca="1">IF(OFFSET(입력!$B$3,B55-1+$S$1*20,14)="제거대상의 대부분이 초본류","(○)","")</f>
        <v/>
      </c>
      <c r="AD62">
        <f>COUNTIF(입력!$J$3:$J$142,AC62)</f>
        <v>101</v>
      </c>
    </row>
    <row r="63" spans="1:34" ht="35.1" customHeight="1">
      <c r="A63" s="1199"/>
      <c r="B63" s="1200"/>
      <c r="C63" s="1201" t="s">
        <v>524</v>
      </c>
      <c r="D63" s="1202"/>
      <c r="E63" s="1202"/>
      <c r="F63" s="1203"/>
      <c r="G63" s="615" t="str">
        <f ca="1">IF(OFFSET(입력!$B$3,B55-1+$S$1*20,14)="제거대상은 목본류+초본류 혼합","(○)","")</f>
        <v/>
      </c>
      <c r="AD63">
        <f>COUNTIF(입력!$J$3:$J$142,AC63)</f>
        <v>101</v>
      </c>
    </row>
    <row r="64" spans="1:34" ht="35.1" customHeight="1">
      <c r="A64" s="1195" t="s">
        <v>558</v>
      </c>
      <c r="B64" s="1196"/>
      <c r="C64" s="1201" t="s">
        <v>523</v>
      </c>
      <c r="D64" s="1202"/>
      <c r="E64" s="1202"/>
      <c r="F64" s="1203"/>
      <c r="G64" s="615" t="str">
        <f ca="1">IF(OFFSET(입력!$B$3,B55-1+$S$1*20,15)="조림 당해 연도","(○)","")</f>
        <v/>
      </c>
      <c r="AD64">
        <f>COUNTIF(입력!$J$3:$J$142,AC64)</f>
        <v>101</v>
      </c>
    </row>
    <row r="65" spans="1:34" ht="35.1" customHeight="1">
      <c r="A65" s="1197"/>
      <c r="B65" s="1198"/>
      <c r="C65" s="1201" t="s">
        <v>521</v>
      </c>
      <c r="D65" s="1202"/>
      <c r="E65" s="1202"/>
      <c r="F65" s="1203"/>
      <c r="G65" s="615" t="str">
        <f ca="1">IF(OFFSET(입력!$B$3,B55-1+$S$1*20,15)="조림 2년 차","(○)","")</f>
        <v/>
      </c>
      <c r="AD65">
        <f>COUNTIF(입력!$J$3:$J$142,AC65)</f>
        <v>101</v>
      </c>
    </row>
    <row r="66" spans="1:34" ht="35.1" customHeight="1">
      <c r="A66" s="1199"/>
      <c r="B66" s="1200"/>
      <c r="C66" s="1201" t="s">
        <v>519</v>
      </c>
      <c r="D66" s="1202"/>
      <c r="E66" s="1202"/>
      <c r="F66" s="1203"/>
      <c r="G66" s="615" t="str">
        <f ca="1">IF(OFFSET(입력!$B$3,B55-1+$S$1*20,15)="조림 3년 차 이상","(○)","")</f>
        <v/>
      </c>
      <c r="AD66">
        <f>COUNTIF(입력!$J$3:$J$142,AC66)</f>
        <v>101</v>
      </c>
    </row>
    <row r="67" spans="1:34" ht="105.75" customHeight="1">
      <c r="A67" s="1204" t="s">
        <v>298</v>
      </c>
      <c r="B67" s="1204"/>
      <c r="C67" s="1201"/>
      <c r="D67" s="1202"/>
      <c r="E67" s="1202"/>
      <c r="F67" s="1202"/>
      <c r="G67" s="1203"/>
      <c r="AD67">
        <f>COUNTIF(입력!$J$3:$J$142,AC67)</f>
        <v>101</v>
      </c>
    </row>
    <row r="68" spans="1:34" ht="39.75" customHeight="1">
      <c r="A68" s="1194" t="s">
        <v>561</v>
      </c>
      <c r="B68" s="1194"/>
      <c r="C68" s="1194"/>
      <c r="D68" s="1194"/>
      <c r="AD68">
        <f>COUNTIF(입력!$J$3:$J$142,AC68)</f>
        <v>101</v>
      </c>
    </row>
    <row r="69" spans="1:34" ht="39.75" customHeight="1">
      <c r="A69" s="1205" t="str">
        <f ca="1">"풀베기 표준지 조사야장 ("&amp;OFFSET(입력!$A$3,B72-1+$S$1*20,0)&amp;")"</f>
        <v>풀베기 표준지 조사야장 (0)</v>
      </c>
      <c r="B69" s="1206"/>
      <c r="C69" s="1206"/>
      <c r="D69" s="1206"/>
      <c r="E69" s="1206"/>
      <c r="F69" s="1206"/>
      <c r="G69" s="1207"/>
      <c r="S69" s="3">
        <f ca="1">IFERROR(IF(RIGHT(MID(CELL("filename",A69),FIND("]",CELL("filename",A69))+1,255),2)&gt;=10,RIGHT(MID(CELL("filename",A69),FIND("]",CELL("filename",A69))+1,255),2)-1,RIGHT(MID(CELL("filename",A69),FIND("]",CELL("filename",A69))+1,255),1)-1),RIGHT(MID(CELL("filename",A69),FIND("]",CELL("filename",A69))+1,255),1)-1)</f>
        <v>8</v>
      </c>
    </row>
    <row r="70" spans="1:34" ht="39.75" customHeight="1">
      <c r="A70" s="1210" t="s">
        <v>559</v>
      </c>
      <c r="B70" s="1210"/>
      <c r="C70" s="1210"/>
      <c r="D70" s="1210"/>
      <c r="E70" s="620"/>
      <c r="F70" s="620"/>
      <c r="G70" s="620"/>
    </row>
    <row r="71" spans="1:34" ht="39.75" customHeight="1">
      <c r="A71" s="615" t="s">
        <v>554</v>
      </c>
      <c r="B71" s="619">
        <f ca="1">OFFSET(입력!$B$3,B72-1+$S$1*20,2)</f>
        <v>0</v>
      </c>
      <c r="C71" s="618">
        <f ca="1">OFFSET(입력!$B$3,B72-1+$S$1*20,3)</f>
        <v>0</v>
      </c>
      <c r="D71" s="615" t="s">
        <v>553</v>
      </c>
      <c r="E71" s="1201">
        <f ca="1">OFFSET(입력!$B$3,B72-1+$S$1*20,1)</f>
        <v>0</v>
      </c>
      <c r="F71" s="1202"/>
      <c r="G71" s="1203"/>
      <c r="AC71" s="614" t="s">
        <v>345</v>
      </c>
      <c r="AD71">
        <f>COUNTIF(입력!$J$3:$J$142,AC71)</f>
        <v>14</v>
      </c>
      <c r="AH71" s="614">
        <f>COUNTIF(입력!$J$3:$J$142,AC71)</f>
        <v>14</v>
      </c>
    </row>
    <row r="72" spans="1:34" ht="39.75" customHeight="1">
      <c r="A72" s="615" t="s">
        <v>550</v>
      </c>
      <c r="B72" s="1204">
        <f>ROUNDDOWN(ROW()/17,0)+1</f>
        <v>5</v>
      </c>
      <c r="C72" s="1204"/>
      <c r="D72" s="615" t="s">
        <v>549</v>
      </c>
      <c r="E72" s="615" t="s">
        <v>548</v>
      </c>
      <c r="F72" s="615" t="s">
        <v>547</v>
      </c>
      <c r="G72" s="621">
        <f ca="1">OFFSET(입력!$B$3,B72-1+$S$1*20,4)</f>
        <v>0</v>
      </c>
      <c r="AC72" s="614"/>
      <c r="AD72">
        <f>COUNTIF(입력!$J$3:$J$142,AC72)</f>
        <v>101</v>
      </c>
      <c r="AH72" s="614"/>
    </row>
    <row r="73" spans="1:34" ht="39.75" customHeight="1">
      <c r="A73" s="615" t="s">
        <v>573</v>
      </c>
      <c r="B73" s="616" t="s">
        <v>545</v>
      </c>
      <c r="C73" s="617">
        <f ca="1">ROUND(OFFSET(입력!$B$3,B72-1+$S$1*20,10),0)</f>
        <v>0</v>
      </c>
      <c r="D73" s="617" t="s">
        <v>544</v>
      </c>
      <c r="E73" s="617">
        <f ca="1">ROUND(OFFSET(입력!$B$3,B72-1+$S$1*20,11),0)</f>
        <v>0</v>
      </c>
      <c r="F73" s="615" t="s">
        <v>543</v>
      </c>
      <c r="G73" s="615" t="s">
        <v>574</v>
      </c>
      <c r="AC73" s="614"/>
      <c r="AD73">
        <f>COUNTIF(입력!$J$3:$J$142,AC73)</f>
        <v>101</v>
      </c>
      <c r="AH73" s="614"/>
    </row>
    <row r="74" spans="1:34" ht="39.75" customHeight="1">
      <c r="A74" s="615" t="s">
        <v>411</v>
      </c>
      <c r="B74" s="1204">
        <f ca="1">OFFSET(입력!$B$3,B72-1+$S$1*20,8)</f>
        <v>0</v>
      </c>
      <c r="C74" s="1204"/>
      <c r="D74" s="615" t="s">
        <v>539</v>
      </c>
      <c r="E74" s="622">
        <f ca="1">OFFSET(입력!$B$3,B72-1+$S$1*20,7)</f>
        <v>0</v>
      </c>
      <c r="F74" s="615" t="s">
        <v>538</v>
      </c>
      <c r="G74" s="615">
        <f ca="1">OFFSET(입력!$B$3,B72-1+$S$1*20,9)</f>
        <v>0</v>
      </c>
      <c r="AC74" s="614"/>
      <c r="AD74">
        <f>COUNTIF(입력!$J$3:$J$142,AC74)</f>
        <v>101</v>
      </c>
    </row>
    <row r="75" spans="1:34" ht="39.75" customHeight="1">
      <c r="A75" s="1204" t="s">
        <v>512</v>
      </c>
      <c r="B75" s="1204"/>
      <c r="C75" s="1204" t="s">
        <v>536</v>
      </c>
      <c r="D75" s="1204"/>
      <c r="E75" s="1204"/>
      <c r="F75" s="1204"/>
      <c r="G75" s="615" t="s">
        <v>6</v>
      </c>
      <c r="AD75">
        <f>COUNTIF(입력!$J$3:$J$142,AC75)</f>
        <v>101</v>
      </c>
    </row>
    <row r="76" spans="1:34" ht="80.099999999999994" customHeight="1">
      <c r="A76" s="1208" t="s">
        <v>309</v>
      </c>
      <c r="B76" s="615" t="s">
        <v>310</v>
      </c>
      <c r="C76" s="1201">
        <f ca="1">OFFSET(입력!$B$3,B72-1+$S$1*20,12)</f>
        <v>0</v>
      </c>
      <c r="D76" s="1202"/>
      <c r="E76" s="1202"/>
      <c r="F76" s="1203"/>
      <c r="G76" s="615"/>
      <c r="AD76">
        <f>COUNTIF(입력!$J$3:$J$142,AC76)</f>
        <v>101</v>
      </c>
    </row>
    <row r="77" spans="1:34" ht="80.099999999999994" customHeight="1">
      <c r="A77" s="1209"/>
      <c r="B77" s="615" t="s">
        <v>311</v>
      </c>
      <c r="C77" s="1201">
        <f ca="1">OFFSET(입력!$B$3,B72-1+$S$1*20,13)</f>
        <v>0</v>
      </c>
      <c r="D77" s="1202"/>
      <c r="E77" s="1202"/>
      <c r="F77" s="1203"/>
      <c r="G77" s="615"/>
      <c r="AD77">
        <f>COUNTIF(입력!$J$3:$J$142,AC77)</f>
        <v>101</v>
      </c>
    </row>
    <row r="78" spans="1:34" ht="35.1" customHeight="1">
      <c r="A78" s="1195" t="s">
        <v>528</v>
      </c>
      <c r="B78" s="1196"/>
      <c r="C78" s="1201" t="s">
        <v>527</v>
      </c>
      <c r="D78" s="1202"/>
      <c r="E78" s="1202"/>
      <c r="F78" s="1203"/>
      <c r="G78" s="615" t="str">
        <f ca="1">IF(OFFSET(입력!$B$3,B72-1+$S$1*20,14)="제거대상의 대부분이 목본류","(○)","")</f>
        <v/>
      </c>
      <c r="AD78">
        <f>COUNTIF(입력!$J$3:$J$142,AC78)</f>
        <v>101</v>
      </c>
    </row>
    <row r="79" spans="1:34" ht="35.1" customHeight="1">
      <c r="A79" s="1197"/>
      <c r="B79" s="1198"/>
      <c r="C79" s="1201" t="s">
        <v>526</v>
      </c>
      <c r="D79" s="1202"/>
      <c r="E79" s="1202"/>
      <c r="F79" s="1203"/>
      <c r="G79" s="615" t="str">
        <f ca="1">IF(OFFSET(입력!$B$3,B72-1+$S$1*20,14)="제거대상의 대부분이 초본류","(○)","")</f>
        <v/>
      </c>
      <c r="AD79">
        <f>COUNTIF(입력!$J$3:$J$142,AC79)</f>
        <v>101</v>
      </c>
    </row>
    <row r="80" spans="1:34" ht="35.1" customHeight="1">
      <c r="A80" s="1199"/>
      <c r="B80" s="1200"/>
      <c r="C80" s="1201" t="s">
        <v>524</v>
      </c>
      <c r="D80" s="1202"/>
      <c r="E80" s="1202"/>
      <c r="F80" s="1203"/>
      <c r="G80" s="615" t="str">
        <f ca="1">IF(OFFSET(입력!$B$3,B72-1+$S$1*20,14)="제거대상은 목본류+초본류 혼합","(○)","")</f>
        <v/>
      </c>
      <c r="AD80">
        <f>COUNTIF(입력!$J$3:$J$142,AC80)</f>
        <v>101</v>
      </c>
    </row>
    <row r="81" spans="1:34" ht="35.1" customHeight="1">
      <c r="A81" s="1195" t="s">
        <v>558</v>
      </c>
      <c r="B81" s="1196"/>
      <c r="C81" s="1201" t="s">
        <v>523</v>
      </c>
      <c r="D81" s="1202"/>
      <c r="E81" s="1202"/>
      <c r="F81" s="1203"/>
      <c r="G81" s="615" t="str">
        <f ca="1">IF(OFFSET(입력!$B$3,B72-1+$S$1*20,15)="조림 당해 연도","(○)","")</f>
        <v/>
      </c>
      <c r="AD81">
        <f>COUNTIF(입력!$J$3:$J$142,AC81)</f>
        <v>101</v>
      </c>
    </row>
    <row r="82" spans="1:34" ht="35.1" customHeight="1">
      <c r="A82" s="1197"/>
      <c r="B82" s="1198"/>
      <c r="C82" s="1201" t="s">
        <v>521</v>
      </c>
      <c r="D82" s="1202"/>
      <c r="E82" s="1202"/>
      <c r="F82" s="1203"/>
      <c r="G82" s="615" t="str">
        <f ca="1">IF(OFFSET(입력!$B$3,B72-1+$S$1*20,15)="조림 2년 차","(○)","")</f>
        <v/>
      </c>
      <c r="AD82">
        <f>COUNTIF(입력!$J$3:$J$142,AC82)</f>
        <v>101</v>
      </c>
    </row>
    <row r="83" spans="1:34" ht="35.1" customHeight="1">
      <c r="A83" s="1199"/>
      <c r="B83" s="1200"/>
      <c r="C83" s="1201" t="s">
        <v>519</v>
      </c>
      <c r="D83" s="1202"/>
      <c r="E83" s="1202"/>
      <c r="F83" s="1203"/>
      <c r="G83" s="615" t="str">
        <f ca="1">IF(OFFSET(입력!$B$3,B72-1+$S$1*20,15)="조림 3년 차 이상","(○)","")</f>
        <v/>
      </c>
      <c r="AD83">
        <f>COUNTIF(입력!$J$3:$J$142,AC83)</f>
        <v>101</v>
      </c>
    </row>
    <row r="84" spans="1:34" ht="105.75" customHeight="1">
      <c r="A84" s="1204" t="s">
        <v>298</v>
      </c>
      <c r="B84" s="1204"/>
      <c r="C84" s="1201"/>
      <c r="D84" s="1202"/>
      <c r="E84" s="1202"/>
      <c r="F84" s="1202"/>
      <c r="G84" s="1203"/>
      <c r="AD84">
        <f>COUNTIF(입력!$J$3:$J$142,AC84)</f>
        <v>101</v>
      </c>
    </row>
    <row r="85" spans="1:34" ht="39.75" customHeight="1">
      <c r="A85" s="1194" t="s">
        <v>561</v>
      </c>
      <c r="B85" s="1194"/>
      <c r="C85" s="1194"/>
      <c r="D85" s="1194"/>
      <c r="AD85">
        <f>COUNTIF(입력!$J$3:$J$142,AC85)</f>
        <v>101</v>
      </c>
    </row>
    <row r="86" spans="1:34" ht="39.75" customHeight="1">
      <c r="A86" s="1205" t="str">
        <f ca="1">"풀베기 표준지 조사야장 ("&amp;OFFSET(입력!$A$3,B89-1+$S$1*20,0)&amp;")"</f>
        <v>풀베기 표준지 조사야장 (0)</v>
      </c>
      <c r="B86" s="1206"/>
      <c r="C86" s="1206"/>
      <c r="D86" s="1206"/>
      <c r="E86" s="1206"/>
      <c r="F86" s="1206"/>
      <c r="G86" s="1207"/>
      <c r="S86" s="3">
        <f ca="1">IFERROR(IF(RIGHT(MID(CELL("filename",A86),FIND("]",CELL("filename",A86))+1,255),2)&gt;=10,RIGHT(MID(CELL("filename",A86),FIND("]",CELL("filename",A86))+1,255),2)-1,RIGHT(MID(CELL("filename",A86),FIND("]",CELL("filename",A86))+1,255),1)-1),RIGHT(MID(CELL("filename",A86),FIND("]",CELL("filename",A86))+1,255),1)-1)</f>
        <v>8</v>
      </c>
    </row>
    <row r="87" spans="1:34" ht="39.75" customHeight="1">
      <c r="A87" s="1210" t="s">
        <v>559</v>
      </c>
      <c r="B87" s="1210"/>
      <c r="C87" s="1210"/>
      <c r="D87" s="1210"/>
      <c r="E87" s="620"/>
      <c r="F87" s="620"/>
      <c r="G87" s="620"/>
    </row>
    <row r="88" spans="1:34" ht="39.75" customHeight="1">
      <c r="A88" s="615" t="s">
        <v>554</v>
      </c>
      <c r="B88" s="619">
        <f ca="1">OFFSET(입력!$B$3,B89-1+$S$1*20,2)</f>
        <v>0</v>
      </c>
      <c r="C88" s="618">
        <f ca="1">OFFSET(입력!$B$3,B89-1+$S$1*20,3)</f>
        <v>0</v>
      </c>
      <c r="D88" s="615" t="s">
        <v>553</v>
      </c>
      <c r="E88" s="1201">
        <f ca="1">OFFSET(입력!$B$3,B89-1+$S$1*20,1)</f>
        <v>0</v>
      </c>
      <c r="F88" s="1202"/>
      <c r="G88" s="1203"/>
      <c r="AC88" s="614" t="s">
        <v>345</v>
      </c>
      <c r="AD88">
        <f>COUNTIF(입력!$J$3:$J$142,AC88)</f>
        <v>14</v>
      </c>
      <c r="AH88" s="614">
        <f>COUNTIF(입력!$J$3:$J$142,AC88)</f>
        <v>14</v>
      </c>
    </row>
    <row r="89" spans="1:34" ht="39.75" customHeight="1">
      <c r="A89" s="615" t="s">
        <v>550</v>
      </c>
      <c r="B89" s="1204">
        <f>ROUNDDOWN(ROW()/17,0)+1</f>
        <v>6</v>
      </c>
      <c r="C89" s="1204"/>
      <c r="D89" s="615" t="s">
        <v>549</v>
      </c>
      <c r="E89" s="615" t="s">
        <v>548</v>
      </c>
      <c r="F89" s="615" t="s">
        <v>547</v>
      </c>
      <c r="G89" s="621">
        <f ca="1">OFFSET(입력!$B$3,B89-1+$S$1*20,4)</f>
        <v>0</v>
      </c>
      <c r="AC89" s="614"/>
      <c r="AD89">
        <f>COUNTIF(입력!$J$3:$J$142,AC89)</f>
        <v>101</v>
      </c>
      <c r="AH89" s="614"/>
    </row>
    <row r="90" spans="1:34" ht="39.75" customHeight="1">
      <c r="A90" s="615" t="s">
        <v>573</v>
      </c>
      <c r="B90" s="616" t="s">
        <v>545</v>
      </c>
      <c r="C90" s="617">
        <f ca="1">ROUND(OFFSET(입력!$B$3,B89-1+$S$1*20,10),0)</f>
        <v>0</v>
      </c>
      <c r="D90" s="617" t="s">
        <v>544</v>
      </c>
      <c r="E90" s="617">
        <f ca="1">ROUND(OFFSET(입력!$B$3,B89-1+$S$1*20,11),0)</f>
        <v>0</v>
      </c>
      <c r="F90" s="615" t="s">
        <v>543</v>
      </c>
      <c r="G90" s="615" t="s">
        <v>574</v>
      </c>
      <c r="AC90" s="614"/>
      <c r="AD90">
        <f>COUNTIF(입력!$J$3:$J$142,AC90)</f>
        <v>101</v>
      </c>
      <c r="AH90" s="614"/>
    </row>
    <row r="91" spans="1:34" ht="39.75" customHeight="1">
      <c r="A91" s="615" t="s">
        <v>411</v>
      </c>
      <c r="B91" s="1204">
        <f ca="1">OFFSET(입력!$B$3,B89-1+$S$1*20,8)</f>
        <v>0</v>
      </c>
      <c r="C91" s="1204"/>
      <c r="D91" s="615" t="s">
        <v>539</v>
      </c>
      <c r="E91" s="622">
        <f ca="1">OFFSET(입력!$B$3,B89-1+$S$1*20,7)</f>
        <v>0</v>
      </c>
      <c r="F91" s="615" t="s">
        <v>538</v>
      </c>
      <c r="G91" s="615">
        <f ca="1">OFFSET(입력!$B$3,B89-1+$S$1*20,9)</f>
        <v>0</v>
      </c>
      <c r="AC91" s="614"/>
      <c r="AD91">
        <f>COUNTIF(입력!$J$3:$J$142,AC91)</f>
        <v>101</v>
      </c>
    </row>
    <row r="92" spans="1:34" ht="39.75" customHeight="1">
      <c r="A92" s="1204" t="s">
        <v>512</v>
      </c>
      <c r="B92" s="1204"/>
      <c r="C92" s="1204" t="s">
        <v>536</v>
      </c>
      <c r="D92" s="1204"/>
      <c r="E92" s="1204"/>
      <c r="F92" s="1204"/>
      <c r="G92" s="615" t="s">
        <v>6</v>
      </c>
      <c r="AD92">
        <f>COUNTIF(입력!$J$3:$J$142,AC92)</f>
        <v>101</v>
      </c>
    </row>
    <row r="93" spans="1:34" ht="80.099999999999994" customHeight="1">
      <c r="A93" s="1208" t="s">
        <v>309</v>
      </c>
      <c r="B93" s="615" t="s">
        <v>310</v>
      </c>
      <c r="C93" s="1201">
        <f ca="1">OFFSET(입력!$B$3,B89-1+$S$1*20,12)</f>
        <v>0</v>
      </c>
      <c r="D93" s="1202"/>
      <c r="E93" s="1202"/>
      <c r="F93" s="1203"/>
      <c r="G93" s="615"/>
      <c r="AD93">
        <f>COUNTIF(입력!$J$3:$J$142,AC93)</f>
        <v>101</v>
      </c>
    </row>
    <row r="94" spans="1:34" ht="80.099999999999994" customHeight="1">
      <c r="A94" s="1209"/>
      <c r="B94" s="615" t="s">
        <v>311</v>
      </c>
      <c r="C94" s="1201">
        <f ca="1">OFFSET(입력!$B$3,B89-1+$S$1*20,13)</f>
        <v>0</v>
      </c>
      <c r="D94" s="1202"/>
      <c r="E94" s="1202"/>
      <c r="F94" s="1203"/>
      <c r="G94" s="615"/>
      <c r="AD94">
        <f>COUNTIF(입력!$J$3:$J$142,AC94)</f>
        <v>101</v>
      </c>
    </row>
    <row r="95" spans="1:34" ht="35.1" customHeight="1">
      <c r="A95" s="1195" t="s">
        <v>528</v>
      </c>
      <c r="B95" s="1196"/>
      <c r="C95" s="1201" t="s">
        <v>527</v>
      </c>
      <c r="D95" s="1202"/>
      <c r="E95" s="1202"/>
      <c r="F95" s="1203"/>
      <c r="G95" s="615" t="str">
        <f ca="1">IF(OFFSET(입력!$B$3,B89-1+$S$1*20,14)="제거대상의 대부분이 목본류","(○)","")</f>
        <v/>
      </c>
      <c r="AD95">
        <f>COUNTIF(입력!$J$3:$J$142,AC95)</f>
        <v>101</v>
      </c>
    </row>
    <row r="96" spans="1:34" ht="35.1" customHeight="1">
      <c r="A96" s="1197"/>
      <c r="B96" s="1198"/>
      <c r="C96" s="1201" t="s">
        <v>526</v>
      </c>
      <c r="D96" s="1202"/>
      <c r="E96" s="1202"/>
      <c r="F96" s="1203"/>
      <c r="G96" s="615" t="str">
        <f ca="1">IF(OFFSET(입력!$B$3,B89-1+$S$1*20,14)="제거대상의 대부분이 초본류","(○)","")</f>
        <v/>
      </c>
      <c r="AD96">
        <f>COUNTIF(입력!$J$3:$J$142,AC96)</f>
        <v>101</v>
      </c>
    </row>
    <row r="97" spans="1:34" ht="35.1" customHeight="1">
      <c r="A97" s="1199"/>
      <c r="B97" s="1200"/>
      <c r="C97" s="1201" t="s">
        <v>524</v>
      </c>
      <c r="D97" s="1202"/>
      <c r="E97" s="1202"/>
      <c r="F97" s="1203"/>
      <c r="G97" s="615" t="str">
        <f ca="1">IF(OFFSET(입력!$B$3,B89-1+$S$1*20,14)="제거대상은 목본류+초본류 혼합","(○)","")</f>
        <v/>
      </c>
      <c r="AD97">
        <f>COUNTIF(입력!$J$3:$J$142,AC97)</f>
        <v>101</v>
      </c>
    </row>
    <row r="98" spans="1:34" ht="35.1" customHeight="1">
      <c r="A98" s="1195" t="s">
        <v>558</v>
      </c>
      <c r="B98" s="1196"/>
      <c r="C98" s="1201" t="s">
        <v>523</v>
      </c>
      <c r="D98" s="1202"/>
      <c r="E98" s="1202"/>
      <c r="F98" s="1203"/>
      <c r="G98" s="615" t="str">
        <f ca="1">IF(OFFSET(입력!$B$3,B89-1+$S$1*20,15)="조림 당해 연도","(○)","")</f>
        <v/>
      </c>
      <c r="AD98">
        <f>COUNTIF(입력!$J$3:$J$142,AC98)</f>
        <v>101</v>
      </c>
    </row>
    <row r="99" spans="1:34" ht="35.1" customHeight="1">
      <c r="A99" s="1197"/>
      <c r="B99" s="1198"/>
      <c r="C99" s="1201" t="s">
        <v>521</v>
      </c>
      <c r="D99" s="1202"/>
      <c r="E99" s="1202"/>
      <c r="F99" s="1203"/>
      <c r="G99" s="615" t="str">
        <f ca="1">IF(OFFSET(입력!$B$3,B89-1+$S$1*20,15)="조림 2년 차","(○)","")</f>
        <v/>
      </c>
      <c r="AD99">
        <f>COUNTIF(입력!$J$3:$J$142,AC99)</f>
        <v>101</v>
      </c>
    </row>
    <row r="100" spans="1:34" ht="35.1" customHeight="1">
      <c r="A100" s="1199"/>
      <c r="B100" s="1200"/>
      <c r="C100" s="1201" t="s">
        <v>519</v>
      </c>
      <c r="D100" s="1202"/>
      <c r="E100" s="1202"/>
      <c r="F100" s="1203"/>
      <c r="G100" s="615" t="str">
        <f ca="1">IF(OFFSET(입력!$B$3,B89-1+$S$1*20,15)="조림 3년 차 이상","(○)","")</f>
        <v/>
      </c>
      <c r="AD100">
        <f>COUNTIF(입력!$J$3:$J$142,AC100)</f>
        <v>101</v>
      </c>
    </row>
    <row r="101" spans="1:34" ht="105.75" customHeight="1">
      <c r="A101" s="1204" t="s">
        <v>298</v>
      </c>
      <c r="B101" s="1204"/>
      <c r="C101" s="1201"/>
      <c r="D101" s="1202"/>
      <c r="E101" s="1202"/>
      <c r="F101" s="1202"/>
      <c r="G101" s="1203"/>
      <c r="AD101">
        <f>COUNTIF(입력!$J$3:$J$142,AC101)</f>
        <v>101</v>
      </c>
    </row>
    <row r="102" spans="1:34" ht="39.75" customHeight="1">
      <c r="A102" s="1194" t="s">
        <v>561</v>
      </c>
      <c r="B102" s="1194"/>
      <c r="C102" s="1194"/>
      <c r="D102" s="1194"/>
      <c r="AD102">
        <f>COUNTIF(입력!$J$3:$J$142,AC102)</f>
        <v>101</v>
      </c>
    </row>
    <row r="103" spans="1:34" ht="39.75" customHeight="1">
      <c r="A103" s="1205" t="str">
        <f ca="1">"풀베기 표준지 조사야장 ("&amp;OFFSET(입력!$A$3,B106-1+$S$1*20,0)&amp;")"</f>
        <v>풀베기 표준지 조사야장 (0)</v>
      </c>
      <c r="B103" s="1206"/>
      <c r="C103" s="1206"/>
      <c r="D103" s="1206"/>
      <c r="E103" s="1206"/>
      <c r="F103" s="1206"/>
      <c r="G103" s="1207"/>
      <c r="S103" s="3">
        <f ca="1">IFERROR(IF(RIGHT(MID(CELL("filename",A103),FIND("]",CELL("filename",A103))+1,255),2)&gt;=10,RIGHT(MID(CELL("filename",A103),FIND("]",CELL("filename",A103))+1,255),2)-1,RIGHT(MID(CELL("filename",A103),FIND("]",CELL("filename",A103))+1,255),1)-1),RIGHT(MID(CELL("filename",A103),FIND("]",CELL("filename",A103))+1,255),1)-1)</f>
        <v>8</v>
      </c>
    </row>
    <row r="104" spans="1:34" ht="39.75" customHeight="1">
      <c r="A104" s="1210" t="s">
        <v>559</v>
      </c>
      <c r="B104" s="1210"/>
      <c r="C104" s="1210"/>
      <c r="D104" s="1210"/>
      <c r="E104" s="620"/>
      <c r="F104" s="620"/>
      <c r="G104" s="620"/>
    </row>
    <row r="105" spans="1:34" ht="39.75" customHeight="1">
      <c r="A105" s="615" t="s">
        <v>554</v>
      </c>
      <c r="B105" s="619">
        <f ca="1">OFFSET(입력!$B$3,B106-1+$S$1*20,2)</f>
        <v>0</v>
      </c>
      <c r="C105" s="618">
        <f ca="1">OFFSET(입력!$B$3,B106-1+$S$1*20,3)</f>
        <v>0</v>
      </c>
      <c r="D105" s="615" t="s">
        <v>553</v>
      </c>
      <c r="E105" s="1201">
        <f ca="1">OFFSET(입력!$B$3,B106-1+$S$1*20,1)</f>
        <v>0</v>
      </c>
      <c r="F105" s="1202"/>
      <c r="G105" s="1203"/>
      <c r="AC105" s="614" t="s">
        <v>345</v>
      </c>
      <c r="AD105">
        <f>COUNTIF(입력!$J$3:$J$142,AC105)</f>
        <v>14</v>
      </c>
      <c r="AH105" s="614">
        <f>COUNTIF(입력!$J$3:$J$142,AC105)</f>
        <v>14</v>
      </c>
    </row>
    <row r="106" spans="1:34" ht="39.75" customHeight="1">
      <c r="A106" s="615" t="s">
        <v>550</v>
      </c>
      <c r="B106" s="1204">
        <f>ROUNDDOWN(ROW()/17,0)+1</f>
        <v>7</v>
      </c>
      <c r="C106" s="1204"/>
      <c r="D106" s="615" t="s">
        <v>549</v>
      </c>
      <c r="E106" s="615" t="s">
        <v>548</v>
      </c>
      <c r="F106" s="615" t="s">
        <v>547</v>
      </c>
      <c r="G106" s="621">
        <f ca="1">OFFSET(입력!$B$3,B106-1+$S$1*20,4)</f>
        <v>0</v>
      </c>
      <c r="AC106" s="614"/>
      <c r="AD106">
        <f>COUNTIF(입력!$J$3:$J$142,AC106)</f>
        <v>101</v>
      </c>
      <c r="AH106" s="614"/>
    </row>
    <row r="107" spans="1:34" ht="39.75" customHeight="1">
      <c r="A107" s="615" t="s">
        <v>573</v>
      </c>
      <c r="B107" s="616" t="s">
        <v>545</v>
      </c>
      <c r="C107" s="617">
        <f ca="1">ROUND(OFFSET(입력!$B$3,B106-1+$S$1*20,10),0)</f>
        <v>0</v>
      </c>
      <c r="D107" s="617" t="s">
        <v>544</v>
      </c>
      <c r="E107" s="617">
        <f ca="1">ROUND(OFFSET(입력!$B$3,B106-1+$S$1*20,11),0)</f>
        <v>0</v>
      </c>
      <c r="F107" s="615" t="s">
        <v>543</v>
      </c>
      <c r="G107" s="615" t="s">
        <v>574</v>
      </c>
      <c r="AC107" s="614"/>
      <c r="AD107">
        <f>COUNTIF(입력!$J$3:$J$142,AC107)</f>
        <v>101</v>
      </c>
      <c r="AH107" s="614"/>
    </row>
    <row r="108" spans="1:34" ht="39.75" customHeight="1">
      <c r="A108" s="615" t="s">
        <v>411</v>
      </c>
      <c r="B108" s="1204">
        <f ca="1">OFFSET(입력!$B$3,B106-1+$S$1*20,8)</f>
        <v>0</v>
      </c>
      <c r="C108" s="1204"/>
      <c r="D108" s="615" t="s">
        <v>539</v>
      </c>
      <c r="E108" s="622">
        <f ca="1">OFFSET(입력!$B$3,B106-1+$S$1*20,7)</f>
        <v>0</v>
      </c>
      <c r="F108" s="615" t="s">
        <v>538</v>
      </c>
      <c r="G108" s="615">
        <f ca="1">OFFSET(입력!$B$3,B106-1+$S$1*20,9)</f>
        <v>0</v>
      </c>
      <c r="AC108" s="614"/>
      <c r="AD108">
        <f>COUNTIF(입력!$J$3:$J$142,AC108)</f>
        <v>101</v>
      </c>
    </row>
    <row r="109" spans="1:34" ht="39.75" customHeight="1">
      <c r="A109" s="1204" t="s">
        <v>512</v>
      </c>
      <c r="B109" s="1204"/>
      <c r="C109" s="1204" t="s">
        <v>536</v>
      </c>
      <c r="D109" s="1204"/>
      <c r="E109" s="1204"/>
      <c r="F109" s="1204"/>
      <c r="G109" s="615" t="s">
        <v>6</v>
      </c>
      <c r="AD109">
        <f>COUNTIF(입력!$J$3:$J$142,AC109)</f>
        <v>101</v>
      </c>
    </row>
    <row r="110" spans="1:34" ht="80.099999999999994" customHeight="1">
      <c r="A110" s="1208" t="s">
        <v>309</v>
      </c>
      <c r="B110" s="615" t="s">
        <v>310</v>
      </c>
      <c r="C110" s="1201">
        <f ca="1">OFFSET(입력!$B$3,B106-1+$S$1*20,12)</f>
        <v>0</v>
      </c>
      <c r="D110" s="1202"/>
      <c r="E110" s="1202"/>
      <c r="F110" s="1203"/>
      <c r="G110" s="615"/>
      <c r="AD110">
        <f>COUNTIF(입력!$J$3:$J$142,AC110)</f>
        <v>101</v>
      </c>
    </row>
    <row r="111" spans="1:34" ht="80.099999999999994" customHeight="1">
      <c r="A111" s="1209"/>
      <c r="B111" s="615" t="s">
        <v>311</v>
      </c>
      <c r="C111" s="1201">
        <f ca="1">OFFSET(입력!$B$3,B106-1+$S$1*20,13)</f>
        <v>0</v>
      </c>
      <c r="D111" s="1202"/>
      <c r="E111" s="1202"/>
      <c r="F111" s="1203"/>
      <c r="G111" s="615"/>
      <c r="AD111">
        <f>COUNTIF(입력!$J$3:$J$142,AC111)</f>
        <v>101</v>
      </c>
    </row>
    <row r="112" spans="1:34" ht="35.1" customHeight="1">
      <c r="A112" s="1195" t="s">
        <v>528</v>
      </c>
      <c r="B112" s="1196"/>
      <c r="C112" s="1201" t="s">
        <v>527</v>
      </c>
      <c r="D112" s="1202"/>
      <c r="E112" s="1202"/>
      <c r="F112" s="1203"/>
      <c r="G112" s="615" t="str">
        <f ca="1">IF(OFFSET(입력!$B$3,B106-1+$S$1*20,14)="제거대상의 대부분이 목본류","(○)","")</f>
        <v/>
      </c>
      <c r="AD112">
        <f>COUNTIF(입력!$J$3:$J$142,AC112)</f>
        <v>101</v>
      </c>
    </row>
    <row r="113" spans="1:30" ht="35.1" customHeight="1">
      <c r="A113" s="1197"/>
      <c r="B113" s="1198"/>
      <c r="C113" s="1201" t="s">
        <v>526</v>
      </c>
      <c r="D113" s="1202"/>
      <c r="E113" s="1202"/>
      <c r="F113" s="1203"/>
      <c r="G113" s="615" t="str">
        <f ca="1">IF(OFFSET(입력!$B$3,B106-1+$S$1*20,14)="제거대상의 대부분이 초본류","(○)","")</f>
        <v/>
      </c>
      <c r="AD113">
        <f>COUNTIF(입력!$J$3:$J$142,AC113)</f>
        <v>101</v>
      </c>
    </row>
    <row r="114" spans="1:30" ht="35.1" customHeight="1">
      <c r="A114" s="1199"/>
      <c r="B114" s="1200"/>
      <c r="C114" s="1201" t="s">
        <v>524</v>
      </c>
      <c r="D114" s="1202"/>
      <c r="E114" s="1202"/>
      <c r="F114" s="1203"/>
      <c r="G114" s="615" t="str">
        <f ca="1">IF(OFFSET(입력!$B$3,B106-1+$S$1*20,14)="제거대상은 목본류+초본류 혼합","(○)","")</f>
        <v/>
      </c>
      <c r="AD114">
        <f>COUNTIF(입력!$J$3:$J$142,AC114)</f>
        <v>101</v>
      </c>
    </row>
    <row r="115" spans="1:30" ht="35.1" customHeight="1">
      <c r="A115" s="1195" t="s">
        <v>558</v>
      </c>
      <c r="B115" s="1196"/>
      <c r="C115" s="1201" t="s">
        <v>523</v>
      </c>
      <c r="D115" s="1202"/>
      <c r="E115" s="1202"/>
      <c r="F115" s="1203"/>
      <c r="G115" s="615" t="str">
        <f ca="1">IF(OFFSET(입력!$B$3,B106-1+$S$1*20,15)="조림 당해 연도","(○)","")</f>
        <v/>
      </c>
      <c r="AD115">
        <f>COUNTIF(입력!$J$3:$J$142,AC115)</f>
        <v>101</v>
      </c>
    </row>
    <row r="116" spans="1:30" ht="35.1" customHeight="1">
      <c r="A116" s="1197"/>
      <c r="B116" s="1198"/>
      <c r="C116" s="1201" t="s">
        <v>521</v>
      </c>
      <c r="D116" s="1202"/>
      <c r="E116" s="1202"/>
      <c r="F116" s="1203"/>
      <c r="G116" s="615" t="str">
        <f ca="1">IF(OFFSET(입력!$B$3,B106-1+$S$1*20,15)="조림 2년 차","(○)","")</f>
        <v/>
      </c>
      <c r="AD116">
        <f>COUNTIF(입력!$J$3:$J$142,AC116)</f>
        <v>101</v>
      </c>
    </row>
    <row r="117" spans="1:30" ht="35.1" customHeight="1">
      <c r="A117" s="1199"/>
      <c r="B117" s="1200"/>
      <c r="C117" s="1201" t="s">
        <v>519</v>
      </c>
      <c r="D117" s="1202"/>
      <c r="E117" s="1202"/>
      <c r="F117" s="1203"/>
      <c r="G117" s="615" t="str">
        <f ca="1">IF(OFFSET(입력!$B$3,B106-1+$S$1*20,15)="조림 3년 차 이상","(○)","")</f>
        <v/>
      </c>
      <c r="AD117">
        <f>COUNTIF(입력!$J$3:$J$142,AC117)</f>
        <v>101</v>
      </c>
    </row>
    <row r="118" spans="1:30" ht="105.75" customHeight="1">
      <c r="A118" s="1204" t="s">
        <v>298</v>
      </c>
      <c r="B118" s="1204"/>
      <c r="C118" s="1201"/>
      <c r="D118" s="1202"/>
      <c r="E118" s="1202"/>
      <c r="F118" s="1202"/>
      <c r="G118" s="1203"/>
      <c r="AD118">
        <f>COUNTIF(입력!$J$3:$J$142,AC118)</f>
        <v>101</v>
      </c>
    </row>
    <row r="119" spans="1:30" ht="39.75" customHeight="1">
      <c r="A119" s="1194" t="s">
        <v>561</v>
      </c>
      <c r="B119" s="1194"/>
      <c r="C119" s="1194"/>
      <c r="D119" s="1194"/>
      <c r="AD119">
        <f>COUNTIF(입력!$J$3:$J$142,AC119)</f>
        <v>101</v>
      </c>
    </row>
  </sheetData>
  <mergeCells count="147">
    <mergeCell ref="A102:D102"/>
    <mergeCell ref="A98:B100"/>
    <mergeCell ref="C98:F98"/>
    <mergeCell ref="C99:F99"/>
    <mergeCell ref="C100:F100"/>
    <mergeCell ref="A101:B101"/>
    <mergeCell ref="C101:G101"/>
    <mergeCell ref="A92:B92"/>
    <mergeCell ref="C92:F92"/>
    <mergeCell ref="A93:A94"/>
    <mergeCell ref="C93:F93"/>
    <mergeCell ref="C94:F94"/>
    <mergeCell ref="A95:B97"/>
    <mergeCell ref="C95:F95"/>
    <mergeCell ref="C96:F96"/>
    <mergeCell ref="C97:F97"/>
    <mergeCell ref="A85:D85"/>
    <mergeCell ref="A86:G86"/>
    <mergeCell ref="A87:D87"/>
    <mergeCell ref="E88:G88"/>
    <mergeCell ref="B89:C89"/>
    <mergeCell ref="B91:C91"/>
    <mergeCell ref="A81:B83"/>
    <mergeCell ref="C81:F81"/>
    <mergeCell ref="C82:F82"/>
    <mergeCell ref="C83:F83"/>
    <mergeCell ref="A84:B84"/>
    <mergeCell ref="C84:G84"/>
    <mergeCell ref="A75:B75"/>
    <mergeCell ref="C75:F75"/>
    <mergeCell ref="A76:A77"/>
    <mergeCell ref="C76:F76"/>
    <mergeCell ref="C77:F77"/>
    <mergeCell ref="A78:B80"/>
    <mergeCell ref="C78:F78"/>
    <mergeCell ref="C79:F79"/>
    <mergeCell ref="C80:F80"/>
    <mergeCell ref="A68:D68"/>
    <mergeCell ref="A69:G69"/>
    <mergeCell ref="A70:D70"/>
    <mergeCell ref="E71:G71"/>
    <mergeCell ref="B72:C72"/>
    <mergeCell ref="B74:C74"/>
    <mergeCell ref="A64:B66"/>
    <mergeCell ref="C64:F64"/>
    <mergeCell ref="C65:F65"/>
    <mergeCell ref="C66:F66"/>
    <mergeCell ref="A67:B67"/>
    <mergeCell ref="C67:G67"/>
    <mergeCell ref="A58:B58"/>
    <mergeCell ref="C58:F58"/>
    <mergeCell ref="A59:A60"/>
    <mergeCell ref="C59:F59"/>
    <mergeCell ref="C60:F60"/>
    <mergeCell ref="A61:B63"/>
    <mergeCell ref="C61:F61"/>
    <mergeCell ref="C62:F62"/>
    <mergeCell ref="C63:F63"/>
    <mergeCell ref="A51:D51"/>
    <mergeCell ref="A52:G52"/>
    <mergeCell ref="A53:D53"/>
    <mergeCell ref="E54:G54"/>
    <mergeCell ref="B55:C55"/>
    <mergeCell ref="B57:C57"/>
    <mergeCell ref="A47:B49"/>
    <mergeCell ref="C47:F47"/>
    <mergeCell ref="C48:F48"/>
    <mergeCell ref="C49:F49"/>
    <mergeCell ref="A50:B50"/>
    <mergeCell ref="C50:G50"/>
    <mergeCell ref="A41:B41"/>
    <mergeCell ref="C41:F41"/>
    <mergeCell ref="A42:A43"/>
    <mergeCell ref="C42:F42"/>
    <mergeCell ref="C43:F43"/>
    <mergeCell ref="A44:B46"/>
    <mergeCell ref="C44:F44"/>
    <mergeCell ref="C45:F45"/>
    <mergeCell ref="C46:F46"/>
    <mergeCell ref="A34:D34"/>
    <mergeCell ref="A35:G35"/>
    <mergeCell ref="A36:D36"/>
    <mergeCell ref="E37:G37"/>
    <mergeCell ref="B38:C38"/>
    <mergeCell ref="B40:C40"/>
    <mergeCell ref="A30:B32"/>
    <mergeCell ref="C30:F30"/>
    <mergeCell ref="C31:F31"/>
    <mergeCell ref="C32:F32"/>
    <mergeCell ref="A33:B33"/>
    <mergeCell ref="C33:G33"/>
    <mergeCell ref="A24:B24"/>
    <mergeCell ref="C24:F24"/>
    <mergeCell ref="A25:A26"/>
    <mergeCell ref="C25:F25"/>
    <mergeCell ref="C26:F26"/>
    <mergeCell ref="A27:B29"/>
    <mergeCell ref="C27:F27"/>
    <mergeCell ref="C28:F28"/>
    <mergeCell ref="C29:F29"/>
    <mergeCell ref="A17:D17"/>
    <mergeCell ref="A18:G18"/>
    <mergeCell ref="A19:D19"/>
    <mergeCell ref="E20:G20"/>
    <mergeCell ref="B21:C21"/>
    <mergeCell ref="B23:C23"/>
    <mergeCell ref="A13:B15"/>
    <mergeCell ref="C13:F13"/>
    <mergeCell ref="C14:F14"/>
    <mergeCell ref="C15:F15"/>
    <mergeCell ref="A16:B16"/>
    <mergeCell ref="C16:G16"/>
    <mergeCell ref="A8:A9"/>
    <mergeCell ref="C8:F8"/>
    <mergeCell ref="C9:F9"/>
    <mergeCell ref="A10:B12"/>
    <mergeCell ref="C10:F10"/>
    <mergeCell ref="C11:F11"/>
    <mergeCell ref="C12:F12"/>
    <mergeCell ref="A1:G1"/>
    <mergeCell ref="A2:D2"/>
    <mergeCell ref="E3:G3"/>
    <mergeCell ref="B4:C4"/>
    <mergeCell ref="B6:C6"/>
    <mergeCell ref="A7:B7"/>
    <mergeCell ref="C7:F7"/>
    <mergeCell ref="A103:G103"/>
    <mergeCell ref="A104:D104"/>
    <mergeCell ref="E105:G105"/>
    <mergeCell ref="B106:C106"/>
    <mergeCell ref="B108:C108"/>
    <mergeCell ref="A109:B109"/>
    <mergeCell ref="C109:F109"/>
    <mergeCell ref="A110:A111"/>
    <mergeCell ref="C110:F110"/>
    <mergeCell ref="C111:F111"/>
    <mergeCell ref="A119:D119"/>
    <mergeCell ref="A112:B114"/>
    <mergeCell ref="C112:F112"/>
    <mergeCell ref="C113:F113"/>
    <mergeCell ref="C114:F114"/>
    <mergeCell ref="A115:B117"/>
    <mergeCell ref="C115:F115"/>
    <mergeCell ref="C116:F116"/>
    <mergeCell ref="C117:F117"/>
    <mergeCell ref="A118:B118"/>
    <mergeCell ref="C118:G118"/>
  </mergeCells>
  <phoneticPr fontId="4" type="noConversion"/>
  <pageMargins left="0.7" right="0.7" top="0.75" bottom="0.75" header="0.3" footer="0.3"/>
  <pageSetup paperSize="9" scale="89" orientation="portrait" r:id="rId1"/>
  <legacy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0F0A1-F455-438E-B2AC-A7F7B7CA357A}">
  <dimension ref="A1:AH102"/>
  <sheetViews>
    <sheetView view="pageBreakPreview" zoomScale="90" zoomScaleNormal="100" zoomScaleSheetLayoutView="90" workbookViewId="0">
      <selection activeCell="C92" sqref="C92:F92"/>
    </sheetView>
  </sheetViews>
  <sheetFormatPr defaultRowHeight="13.5"/>
  <cols>
    <col min="2" max="2" width="11.88671875" customWidth="1"/>
    <col min="3" max="3" width="13.5546875" customWidth="1"/>
    <col min="5" max="5" width="14.44140625" customWidth="1"/>
    <col min="6" max="6" width="10.77734375" customWidth="1"/>
    <col min="7" max="7" width="16.5546875" customWidth="1"/>
  </cols>
  <sheetData>
    <row r="1" spans="1:34" ht="39.75" customHeight="1">
      <c r="A1" s="1205" t="str">
        <f ca="1">"풀베기 표준지 조사야장 ("&amp;OFFSET(입력!$A$3,B4-1+$S$1*20,0)&amp;")"</f>
        <v>풀베기 표준지 조사야장 (1-0-10-0)</v>
      </c>
      <c r="B1" s="1206"/>
      <c r="C1" s="1206"/>
      <c r="D1" s="1206"/>
      <c r="E1" s="1206"/>
      <c r="F1" s="1206"/>
      <c r="G1" s="1207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9</v>
      </c>
    </row>
    <row r="2" spans="1:34" ht="39.75" customHeight="1">
      <c r="A2" s="1210" t="s">
        <v>559</v>
      </c>
      <c r="B2" s="1210"/>
      <c r="C2" s="1210"/>
      <c r="D2" s="1210"/>
      <c r="E2" s="620"/>
      <c r="F2" s="620"/>
      <c r="G2" s="620"/>
    </row>
    <row r="3" spans="1:34" ht="39.75" customHeight="1">
      <c r="A3" s="615" t="s">
        <v>554</v>
      </c>
      <c r="B3" s="619">
        <f ca="1">OFFSET(입력!$B$3,B4-1+$S$1*20,2)</f>
        <v>2026</v>
      </c>
      <c r="C3" s="618" t="str">
        <f ca="1">OFFSET(입력!$B$3,B4-1+$S$1*20,3)</f>
        <v>05.08-05.20</v>
      </c>
      <c r="D3" s="615" t="s">
        <v>553</v>
      </c>
      <c r="E3" s="1201">
        <f ca="1">OFFSET(입력!$B$3,B4-1+$S$1*20,1)</f>
        <v>0</v>
      </c>
      <c r="F3" s="1202"/>
      <c r="G3" s="1203"/>
      <c r="AC3" s="614" t="s">
        <v>345</v>
      </c>
      <c r="AD3">
        <f>COUNTIF(입력!$J$3:$J$142,AC3)</f>
        <v>14</v>
      </c>
      <c r="AH3" s="614">
        <f>COUNTIF(입력!$J$3:$J$142,AC3)</f>
        <v>14</v>
      </c>
    </row>
    <row r="4" spans="1:34" ht="39.75" customHeight="1">
      <c r="A4" s="615" t="s">
        <v>550</v>
      </c>
      <c r="B4" s="1204">
        <f>ROUNDDOWN(ROW()/17,0)+1</f>
        <v>1</v>
      </c>
      <c r="C4" s="1204"/>
      <c r="D4" s="615" t="s">
        <v>549</v>
      </c>
      <c r="E4" s="615" t="s">
        <v>548</v>
      </c>
      <c r="F4" s="615" t="s">
        <v>547</v>
      </c>
      <c r="G4" s="621">
        <f ca="1">OFFSET(입력!$B$3,B4-1+$S$1*20,4)</f>
        <v>0.02</v>
      </c>
      <c r="AC4" s="614"/>
      <c r="AD4">
        <f>COUNTIF(입력!$J$3:$J$142,AC4)</f>
        <v>101</v>
      </c>
      <c r="AH4" s="614"/>
    </row>
    <row r="5" spans="1:34" ht="39.75" customHeight="1">
      <c r="A5" s="615" t="s">
        <v>573</v>
      </c>
      <c r="B5" s="616" t="s">
        <v>545</v>
      </c>
      <c r="C5" s="617" t="e">
        <f ca="1">ROUND(OFFSET(입력!$B$3,B4-1+$S$1*20,10),0)</f>
        <v>#N/A</v>
      </c>
      <c r="D5" s="617" t="s">
        <v>544</v>
      </c>
      <c r="E5" s="617" t="e">
        <f ca="1">ROUND(OFFSET(입력!$B$3,B4-1+$S$1*20,11),0)</f>
        <v>#N/A</v>
      </c>
      <c r="F5" s="615" t="s">
        <v>543</v>
      </c>
      <c r="G5" s="615" t="s">
        <v>574</v>
      </c>
      <c r="AC5" s="614"/>
      <c r="AD5">
        <f>COUNTIF(입력!$J$3:$J$142,AC5)</f>
        <v>101</v>
      </c>
      <c r="AH5" s="614"/>
    </row>
    <row r="6" spans="1:34" ht="39.75" customHeight="1">
      <c r="A6" s="615" t="s">
        <v>411</v>
      </c>
      <c r="B6" s="1204">
        <f ca="1">OFFSET(입력!$B$3,B4-1+$S$1*20,8)</f>
        <v>0</v>
      </c>
      <c r="C6" s="1204"/>
      <c r="D6" s="615" t="s">
        <v>539</v>
      </c>
      <c r="E6" s="622">
        <f ca="1">OFFSET(입력!$B$3,B4-1+$S$1,7)</f>
        <v>0</v>
      </c>
      <c r="F6" s="615" t="s">
        <v>538</v>
      </c>
      <c r="G6" s="615">
        <f ca="1">OFFSET(입력!$B$3,B4-1+$S$1*20,9)</f>
        <v>0</v>
      </c>
      <c r="AC6" s="614"/>
      <c r="AD6">
        <f>COUNTIF(입력!$J$3:$J$142,AC6)</f>
        <v>101</v>
      </c>
    </row>
    <row r="7" spans="1:34" ht="39.75" customHeight="1">
      <c r="A7" s="1204" t="s">
        <v>512</v>
      </c>
      <c r="B7" s="1204"/>
      <c r="C7" s="1204" t="s">
        <v>536</v>
      </c>
      <c r="D7" s="1204"/>
      <c r="E7" s="1204"/>
      <c r="F7" s="1204"/>
      <c r="G7" s="615" t="s">
        <v>6</v>
      </c>
      <c r="AD7">
        <f>COUNTIF(입력!$J$3:$J$142,AC7)</f>
        <v>101</v>
      </c>
    </row>
    <row r="8" spans="1:34" ht="80.099999999999994" customHeight="1">
      <c r="A8" s="1208" t="s">
        <v>309</v>
      </c>
      <c r="B8" s="615" t="s">
        <v>310</v>
      </c>
      <c r="C8" s="1201">
        <f ca="1">OFFSET(입력!$B$3,B4-1+$S$1*20,12)</f>
        <v>0</v>
      </c>
      <c r="D8" s="1202"/>
      <c r="E8" s="1202"/>
      <c r="F8" s="1203"/>
      <c r="G8" s="615"/>
      <c r="AD8">
        <f>COUNTIF(입력!$J$3:$J$142,AC8)</f>
        <v>101</v>
      </c>
    </row>
    <row r="9" spans="1:34" ht="80.099999999999994" customHeight="1">
      <c r="A9" s="1209"/>
      <c r="B9" s="615" t="s">
        <v>311</v>
      </c>
      <c r="C9" s="1201">
        <f ca="1">OFFSET(입력!$B$3,B4-1+$S$1*20,13)</f>
        <v>0</v>
      </c>
      <c r="D9" s="1202"/>
      <c r="E9" s="1202"/>
      <c r="F9" s="1203"/>
      <c r="G9" s="615"/>
      <c r="AD9">
        <f>COUNTIF(입력!$J$3:$J$142,AC9)</f>
        <v>101</v>
      </c>
    </row>
    <row r="10" spans="1:34" ht="35.1" customHeight="1">
      <c r="A10" s="1195" t="s">
        <v>528</v>
      </c>
      <c r="B10" s="1196"/>
      <c r="C10" s="1201" t="s">
        <v>527</v>
      </c>
      <c r="D10" s="1202"/>
      <c r="E10" s="1202"/>
      <c r="F10" s="1203"/>
      <c r="G10" s="615" t="str">
        <f ca="1">IF(OFFSET(입력!$B$3,B4-1+$S$1*20,14)="제거대상의 대부분이 목본류","(○)","")</f>
        <v/>
      </c>
      <c r="AD10">
        <f>COUNTIF(입력!$J$3:$J$142,AC10)</f>
        <v>101</v>
      </c>
    </row>
    <row r="11" spans="1:34" ht="35.1" customHeight="1">
      <c r="A11" s="1197"/>
      <c r="B11" s="1198"/>
      <c r="C11" s="1201" t="s">
        <v>526</v>
      </c>
      <c r="D11" s="1202"/>
      <c r="E11" s="1202"/>
      <c r="F11" s="1203"/>
      <c r="G11" s="615" t="str">
        <f ca="1">IF(OFFSET(입력!$B$3,B4-1+$S$1*20,14)="제거대상의 대부분이 초본류","(○)","")</f>
        <v/>
      </c>
      <c r="AD11">
        <f>COUNTIF(입력!$J$3:$J$142,AC11)</f>
        <v>101</v>
      </c>
    </row>
    <row r="12" spans="1:34" ht="35.1" customHeight="1">
      <c r="A12" s="1199"/>
      <c r="B12" s="1200"/>
      <c r="C12" s="1201" t="s">
        <v>524</v>
      </c>
      <c r="D12" s="1202"/>
      <c r="E12" s="1202"/>
      <c r="F12" s="1203"/>
      <c r="G12" s="615" t="str">
        <f ca="1">IF(OFFSET(입력!$B$3,B4-1+$S$1*20,14)="제거대상은 목본류+초본류 혼합","(○)","")</f>
        <v>(○)</v>
      </c>
      <c r="AD12">
        <f>COUNTIF(입력!$J$3:$J$142,AC12)</f>
        <v>101</v>
      </c>
    </row>
    <row r="13" spans="1:34" ht="35.1" customHeight="1">
      <c r="A13" s="1195" t="s">
        <v>558</v>
      </c>
      <c r="B13" s="1196"/>
      <c r="C13" s="1201" t="s">
        <v>523</v>
      </c>
      <c r="D13" s="1202"/>
      <c r="E13" s="1202"/>
      <c r="F13" s="1203"/>
      <c r="G13" s="615" t="str">
        <f ca="1">IF(OFFSET(입력!$B$3,B4-1+$S$1*20,15)="조림 당해 연도","(○)","")</f>
        <v/>
      </c>
      <c r="AD13">
        <f>COUNTIF(입력!$J$3:$J$142,AC13)</f>
        <v>101</v>
      </c>
    </row>
    <row r="14" spans="1:34" ht="35.1" customHeight="1">
      <c r="A14" s="1197"/>
      <c r="B14" s="1198"/>
      <c r="C14" s="1201" t="s">
        <v>521</v>
      </c>
      <c r="D14" s="1202"/>
      <c r="E14" s="1202"/>
      <c r="F14" s="1203"/>
      <c r="G14" s="615" t="str">
        <f ca="1">IF(OFFSET(입력!$B$3,B4-1+$S$1*20,15)="조림 2년 차","(○)","")</f>
        <v>(○)</v>
      </c>
      <c r="AD14">
        <f>COUNTIF(입력!$J$3:$J$142,AC14)</f>
        <v>101</v>
      </c>
    </row>
    <row r="15" spans="1:34" ht="35.1" customHeight="1">
      <c r="A15" s="1199"/>
      <c r="B15" s="1200"/>
      <c r="C15" s="1201" t="s">
        <v>519</v>
      </c>
      <c r="D15" s="1202"/>
      <c r="E15" s="1202"/>
      <c r="F15" s="1203"/>
      <c r="G15" s="615" t="str">
        <f ca="1">IF(OFFSET(입력!$B$3,B4-1+$S$1*20,15)="조림 3년 차 이상","(○)","")</f>
        <v/>
      </c>
      <c r="AD15">
        <f>COUNTIF(입력!$J$3:$J$142,AC15)</f>
        <v>101</v>
      </c>
    </row>
    <row r="16" spans="1:34" ht="105.75" customHeight="1">
      <c r="A16" s="1204" t="s">
        <v>298</v>
      </c>
      <c r="B16" s="1204"/>
      <c r="C16" s="1201"/>
      <c r="D16" s="1202"/>
      <c r="E16" s="1202"/>
      <c r="F16" s="1202"/>
      <c r="G16" s="1203"/>
      <c r="AD16">
        <f>COUNTIF(입력!$J$3:$J$142,AC16)</f>
        <v>101</v>
      </c>
    </row>
    <row r="17" spans="1:34" ht="39.75" customHeight="1">
      <c r="A17" s="1194" t="s">
        <v>561</v>
      </c>
      <c r="B17" s="1194"/>
      <c r="C17" s="1194"/>
      <c r="D17" s="1194"/>
      <c r="AD17">
        <f>COUNTIF(입력!$J$3:$J$142,AC17)</f>
        <v>101</v>
      </c>
    </row>
    <row r="18" spans="1:34" ht="39.75" customHeight="1">
      <c r="A18" s="1205" t="str">
        <f ca="1">"풀베기 표준지 조사야장 ("&amp;OFFSET(입력!$A$3,B21-1+$S$1*20,0)&amp;")"</f>
        <v>풀베기 표준지 조사야장 (0)</v>
      </c>
      <c r="B18" s="1206"/>
      <c r="C18" s="1206"/>
      <c r="D18" s="1206"/>
      <c r="E18" s="1206"/>
      <c r="F18" s="1206"/>
      <c r="G18" s="1207"/>
      <c r="S18" s="3">
        <f ca="1">IFERROR(IF(RIGHT(MID(CELL("filename",A18),FIND("]",CELL("filename",A18))+1,255),2)&gt;=10,RIGHT(MID(CELL("filename",A18),FIND("]",CELL("filename",A18))+1,255),2)-1,RIGHT(MID(CELL("filename",A18),FIND("]",CELL("filename",A18))+1,255),1)-1),RIGHT(MID(CELL("filename",A18),FIND("]",CELL("filename",A18))+1,255),1)-1)</f>
        <v>9</v>
      </c>
    </row>
    <row r="19" spans="1:34" ht="39.75" customHeight="1">
      <c r="A19" s="1210" t="s">
        <v>559</v>
      </c>
      <c r="B19" s="1210"/>
      <c r="C19" s="1210"/>
      <c r="D19" s="1210"/>
      <c r="E19" s="620"/>
      <c r="F19" s="620"/>
      <c r="G19" s="620"/>
    </row>
    <row r="20" spans="1:34" ht="39.75" customHeight="1">
      <c r="A20" s="615" t="s">
        <v>554</v>
      </c>
      <c r="B20" s="619">
        <f ca="1">OFFSET(입력!$B$3,B21-1+$S$1*20,2)</f>
        <v>0</v>
      </c>
      <c r="C20" s="618">
        <f ca="1">OFFSET(입력!$B$3,B21-1+$S$1*20,3)</f>
        <v>0</v>
      </c>
      <c r="D20" s="615" t="s">
        <v>553</v>
      </c>
      <c r="E20" s="1201">
        <f ca="1">OFFSET(입력!$B$3,B21-1+$S$1*20,1)</f>
        <v>0</v>
      </c>
      <c r="F20" s="1202"/>
      <c r="G20" s="1203"/>
      <c r="AC20" s="614" t="s">
        <v>345</v>
      </c>
      <c r="AD20">
        <f>COUNTIF(입력!$J$3:$J$142,AC20)</f>
        <v>14</v>
      </c>
      <c r="AH20" s="614">
        <f>COUNTIF(입력!$J$3:$J$142,AC20)</f>
        <v>14</v>
      </c>
    </row>
    <row r="21" spans="1:34" ht="39.75" customHeight="1">
      <c r="A21" s="615" t="s">
        <v>550</v>
      </c>
      <c r="B21" s="1204">
        <f>ROUNDDOWN(ROW()/17,0)+1</f>
        <v>2</v>
      </c>
      <c r="C21" s="1204"/>
      <c r="D21" s="615" t="s">
        <v>549</v>
      </c>
      <c r="E21" s="615" t="s">
        <v>548</v>
      </c>
      <c r="F21" s="615" t="s">
        <v>547</v>
      </c>
      <c r="G21" s="621">
        <f ca="1">OFFSET(입력!$B$3,B21-1+$S$1*20,4)</f>
        <v>0</v>
      </c>
      <c r="AC21" s="614"/>
      <c r="AD21">
        <f>COUNTIF(입력!$J$3:$J$142,AC21)</f>
        <v>101</v>
      </c>
      <c r="AH21" s="614"/>
    </row>
    <row r="22" spans="1:34" ht="39.75" customHeight="1">
      <c r="A22" s="615" t="s">
        <v>573</v>
      </c>
      <c r="B22" s="616" t="s">
        <v>545</v>
      </c>
      <c r="C22" s="617">
        <f ca="1">ROUND(OFFSET(입력!$B$3,B21-1+$S$1*20,10),0)</f>
        <v>0</v>
      </c>
      <c r="D22" s="617" t="s">
        <v>544</v>
      </c>
      <c r="E22" s="617">
        <f ca="1">ROUND(OFFSET(입력!$B$3,B21-1+$S$1*20,11),0)</f>
        <v>0</v>
      </c>
      <c r="F22" s="615" t="s">
        <v>543</v>
      </c>
      <c r="G22" s="615" t="s">
        <v>574</v>
      </c>
      <c r="AC22" s="614"/>
      <c r="AD22">
        <f>COUNTIF(입력!$J$3:$J$142,AC22)</f>
        <v>101</v>
      </c>
      <c r="AH22" s="614"/>
    </row>
    <row r="23" spans="1:34" ht="39.75" customHeight="1">
      <c r="A23" s="615" t="s">
        <v>411</v>
      </c>
      <c r="B23" s="1204">
        <f ca="1">OFFSET(입력!$B$3,B21-1+$S$1*20,8)</f>
        <v>0</v>
      </c>
      <c r="C23" s="1204"/>
      <c r="D23" s="615" t="s">
        <v>539</v>
      </c>
      <c r="E23" s="622">
        <f ca="1">OFFSET(입력!$B$3,B21-1+$S$1,7)</f>
        <v>0</v>
      </c>
      <c r="F23" s="615" t="s">
        <v>538</v>
      </c>
      <c r="G23" s="615">
        <f ca="1">OFFSET(입력!$B$3,B21-1+$S$1*20,9)</f>
        <v>0</v>
      </c>
      <c r="AC23" s="614"/>
      <c r="AD23">
        <f>COUNTIF(입력!$J$3:$J$142,AC23)</f>
        <v>101</v>
      </c>
    </row>
    <row r="24" spans="1:34" ht="39.75" customHeight="1">
      <c r="A24" s="1204" t="s">
        <v>512</v>
      </c>
      <c r="B24" s="1204"/>
      <c r="C24" s="1204" t="s">
        <v>536</v>
      </c>
      <c r="D24" s="1204"/>
      <c r="E24" s="1204"/>
      <c r="F24" s="1204"/>
      <c r="G24" s="615" t="s">
        <v>6</v>
      </c>
      <c r="AD24">
        <f>COUNTIF(입력!$J$3:$J$142,AC24)</f>
        <v>101</v>
      </c>
    </row>
    <row r="25" spans="1:34" ht="80.099999999999994" customHeight="1">
      <c r="A25" s="1208" t="s">
        <v>309</v>
      </c>
      <c r="B25" s="615" t="s">
        <v>310</v>
      </c>
      <c r="C25" s="1201">
        <f ca="1">OFFSET(입력!$B$3,B21-1+$S$1*20,12)</f>
        <v>0</v>
      </c>
      <c r="D25" s="1202"/>
      <c r="E25" s="1202"/>
      <c r="F25" s="1203"/>
      <c r="G25" s="615"/>
      <c r="AD25">
        <f>COUNTIF(입력!$J$3:$J$142,AC25)</f>
        <v>101</v>
      </c>
    </row>
    <row r="26" spans="1:34" ht="80.099999999999994" customHeight="1">
      <c r="A26" s="1209"/>
      <c r="B26" s="615" t="s">
        <v>311</v>
      </c>
      <c r="C26" s="1201">
        <f ca="1">OFFSET(입력!$B$3,B21-1+$S$1*20,13)</f>
        <v>0</v>
      </c>
      <c r="D26" s="1202"/>
      <c r="E26" s="1202"/>
      <c r="F26" s="1203"/>
      <c r="G26" s="615"/>
      <c r="AD26">
        <f>COUNTIF(입력!$J$3:$J$142,AC26)</f>
        <v>101</v>
      </c>
    </row>
    <row r="27" spans="1:34" ht="35.1" customHeight="1">
      <c r="A27" s="1195" t="s">
        <v>528</v>
      </c>
      <c r="B27" s="1196"/>
      <c r="C27" s="1201" t="s">
        <v>527</v>
      </c>
      <c r="D27" s="1202"/>
      <c r="E27" s="1202"/>
      <c r="F27" s="1203"/>
      <c r="G27" s="615" t="str">
        <f ca="1">IF(OFFSET(입력!$B$3,B21-1+$S$1*20,14)="제거대상의 대부분이 목본류","(○)","")</f>
        <v/>
      </c>
      <c r="AD27">
        <f>COUNTIF(입력!$J$3:$J$142,AC27)</f>
        <v>101</v>
      </c>
    </row>
    <row r="28" spans="1:34" ht="35.1" customHeight="1">
      <c r="A28" s="1197"/>
      <c r="B28" s="1198"/>
      <c r="C28" s="1201" t="s">
        <v>526</v>
      </c>
      <c r="D28" s="1202"/>
      <c r="E28" s="1202"/>
      <c r="F28" s="1203"/>
      <c r="G28" s="615" t="str">
        <f ca="1">IF(OFFSET(입력!$B$3,B21-1+$S$1*20,14)="제거대상의 대부분이 초본류","(○)","")</f>
        <v/>
      </c>
      <c r="AD28">
        <f>COUNTIF(입력!$J$3:$J$142,AC28)</f>
        <v>101</v>
      </c>
    </row>
    <row r="29" spans="1:34" ht="35.1" customHeight="1">
      <c r="A29" s="1199"/>
      <c r="B29" s="1200"/>
      <c r="C29" s="1201" t="s">
        <v>524</v>
      </c>
      <c r="D29" s="1202"/>
      <c r="E29" s="1202"/>
      <c r="F29" s="1203"/>
      <c r="G29" s="615" t="str">
        <f ca="1">IF(OFFSET(입력!$B$3,B21-1+$S$1*20,14)="제거대상은 목본류+초본류 혼합","(○)","")</f>
        <v/>
      </c>
      <c r="AD29">
        <f>COUNTIF(입력!$J$3:$J$142,AC29)</f>
        <v>101</v>
      </c>
    </row>
    <row r="30" spans="1:34" ht="35.1" customHeight="1">
      <c r="A30" s="1195" t="s">
        <v>558</v>
      </c>
      <c r="B30" s="1196"/>
      <c r="C30" s="1201" t="s">
        <v>523</v>
      </c>
      <c r="D30" s="1202"/>
      <c r="E30" s="1202"/>
      <c r="F30" s="1203"/>
      <c r="G30" s="615" t="str">
        <f ca="1">IF(OFFSET(입력!$B$3,B21-1+$S$1*20,15)="조림 당해 연도","(○)","")</f>
        <v/>
      </c>
      <c r="AD30">
        <f>COUNTIF(입력!$J$3:$J$142,AC30)</f>
        <v>101</v>
      </c>
    </row>
    <row r="31" spans="1:34" ht="35.1" customHeight="1">
      <c r="A31" s="1197"/>
      <c r="B31" s="1198"/>
      <c r="C31" s="1201" t="s">
        <v>521</v>
      </c>
      <c r="D31" s="1202"/>
      <c r="E31" s="1202"/>
      <c r="F31" s="1203"/>
      <c r="G31" s="615" t="str">
        <f ca="1">IF(OFFSET(입력!$B$3,B21-1+$S$1*20,15)="조림 2년 차","(○)","")</f>
        <v/>
      </c>
      <c r="AD31">
        <f>COUNTIF(입력!$J$3:$J$142,AC31)</f>
        <v>101</v>
      </c>
    </row>
    <row r="32" spans="1:34" ht="35.1" customHeight="1">
      <c r="A32" s="1199"/>
      <c r="B32" s="1200"/>
      <c r="C32" s="1201" t="s">
        <v>519</v>
      </c>
      <c r="D32" s="1202"/>
      <c r="E32" s="1202"/>
      <c r="F32" s="1203"/>
      <c r="G32" s="615" t="str">
        <f ca="1">IF(OFFSET(입력!$B$3,B21-1+$S$1*20,15)="조림 3년 차 이상","(○)","")</f>
        <v/>
      </c>
      <c r="AD32">
        <f>COUNTIF(입력!$J$3:$J$142,AC32)</f>
        <v>101</v>
      </c>
    </row>
    <row r="33" spans="1:34" ht="105.75" customHeight="1">
      <c r="A33" s="1204" t="s">
        <v>298</v>
      </c>
      <c r="B33" s="1204"/>
      <c r="C33" s="1201"/>
      <c r="D33" s="1202"/>
      <c r="E33" s="1202"/>
      <c r="F33" s="1202"/>
      <c r="G33" s="1203"/>
      <c r="AD33">
        <f>COUNTIF(입력!$J$3:$J$142,AC33)</f>
        <v>101</v>
      </c>
    </row>
    <row r="34" spans="1:34" ht="39.75" customHeight="1">
      <c r="A34" s="1194" t="s">
        <v>561</v>
      </c>
      <c r="B34" s="1194"/>
      <c r="C34" s="1194"/>
      <c r="D34" s="1194"/>
      <c r="AD34">
        <f>COUNTIF(입력!$J$3:$J$142,AC34)</f>
        <v>101</v>
      </c>
    </row>
    <row r="35" spans="1:34" ht="39.75" customHeight="1">
      <c r="A35" s="1205" t="str">
        <f ca="1">"풀베기 표준지 조사야장 ("&amp;OFFSET(입력!$A$3,B38-1+$S$1*20,0)&amp;")"</f>
        <v>풀베기 표준지 조사야장 (0)</v>
      </c>
      <c r="B35" s="1206"/>
      <c r="C35" s="1206"/>
      <c r="D35" s="1206"/>
      <c r="E35" s="1206"/>
      <c r="F35" s="1206"/>
      <c r="G35" s="1207"/>
      <c r="S35" s="3">
        <f ca="1">IFERROR(IF(RIGHT(MID(CELL("filename",A35),FIND("]",CELL("filename",A35))+1,255),2)&gt;=10,RIGHT(MID(CELL("filename",A35),FIND("]",CELL("filename",A35))+1,255),2)-1,RIGHT(MID(CELL("filename",A35),FIND("]",CELL("filename",A35))+1,255),1)-1),RIGHT(MID(CELL("filename",A35),FIND("]",CELL("filename",A35))+1,255),1)-1)</f>
        <v>9</v>
      </c>
    </row>
    <row r="36" spans="1:34" ht="39.75" customHeight="1">
      <c r="A36" s="1210" t="s">
        <v>559</v>
      </c>
      <c r="B36" s="1210"/>
      <c r="C36" s="1210"/>
      <c r="D36" s="1210"/>
      <c r="E36" s="620"/>
      <c r="F36" s="620"/>
      <c r="G36" s="620"/>
    </row>
    <row r="37" spans="1:34" ht="39.75" customHeight="1">
      <c r="A37" s="615" t="s">
        <v>554</v>
      </c>
      <c r="B37" s="619">
        <f ca="1">OFFSET(입력!$B$3,B38-1+$S$1*20,2)</f>
        <v>0</v>
      </c>
      <c r="C37" s="618">
        <f ca="1">OFFSET(입력!$B$3,B38-1+$S$1*20,3)</f>
        <v>0</v>
      </c>
      <c r="D37" s="615" t="s">
        <v>553</v>
      </c>
      <c r="E37" s="1201">
        <f ca="1">OFFSET(입력!$B$3,B38-1+$S$1*20,1)</f>
        <v>0</v>
      </c>
      <c r="F37" s="1202"/>
      <c r="G37" s="1203"/>
      <c r="AC37" s="614" t="s">
        <v>345</v>
      </c>
      <c r="AD37">
        <f>COUNTIF(입력!$J$3:$J$142,AC37)</f>
        <v>14</v>
      </c>
      <c r="AH37" s="614">
        <f>COUNTIF(입력!$J$3:$J$142,AC37)</f>
        <v>14</v>
      </c>
    </row>
    <row r="38" spans="1:34" ht="39.75" customHeight="1">
      <c r="A38" s="615" t="s">
        <v>550</v>
      </c>
      <c r="B38" s="1204">
        <f>ROUNDDOWN(ROW()/17,0)+1</f>
        <v>3</v>
      </c>
      <c r="C38" s="1204"/>
      <c r="D38" s="615" t="s">
        <v>549</v>
      </c>
      <c r="E38" s="615" t="s">
        <v>548</v>
      </c>
      <c r="F38" s="615" t="s">
        <v>547</v>
      </c>
      <c r="G38" s="621">
        <f ca="1">OFFSET(입력!$B$3,B38-1+$S$1*20,4)</f>
        <v>0</v>
      </c>
      <c r="AC38" s="614"/>
      <c r="AD38">
        <f>COUNTIF(입력!$J$3:$J$142,AC38)</f>
        <v>101</v>
      </c>
      <c r="AH38" s="614"/>
    </row>
    <row r="39" spans="1:34" ht="39.75" customHeight="1">
      <c r="A39" s="615" t="s">
        <v>573</v>
      </c>
      <c r="B39" s="616" t="s">
        <v>545</v>
      </c>
      <c r="C39" s="617">
        <f ca="1">ROUND(OFFSET(입력!$B$3,B38-1+$S$1*20,10),0)</f>
        <v>0</v>
      </c>
      <c r="D39" s="617" t="s">
        <v>544</v>
      </c>
      <c r="E39" s="617">
        <f ca="1">ROUND(OFFSET(입력!$B$3,B38-1+$S$1*20,11),0)</f>
        <v>0</v>
      </c>
      <c r="F39" s="615" t="s">
        <v>543</v>
      </c>
      <c r="G39" s="615" t="s">
        <v>574</v>
      </c>
      <c r="AC39" s="614"/>
      <c r="AD39">
        <f>COUNTIF(입력!$J$3:$J$142,AC39)</f>
        <v>101</v>
      </c>
      <c r="AH39" s="614"/>
    </row>
    <row r="40" spans="1:34" ht="39.75" customHeight="1">
      <c r="A40" s="615" t="s">
        <v>411</v>
      </c>
      <c r="B40" s="1204">
        <f ca="1">OFFSET(입력!$B$3,B38-1+$S$1*20,8)</f>
        <v>0</v>
      </c>
      <c r="C40" s="1204"/>
      <c r="D40" s="615" t="s">
        <v>539</v>
      </c>
      <c r="E40" s="622">
        <f ca="1">OFFSET(입력!$B$3,B38-1+$S$1,7)</f>
        <v>0</v>
      </c>
      <c r="F40" s="615" t="s">
        <v>538</v>
      </c>
      <c r="G40" s="615">
        <f ca="1">OFFSET(입력!$B$3,B38-1+$S$1*20,9)</f>
        <v>0</v>
      </c>
      <c r="AC40" s="614"/>
      <c r="AD40">
        <f>COUNTIF(입력!$J$3:$J$142,AC40)</f>
        <v>101</v>
      </c>
    </row>
    <row r="41" spans="1:34" ht="39.75" customHeight="1">
      <c r="A41" s="1204" t="s">
        <v>512</v>
      </c>
      <c r="B41" s="1204"/>
      <c r="C41" s="1204" t="s">
        <v>536</v>
      </c>
      <c r="D41" s="1204"/>
      <c r="E41" s="1204"/>
      <c r="F41" s="1204"/>
      <c r="G41" s="615" t="s">
        <v>6</v>
      </c>
      <c r="AD41">
        <f>COUNTIF(입력!$J$3:$J$142,AC41)</f>
        <v>101</v>
      </c>
    </row>
    <row r="42" spans="1:34" ht="80.099999999999994" customHeight="1">
      <c r="A42" s="1208" t="s">
        <v>309</v>
      </c>
      <c r="B42" s="615" t="s">
        <v>310</v>
      </c>
      <c r="C42" s="1201">
        <f ca="1">OFFSET(입력!$B$3,B38-1+$S$1*20,12)</f>
        <v>0</v>
      </c>
      <c r="D42" s="1202"/>
      <c r="E42" s="1202"/>
      <c r="F42" s="1203"/>
      <c r="G42" s="615"/>
      <c r="AD42">
        <f>COUNTIF(입력!$J$3:$J$142,AC42)</f>
        <v>101</v>
      </c>
    </row>
    <row r="43" spans="1:34" ht="80.099999999999994" customHeight="1">
      <c r="A43" s="1209"/>
      <c r="B43" s="615" t="s">
        <v>311</v>
      </c>
      <c r="C43" s="1201">
        <f ca="1">OFFSET(입력!$B$3,B38-1+$S$1*20,13)</f>
        <v>0</v>
      </c>
      <c r="D43" s="1202"/>
      <c r="E43" s="1202"/>
      <c r="F43" s="1203"/>
      <c r="G43" s="615"/>
      <c r="AD43">
        <f>COUNTIF(입력!$J$3:$J$142,AC43)</f>
        <v>101</v>
      </c>
    </row>
    <row r="44" spans="1:34" ht="35.1" customHeight="1">
      <c r="A44" s="1195" t="s">
        <v>528</v>
      </c>
      <c r="B44" s="1196"/>
      <c r="C44" s="1201" t="s">
        <v>527</v>
      </c>
      <c r="D44" s="1202"/>
      <c r="E44" s="1202"/>
      <c r="F44" s="1203"/>
      <c r="G44" s="615" t="str">
        <f ca="1">IF(OFFSET(입력!$B$3,B38-1+$S$1*20,14)="제거대상의 대부분이 목본류","(○)","")</f>
        <v/>
      </c>
      <c r="AD44">
        <f>COUNTIF(입력!$J$3:$J$142,AC44)</f>
        <v>101</v>
      </c>
    </row>
    <row r="45" spans="1:34" ht="35.1" customHeight="1">
      <c r="A45" s="1197"/>
      <c r="B45" s="1198"/>
      <c r="C45" s="1201" t="s">
        <v>526</v>
      </c>
      <c r="D45" s="1202"/>
      <c r="E45" s="1202"/>
      <c r="F45" s="1203"/>
      <c r="G45" s="615" t="str">
        <f ca="1">IF(OFFSET(입력!$B$3,B38-1+$S$1*20,14)="제거대상의 대부분이 초본류","(○)","")</f>
        <v/>
      </c>
      <c r="AD45">
        <f>COUNTIF(입력!$J$3:$J$142,AC45)</f>
        <v>101</v>
      </c>
    </row>
    <row r="46" spans="1:34" ht="35.1" customHeight="1">
      <c r="A46" s="1199"/>
      <c r="B46" s="1200"/>
      <c r="C46" s="1201" t="s">
        <v>524</v>
      </c>
      <c r="D46" s="1202"/>
      <c r="E46" s="1202"/>
      <c r="F46" s="1203"/>
      <c r="G46" s="615" t="str">
        <f ca="1">IF(OFFSET(입력!$B$3,B38-1+$S$1*20,14)="제거대상은 목본류+초본류 혼합","(○)","")</f>
        <v/>
      </c>
      <c r="AD46">
        <f>COUNTIF(입력!$J$3:$J$142,AC46)</f>
        <v>101</v>
      </c>
    </row>
    <row r="47" spans="1:34" ht="35.1" customHeight="1">
      <c r="A47" s="1195" t="s">
        <v>558</v>
      </c>
      <c r="B47" s="1196"/>
      <c r="C47" s="1201" t="s">
        <v>523</v>
      </c>
      <c r="D47" s="1202"/>
      <c r="E47" s="1202"/>
      <c r="F47" s="1203"/>
      <c r="G47" s="615" t="str">
        <f ca="1">IF(OFFSET(입력!$B$3,B38-1+$S$1*20,15)="조림 당해 연도","(○)","")</f>
        <v/>
      </c>
      <c r="AD47">
        <f>COUNTIF(입력!$J$3:$J$142,AC47)</f>
        <v>101</v>
      </c>
    </row>
    <row r="48" spans="1:34" ht="35.1" customHeight="1">
      <c r="A48" s="1197"/>
      <c r="B48" s="1198"/>
      <c r="C48" s="1201" t="s">
        <v>521</v>
      </c>
      <c r="D48" s="1202"/>
      <c r="E48" s="1202"/>
      <c r="F48" s="1203"/>
      <c r="G48" s="615" t="str">
        <f ca="1">IF(OFFSET(입력!$B$3,B38-1+$S$1*20,15)="조림 2년 차","(○)","")</f>
        <v/>
      </c>
      <c r="AD48">
        <f>COUNTIF(입력!$J$3:$J$142,AC48)</f>
        <v>101</v>
      </c>
    </row>
    <row r="49" spans="1:34" ht="35.1" customHeight="1">
      <c r="A49" s="1199"/>
      <c r="B49" s="1200"/>
      <c r="C49" s="1201" t="s">
        <v>519</v>
      </c>
      <c r="D49" s="1202"/>
      <c r="E49" s="1202"/>
      <c r="F49" s="1203"/>
      <c r="G49" s="615" t="str">
        <f ca="1">IF(OFFSET(입력!$B$3,B38-1+$S$1*20,15)="조림 3년 차 이상","(○)","")</f>
        <v/>
      </c>
      <c r="AD49">
        <f>COUNTIF(입력!$J$3:$J$142,AC49)</f>
        <v>101</v>
      </c>
    </row>
    <row r="50" spans="1:34" ht="105.75" customHeight="1">
      <c r="A50" s="1204" t="s">
        <v>298</v>
      </c>
      <c r="B50" s="1204"/>
      <c r="C50" s="1201"/>
      <c r="D50" s="1202"/>
      <c r="E50" s="1202"/>
      <c r="F50" s="1202"/>
      <c r="G50" s="1203"/>
      <c r="AD50">
        <f>COUNTIF(입력!$J$3:$J$142,AC50)</f>
        <v>101</v>
      </c>
    </row>
    <row r="51" spans="1:34" ht="39.75" customHeight="1">
      <c r="A51" s="1194" t="s">
        <v>561</v>
      </c>
      <c r="B51" s="1194"/>
      <c r="C51" s="1194"/>
      <c r="D51" s="1194"/>
      <c r="AD51">
        <f>COUNTIF(입력!$J$3:$J$142,AC51)</f>
        <v>101</v>
      </c>
    </row>
    <row r="52" spans="1:34" ht="39.75" customHeight="1">
      <c r="A52" s="1205" t="str">
        <f ca="1">"풀베기 표준지 조사야장 ("&amp;OFFSET(입력!$A$3,B55-1+$S$1*20,0)&amp;")"</f>
        <v>풀베기 표준지 조사야장 (0)</v>
      </c>
      <c r="B52" s="1206"/>
      <c r="C52" s="1206"/>
      <c r="D52" s="1206"/>
      <c r="E52" s="1206"/>
      <c r="F52" s="1206"/>
      <c r="G52" s="1207"/>
      <c r="S52" s="3">
        <f ca="1">IFERROR(IF(RIGHT(MID(CELL("filename",A52),FIND("]",CELL("filename",A52))+1,255),2)&gt;=10,RIGHT(MID(CELL("filename",A52),FIND("]",CELL("filename",A52))+1,255),2)-1,RIGHT(MID(CELL("filename",A52),FIND("]",CELL("filename",A52))+1,255),1)-1),RIGHT(MID(CELL("filename",A52),FIND("]",CELL("filename",A52))+1,255),1)-1)</f>
        <v>9</v>
      </c>
    </row>
    <row r="53" spans="1:34" ht="39.75" customHeight="1">
      <c r="A53" s="1210" t="s">
        <v>559</v>
      </c>
      <c r="B53" s="1210"/>
      <c r="C53" s="1210"/>
      <c r="D53" s="1210"/>
      <c r="E53" s="620"/>
      <c r="F53" s="620"/>
      <c r="G53" s="620"/>
    </row>
    <row r="54" spans="1:34" ht="39.75" customHeight="1">
      <c r="A54" s="615" t="s">
        <v>554</v>
      </c>
      <c r="B54" s="619">
        <f ca="1">OFFSET(입력!$B$3,B55-1+$S$1*20,2)</f>
        <v>0</v>
      </c>
      <c r="C54" s="618">
        <f ca="1">OFFSET(입력!$B$3,B55-1+$S$1*20,3)</f>
        <v>0</v>
      </c>
      <c r="D54" s="615" t="s">
        <v>553</v>
      </c>
      <c r="E54" s="1201">
        <f ca="1">OFFSET(입력!$B$3,B55-1+$S$1*20,1)</f>
        <v>0</v>
      </c>
      <c r="F54" s="1202"/>
      <c r="G54" s="1203"/>
      <c r="AC54" s="614" t="s">
        <v>345</v>
      </c>
      <c r="AD54">
        <f>COUNTIF(입력!$J$3:$J$142,AC54)</f>
        <v>14</v>
      </c>
      <c r="AH54" s="614">
        <f>COUNTIF(입력!$J$3:$J$142,AC54)</f>
        <v>14</v>
      </c>
    </row>
    <row r="55" spans="1:34" ht="39.75" customHeight="1">
      <c r="A55" s="615" t="s">
        <v>550</v>
      </c>
      <c r="B55" s="1204">
        <f>ROUNDDOWN(ROW()/17,0)+1</f>
        <v>4</v>
      </c>
      <c r="C55" s="1204"/>
      <c r="D55" s="615" t="s">
        <v>549</v>
      </c>
      <c r="E55" s="615" t="s">
        <v>548</v>
      </c>
      <c r="F55" s="615" t="s">
        <v>547</v>
      </c>
      <c r="G55" s="621">
        <f ca="1">OFFSET(입력!$B$3,B55-1+$S$1*20,4)</f>
        <v>0</v>
      </c>
      <c r="AC55" s="614"/>
      <c r="AD55">
        <f>COUNTIF(입력!$J$3:$J$142,AC55)</f>
        <v>101</v>
      </c>
      <c r="AH55" s="614"/>
    </row>
    <row r="56" spans="1:34" ht="39.75" customHeight="1">
      <c r="A56" s="615" t="s">
        <v>573</v>
      </c>
      <c r="B56" s="616" t="s">
        <v>545</v>
      </c>
      <c r="C56" s="617">
        <f ca="1">ROUND(OFFSET(입력!$B$3,B55-1+$S$1*20,10),0)</f>
        <v>0</v>
      </c>
      <c r="D56" s="617" t="s">
        <v>544</v>
      </c>
      <c r="E56" s="617">
        <f ca="1">ROUND(OFFSET(입력!$B$3,B55-1+$S$1*20,11),0)</f>
        <v>0</v>
      </c>
      <c r="F56" s="615" t="s">
        <v>543</v>
      </c>
      <c r="G56" s="615" t="s">
        <v>574</v>
      </c>
      <c r="AC56" s="614"/>
      <c r="AD56">
        <f>COUNTIF(입력!$J$3:$J$142,AC56)</f>
        <v>101</v>
      </c>
      <c r="AH56" s="614"/>
    </row>
    <row r="57" spans="1:34" ht="39.75" customHeight="1">
      <c r="A57" s="615" t="s">
        <v>411</v>
      </c>
      <c r="B57" s="1204">
        <f ca="1">OFFSET(입력!$B$3,B55-1+$S$1*20,8)</f>
        <v>0</v>
      </c>
      <c r="C57" s="1204"/>
      <c r="D57" s="615" t="s">
        <v>539</v>
      </c>
      <c r="E57" s="622">
        <f ca="1">OFFSET(입력!$B$3,B55-1+$S$1,7)</f>
        <v>0</v>
      </c>
      <c r="F57" s="615" t="s">
        <v>538</v>
      </c>
      <c r="G57" s="615">
        <f ca="1">OFFSET(입력!$B$3,B55-1+$S$1*20,9)</f>
        <v>0</v>
      </c>
      <c r="AC57" s="614"/>
      <c r="AD57">
        <f>COUNTIF(입력!$J$3:$J$142,AC57)</f>
        <v>101</v>
      </c>
    </row>
    <row r="58" spans="1:34" ht="39.75" customHeight="1">
      <c r="A58" s="1204" t="s">
        <v>512</v>
      </c>
      <c r="B58" s="1204"/>
      <c r="C58" s="1204" t="s">
        <v>536</v>
      </c>
      <c r="D58" s="1204"/>
      <c r="E58" s="1204"/>
      <c r="F58" s="1204"/>
      <c r="G58" s="615" t="s">
        <v>6</v>
      </c>
      <c r="AD58">
        <f>COUNTIF(입력!$J$3:$J$142,AC58)</f>
        <v>101</v>
      </c>
    </row>
    <row r="59" spans="1:34" ht="80.099999999999994" customHeight="1">
      <c r="A59" s="1208" t="s">
        <v>309</v>
      </c>
      <c r="B59" s="615" t="s">
        <v>310</v>
      </c>
      <c r="C59" s="1201">
        <f ca="1">OFFSET(입력!$B$3,B55-1+$S$1*20,12)</f>
        <v>0</v>
      </c>
      <c r="D59" s="1202"/>
      <c r="E59" s="1202"/>
      <c r="F59" s="1203"/>
      <c r="G59" s="615"/>
      <c r="AD59">
        <f>COUNTIF(입력!$J$3:$J$142,AC59)</f>
        <v>101</v>
      </c>
    </row>
    <row r="60" spans="1:34" ht="80.099999999999994" customHeight="1">
      <c r="A60" s="1209"/>
      <c r="B60" s="615" t="s">
        <v>311</v>
      </c>
      <c r="C60" s="1201">
        <f ca="1">OFFSET(입력!$B$3,B55-1+$S$1*20,13)</f>
        <v>0</v>
      </c>
      <c r="D60" s="1202"/>
      <c r="E60" s="1202"/>
      <c r="F60" s="1203"/>
      <c r="G60" s="615"/>
      <c r="AD60">
        <f>COUNTIF(입력!$J$3:$J$142,AC60)</f>
        <v>101</v>
      </c>
    </row>
    <row r="61" spans="1:34" ht="35.1" customHeight="1">
      <c r="A61" s="1195" t="s">
        <v>528</v>
      </c>
      <c r="B61" s="1196"/>
      <c r="C61" s="1201" t="s">
        <v>527</v>
      </c>
      <c r="D61" s="1202"/>
      <c r="E61" s="1202"/>
      <c r="F61" s="1203"/>
      <c r="G61" s="615" t="str">
        <f ca="1">IF(OFFSET(입력!$B$3,B55-1+$S$1*20,14)="제거대상의 대부분이 목본류","(○)","")</f>
        <v/>
      </c>
      <c r="AD61">
        <f>COUNTIF(입력!$J$3:$J$142,AC61)</f>
        <v>101</v>
      </c>
    </row>
    <row r="62" spans="1:34" ht="35.1" customHeight="1">
      <c r="A62" s="1197"/>
      <c r="B62" s="1198"/>
      <c r="C62" s="1201" t="s">
        <v>526</v>
      </c>
      <c r="D62" s="1202"/>
      <c r="E62" s="1202"/>
      <c r="F62" s="1203"/>
      <c r="G62" s="615" t="str">
        <f ca="1">IF(OFFSET(입력!$B$3,B55-1+$S$1*20,14)="제거대상의 대부분이 초본류","(○)","")</f>
        <v/>
      </c>
      <c r="AD62">
        <f>COUNTIF(입력!$J$3:$J$142,AC62)</f>
        <v>101</v>
      </c>
    </row>
    <row r="63" spans="1:34" ht="35.1" customHeight="1">
      <c r="A63" s="1199"/>
      <c r="B63" s="1200"/>
      <c r="C63" s="1201" t="s">
        <v>524</v>
      </c>
      <c r="D63" s="1202"/>
      <c r="E63" s="1202"/>
      <c r="F63" s="1203"/>
      <c r="G63" s="615" t="str">
        <f ca="1">IF(OFFSET(입력!$B$3,B55-1+$S$1*20,14)="제거대상은 목본류+초본류 혼합","(○)","")</f>
        <v/>
      </c>
      <c r="AD63">
        <f>COUNTIF(입력!$J$3:$J$142,AC63)</f>
        <v>101</v>
      </c>
    </row>
    <row r="64" spans="1:34" ht="35.1" customHeight="1">
      <c r="A64" s="1195" t="s">
        <v>558</v>
      </c>
      <c r="B64" s="1196"/>
      <c r="C64" s="1201" t="s">
        <v>523</v>
      </c>
      <c r="D64" s="1202"/>
      <c r="E64" s="1202"/>
      <c r="F64" s="1203"/>
      <c r="G64" s="615" t="str">
        <f ca="1">IF(OFFSET(입력!$B$3,B55-1+$S$1*20,15)="조림 당해 연도","(○)","")</f>
        <v/>
      </c>
      <c r="AD64">
        <f>COUNTIF(입력!$J$3:$J$142,AC64)</f>
        <v>101</v>
      </c>
    </row>
    <row r="65" spans="1:34" ht="35.1" customHeight="1">
      <c r="A65" s="1197"/>
      <c r="B65" s="1198"/>
      <c r="C65" s="1201" t="s">
        <v>521</v>
      </c>
      <c r="D65" s="1202"/>
      <c r="E65" s="1202"/>
      <c r="F65" s="1203"/>
      <c r="G65" s="615" t="str">
        <f ca="1">IF(OFFSET(입력!$B$3,B55-1+$S$1*20,15)="조림 2년 차","(○)","")</f>
        <v/>
      </c>
      <c r="AD65">
        <f>COUNTIF(입력!$J$3:$J$142,AC65)</f>
        <v>101</v>
      </c>
    </row>
    <row r="66" spans="1:34" ht="35.1" customHeight="1">
      <c r="A66" s="1199"/>
      <c r="B66" s="1200"/>
      <c r="C66" s="1201" t="s">
        <v>519</v>
      </c>
      <c r="D66" s="1202"/>
      <c r="E66" s="1202"/>
      <c r="F66" s="1203"/>
      <c r="G66" s="615" t="str">
        <f ca="1">IF(OFFSET(입력!$B$3,B55-1+$S$1*20,15)="조림 3년 차 이상","(○)","")</f>
        <v/>
      </c>
      <c r="AD66">
        <f>COUNTIF(입력!$J$3:$J$142,AC66)</f>
        <v>101</v>
      </c>
    </row>
    <row r="67" spans="1:34" ht="105.75" customHeight="1">
      <c r="A67" s="1204" t="s">
        <v>298</v>
      </c>
      <c r="B67" s="1204"/>
      <c r="C67" s="1201"/>
      <c r="D67" s="1202"/>
      <c r="E67" s="1202"/>
      <c r="F67" s="1202"/>
      <c r="G67" s="1203"/>
      <c r="AD67">
        <f>COUNTIF(입력!$J$3:$J$142,AC67)</f>
        <v>101</v>
      </c>
    </row>
    <row r="68" spans="1:34" ht="39.75" customHeight="1">
      <c r="A68" s="1194" t="s">
        <v>561</v>
      </c>
      <c r="B68" s="1194"/>
      <c r="C68" s="1194"/>
      <c r="D68" s="1194"/>
      <c r="AD68">
        <f>COUNTIF(입력!$J$3:$J$142,AC68)</f>
        <v>101</v>
      </c>
    </row>
    <row r="69" spans="1:34" ht="39.75" customHeight="1">
      <c r="A69" s="1205" t="str">
        <f ca="1">"풀베기 표준지 조사야장 ("&amp;OFFSET(입력!$A$3,B72-1+$S$1*20,0)&amp;")"</f>
        <v>풀베기 표준지 조사야장 (0)</v>
      </c>
      <c r="B69" s="1206"/>
      <c r="C69" s="1206"/>
      <c r="D69" s="1206"/>
      <c r="E69" s="1206"/>
      <c r="F69" s="1206"/>
      <c r="G69" s="1207"/>
      <c r="S69" s="3">
        <f ca="1">IFERROR(IF(RIGHT(MID(CELL("filename",A69),FIND("]",CELL("filename",A69))+1,255),2)&gt;=10,RIGHT(MID(CELL("filename",A69),FIND("]",CELL("filename",A69))+1,255),2)-1,RIGHT(MID(CELL("filename",A69),FIND("]",CELL("filename",A69))+1,255),1)-1),RIGHT(MID(CELL("filename",A69),FIND("]",CELL("filename",A69))+1,255),1)-1)</f>
        <v>9</v>
      </c>
    </row>
    <row r="70" spans="1:34" ht="39.75" customHeight="1">
      <c r="A70" s="1210" t="s">
        <v>559</v>
      </c>
      <c r="B70" s="1210"/>
      <c r="C70" s="1210"/>
      <c r="D70" s="1210"/>
      <c r="E70" s="620"/>
      <c r="F70" s="620"/>
      <c r="G70" s="620"/>
    </row>
    <row r="71" spans="1:34" ht="39.75" customHeight="1">
      <c r="A71" s="615" t="s">
        <v>554</v>
      </c>
      <c r="B71" s="619">
        <f ca="1">OFFSET(입력!$B$3,B72-1+$S$1*20,2)</f>
        <v>0</v>
      </c>
      <c r="C71" s="618">
        <f ca="1">OFFSET(입력!$B$3,B72-1+$S$1*20,3)</f>
        <v>0</v>
      </c>
      <c r="D71" s="615" t="s">
        <v>553</v>
      </c>
      <c r="E71" s="1201">
        <f ca="1">OFFSET(입력!$B$3,B72-1+$S$1*20,1)</f>
        <v>0</v>
      </c>
      <c r="F71" s="1202"/>
      <c r="G71" s="1203"/>
      <c r="AC71" s="614" t="s">
        <v>345</v>
      </c>
      <c r="AD71">
        <f>COUNTIF(입력!$J$3:$J$142,AC71)</f>
        <v>14</v>
      </c>
      <c r="AH71" s="614">
        <f>COUNTIF(입력!$J$3:$J$142,AC71)</f>
        <v>14</v>
      </c>
    </row>
    <row r="72" spans="1:34" ht="39.75" customHeight="1">
      <c r="A72" s="615" t="s">
        <v>550</v>
      </c>
      <c r="B72" s="1204">
        <f>ROUNDDOWN(ROW()/17,0)+1</f>
        <v>5</v>
      </c>
      <c r="C72" s="1204"/>
      <c r="D72" s="615" t="s">
        <v>549</v>
      </c>
      <c r="E72" s="615" t="s">
        <v>548</v>
      </c>
      <c r="F72" s="615" t="s">
        <v>547</v>
      </c>
      <c r="G72" s="621">
        <f ca="1">OFFSET(입력!$B$3,B72-1+$S$1*20,4)</f>
        <v>0</v>
      </c>
      <c r="AC72" s="614"/>
      <c r="AD72">
        <f>COUNTIF(입력!$J$3:$J$142,AC72)</f>
        <v>101</v>
      </c>
      <c r="AH72" s="614"/>
    </row>
    <row r="73" spans="1:34" ht="39.75" customHeight="1">
      <c r="A73" s="615" t="s">
        <v>573</v>
      </c>
      <c r="B73" s="616" t="s">
        <v>545</v>
      </c>
      <c r="C73" s="617">
        <f ca="1">ROUND(OFFSET(입력!$B$3,B72-1+$S$1*20,10),0)</f>
        <v>0</v>
      </c>
      <c r="D73" s="617" t="s">
        <v>544</v>
      </c>
      <c r="E73" s="617">
        <f ca="1">ROUND(OFFSET(입력!$B$3,B72-1+$S$1*20,11),0)</f>
        <v>0</v>
      </c>
      <c r="F73" s="615" t="s">
        <v>543</v>
      </c>
      <c r="G73" s="615" t="s">
        <v>574</v>
      </c>
      <c r="AC73" s="614"/>
      <c r="AD73">
        <f>COUNTIF(입력!$J$3:$J$142,AC73)</f>
        <v>101</v>
      </c>
      <c r="AH73" s="614"/>
    </row>
    <row r="74" spans="1:34" ht="39.75" customHeight="1">
      <c r="A74" s="615" t="s">
        <v>411</v>
      </c>
      <c r="B74" s="1204">
        <f ca="1">OFFSET(입력!$B$3,B72-1+$S$1*20,8)</f>
        <v>0</v>
      </c>
      <c r="C74" s="1204"/>
      <c r="D74" s="615" t="s">
        <v>539</v>
      </c>
      <c r="E74" s="622">
        <f ca="1">OFFSET(입력!$B$3,B72-1+$S$1,7)</f>
        <v>0</v>
      </c>
      <c r="F74" s="615" t="s">
        <v>538</v>
      </c>
      <c r="G74" s="615">
        <f ca="1">OFFSET(입력!$B$3,B72-1+$S$1*20,9)</f>
        <v>0</v>
      </c>
      <c r="AC74" s="614"/>
      <c r="AD74">
        <f>COUNTIF(입력!$J$3:$J$142,AC74)</f>
        <v>101</v>
      </c>
    </row>
    <row r="75" spans="1:34" ht="39.75" customHeight="1">
      <c r="A75" s="1204" t="s">
        <v>512</v>
      </c>
      <c r="B75" s="1204"/>
      <c r="C75" s="1204" t="s">
        <v>536</v>
      </c>
      <c r="D75" s="1204"/>
      <c r="E75" s="1204"/>
      <c r="F75" s="1204"/>
      <c r="G75" s="615" t="s">
        <v>6</v>
      </c>
      <c r="AD75">
        <f>COUNTIF(입력!$J$3:$J$142,AC75)</f>
        <v>101</v>
      </c>
    </row>
    <row r="76" spans="1:34" ht="80.099999999999994" customHeight="1">
      <c r="A76" s="1208" t="s">
        <v>309</v>
      </c>
      <c r="B76" s="615" t="s">
        <v>310</v>
      </c>
      <c r="C76" s="1201">
        <f ca="1">OFFSET(입력!$B$3,B72-1+$S$1*20,12)</f>
        <v>0</v>
      </c>
      <c r="D76" s="1202"/>
      <c r="E76" s="1202"/>
      <c r="F76" s="1203"/>
      <c r="G76" s="615"/>
      <c r="AD76">
        <f>COUNTIF(입력!$J$3:$J$142,AC76)</f>
        <v>101</v>
      </c>
    </row>
    <row r="77" spans="1:34" ht="80.099999999999994" customHeight="1">
      <c r="A77" s="1209"/>
      <c r="B77" s="615" t="s">
        <v>311</v>
      </c>
      <c r="C77" s="1201">
        <f ca="1">OFFSET(입력!$B$3,B72-1+$S$1*20,13)</f>
        <v>0</v>
      </c>
      <c r="D77" s="1202"/>
      <c r="E77" s="1202"/>
      <c r="F77" s="1203"/>
      <c r="G77" s="615"/>
      <c r="AD77">
        <f>COUNTIF(입력!$J$3:$J$142,AC77)</f>
        <v>101</v>
      </c>
    </row>
    <row r="78" spans="1:34" ht="35.1" customHeight="1">
      <c r="A78" s="1195" t="s">
        <v>528</v>
      </c>
      <c r="B78" s="1196"/>
      <c r="C78" s="1201" t="s">
        <v>527</v>
      </c>
      <c r="D78" s="1202"/>
      <c r="E78" s="1202"/>
      <c r="F78" s="1203"/>
      <c r="G78" s="615" t="str">
        <f ca="1">IF(OFFSET(입력!$B$3,B72-1+$S$1*20,14)="제거대상의 대부분이 목본류","(○)","")</f>
        <v/>
      </c>
      <c r="AD78">
        <f>COUNTIF(입력!$J$3:$J$142,AC78)</f>
        <v>101</v>
      </c>
    </row>
    <row r="79" spans="1:34" ht="35.1" customHeight="1">
      <c r="A79" s="1197"/>
      <c r="B79" s="1198"/>
      <c r="C79" s="1201" t="s">
        <v>526</v>
      </c>
      <c r="D79" s="1202"/>
      <c r="E79" s="1202"/>
      <c r="F79" s="1203"/>
      <c r="G79" s="615" t="str">
        <f ca="1">IF(OFFSET(입력!$B$3,B72-1+$S$1*20,14)="제거대상의 대부분이 초본류","(○)","")</f>
        <v/>
      </c>
      <c r="AD79">
        <f>COUNTIF(입력!$J$3:$J$142,AC79)</f>
        <v>101</v>
      </c>
    </row>
    <row r="80" spans="1:34" ht="35.1" customHeight="1">
      <c r="A80" s="1199"/>
      <c r="B80" s="1200"/>
      <c r="C80" s="1201" t="s">
        <v>524</v>
      </c>
      <c r="D80" s="1202"/>
      <c r="E80" s="1202"/>
      <c r="F80" s="1203"/>
      <c r="G80" s="615" t="str">
        <f ca="1">IF(OFFSET(입력!$B$3,B72-1+$S$1*20,14)="제거대상은 목본류+초본류 혼합","(○)","")</f>
        <v/>
      </c>
      <c r="AD80">
        <f>COUNTIF(입력!$J$3:$J$142,AC80)</f>
        <v>101</v>
      </c>
    </row>
    <row r="81" spans="1:34" ht="35.1" customHeight="1">
      <c r="A81" s="1195" t="s">
        <v>558</v>
      </c>
      <c r="B81" s="1196"/>
      <c r="C81" s="1201" t="s">
        <v>523</v>
      </c>
      <c r="D81" s="1202"/>
      <c r="E81" s="1202"/>
      <c r="F81" s="1203"/>
      <c r="G81" s="615" t="str">
        <f ca="1">IF(OFFSET(입력!$B$3,B72-1+$S$1*20,15)="조림 당해 연도","(○)","")</f>
        <v/>
      </c>
      <c r="AD81">
        <f>COUNTIF(입력!$J$3:$J$142,AC81)</f>
        <v>101</v>
      </c>
    </row>
    <row r="82" spans="1:34" ht="35.1" customHeight="1">
      <c r="A82" s="1197"/>
      <c r="B82" s="1198"/>
      <c r="C82" s="1201" t="s">
        <v>521</v>
      </c>
      <c r="D82" s="1202"/>
      <c r="E82" s="1202"/>
      <c r="F82" s="1203"/>
      <c r="G82" s="615" t="str">
        <f ca="1">IF(OFFSET(입력!$B$3,B72-1+$S$1*20,15)="조림 2년 차","(○)","")</f>
        <v/>
      </c>
      <c r="AD82">
        <f>COUNTIF(입력!$J$3:$J$142,AC82)</f>
        <v>101</v>
      </c>
    </row>
    <row r="83" spans="1:34" ht="35.1" customHeight="1">
      <c r="A83" s="1199"/>
      <c r="B83" s="1200"/>
      <c r="C83" s="1201" t="s">
        <v>519</v>
      </c>
      <c r="D83" s="1202"/>
      <c r="E83" s="1202"/>
      <c r="F83" s="1203"/>
      <c r="G83" s="615" t="str">
        <f ca="1">IF(OFFSET(입력!$B$3,B72-1+$S$1*20,15)="조림 3년 차 이상","(○)","")</f>
        <v/>
      </c>
      <c r="AD83">
        <f>COUNTIF(입력!$J$3:$J$142,AC83)</f>
        <v>101</v>
      </c>
    </row>
    <row r="84" spans="1:34" ht="105.75" customHeight="1">
      <c r="A84" s="1204" t="s">
        <v>298</v>
      </c>
      <c r="B84" s="1204"/>
      <c r="C84" s="1201"/>
      <c r="D84" s="1202"/>
      <c r="E84" s="1202"/>
      <c r="F84" s="1202"/>
      <c r="G84" s="1203"/>
      <c r="AD84">
        <f>COUNTIF(입력!$J$3:$J$142,AC84)</f>
        <v>101</v>
      </c>
    </row>
    <row r="85" spans="1:34" ht="39.75" customHeight="1">
      <c r="A85" s="1194" t="s">
        <v>561</v>
      </c>
      <c r="B85" s="1194"/>
      <c r="C85" s="1194"/>
      <c r="D85" s="1194"/>
      <c r="AD85">
        <f>COUNTIF(입력!$J$3:$J$142,AC85)</f>
        <v>101</v>
      </c>
    </row>
    <row r="86" spans="1:34" ht="39.75" customHeight="1">
      <c r="A86" s="1205" t="str">
        <f ca="1">"풀베기 표준지 조사야장 ("&amp;OFFSET(입력!$A$3,B89-1+$S$1*20,0)&amp;")"</f>
        <v>풀베기 표준지 조사야장 (0)</v>
      </c>
      <c r="B86" s="1206"/>
      <c r="C86" s="1206"/>
      <c r="D86" s="1206"/>
      <c r="E86" s="1206"/>
      <c r="F86" s="1206"/>
      <c r="G86" s="1207"/>
      <c r="S86" s="3">
        <f ca="1">IFERROR(IF(RIGHT(MID(CELL("filename",A86),FIND("]",CELL("filename",A86))+1,255),2)&gt;=10,RIGHT(MID(CELL("filename",A86),FIND("]",CELL("filename",A86))+1,255),2)-1,RIGHT(MID(CELL("filename",A86),FIND("]",CELL("filename",A86))+1,255),1)-1),RIGHT(MID(CELL("filename",A86),FIND("]",CELL("filename",A86))+1,255),1)-1)</f>
        <v>9</v>
      </c>
    </row>
    <row r="87" spans="1:34" ht="39.75" customHeight="1">
      <c r="A87" s="1210" t="s">
        <v>559</v>
      </c>
      <c r="B87" s="1210"/>
      <c r="C87" s="1210"/>
      <c r="D87" s="1210"/>
      <c r="E87" s="620"/>
      <c r="F87" s="620"/>
      <c r="G87" s="620"/>
    </row>
    <row r="88" spans="1:34" ht="39.75" customHeight="1">
      <c r="A88" s="615" t="s">
        <v>554</v>
      </c>
      <c r="B88" s="619">
        <f ca="1">OFFSET(입력!$B$3,B89-1+$S$1*20,2)</f>
        <v>0</v>
      </c>
      <c r="C88" s="618">
        <f ca="1">OFFSET(입력!$B$3,B89-1+$S$1*20,3)</f>
        <v>0</v>
      </c>
      <c r="D88" s="615" t="s">
        <v>553</v>
      </c>
      <c r="E88" s="1201">
        <f ca="1">OFFSET(입력!$B$3,B89-1+$S$1*20,1)</f>
        <v>0</v>
      </c>
      <c r="F88" s="1202"/>
      <c r="G88" s="1203"/>
      <c r="AC88" s="614" t="s">
        <v>345</v>
      </c>
      <c r="AD88">
        <f>COUNTIF(입력!$J$3:$J$142,AC88)</f>
        <v>14</v>
      </c>
      <c r="AH88" s="614">
        <f>COUNTIF(입력!$J$3:$J$142,AC88)</f>
        <v>14</v>
      </c>
    </row>
    <row r="89" spans="1:34" ht="39.75" customHeight="1">
      <c r="A89" s="615" t="s">
        <v>550</v>
      </c>
      <c r="B89" s="1204">
        <f>ROUNDDOWN(ROW()/17,0)+1</f>
        <v>6</v>
      </c>
      <c r="C89" s="1204"/>
      <c r="D89" s="615" t="s">
        <v>549</v>
      </c>
      <c r="E89" s="615" t="s">
        <v>548</v>
      </c>
      <c r="F89" s="615" t="s">
        <v>547</v>
      </c>
      <c r="G89" s="621">
        <f ca="1">OFFSET(입력!$B$3,B89-1+$S$1*20,4)</f>
        <v>0</v>
      </c>
      <c r="AC89" s="614"/>
      <c r="AD89">
        <f>COUNTIF(입력!$J$3:$J$142,AC89)</f>
        <v>101</v>
      </c>
      <c r="AH89" s="614"/>
    </row>
    <row r="90" spans="1:34" ht="39.75" customHeight="1">
      <c r="A90" s="615" t="s">
        <v>573</v>
      </c>
      <c r="B90" s="616" t="s">
        <v>545</v>
      </c>
      <c r="C90" s="617">
        <f ca="1">ROUND(OFFSET(입력!$B$3,B89-1+$S$1*20,10),0)</f>
        <v>0</v>
      </c>
      <c r="D90" s="617" t="s">
        <v>544</v>
      </c>
      <c r="E90" s="617">
        <f ca="1">ROUND(OFFSET(입력!$B$3,B89-1+$S$1*20,11),0)</f>
        <v>0</v>
      </c>
      <c r="F90" s="615" t="s">
        <v>543</v>
      </c>
      <c r="G90" s="615" t="s">
        <v>574</v>
      </c>
      <c r="AC90" s="614"/>
      <c r="AD90">
        <f>COUNTIF(입력!$J$3:$J$142,AC90)</f>
        <v>101</v>
      </c>
      <c r="AH90" s="614"/>
    </row>
    <row r="91" spans="1:34" ht="39.75" customHeight="1">
      <c r="A91" s="615" t="s">
        <v>411</v>
      </c>
      <c r="B91" s="1204">
        <f ca="1">OFFSET(입력!$B$3,B89-1+$S$1*20,8)</f>
        <v>0</v>
      </c>
      <c r="C91" s="1204"/>
      <c r="D91" s="615" t="s">
        <v>539</v>
      </c>
      <c r="E91" s="622">
        <f ca="1">OFFSET(입력!$B$3,B89-1+$S$1,7)</f>
        <v>0</v>
      </c>
      <c r="F91" s="615" t="s">
        <v>538</v>
      </c>
      <c r="G91" s="615">
        <f ca="1">OFFSET(입력!$B$3,B89-1+$S$1*20,9)</f>
        <v>0</v>
      </c>
      <c r="AC91" s="614"/>
      <c r="AD91">
        <f>COUNTIF(입력!$J$3:$J$142,AC91)</f>
        <v>101</v>
      </c>
    </row>
    <row r="92" spans="1:34" ht="39.75" customHeight="1">
      <c r="A92" s="1204" t="s">
        <v>512</v>
      </c>
      <c r="B92" s="1204"/>
      <c r="C92" s="1204" t="s">
        <v>536</v>
      </c>
      <c r="D92" s="1204"/>
      <c r="E92" s="1204"/>
      <c r="F92" s="1204"/>
      <c r="G92" s="615" t="s">
        <v>6</v>
      </c>
      <c r="AD92">
        <f>COUNTIF(입력!$J$3:$J$142,AC92)</f>
        <v>101</v>
      </c>
    </row>
    <row r="93" spans="1:34" ht="80.099999999999994" customHeight="1">
      <c r="A93" s="1208" t="s">
        <v>309</v>
      </c>
      <c r="B93" s="615" t="s">
        <v>310</v>
      </c>
      <c r="C93" s="1201">
        <f ca="1">OFFSET(입력!$B$3,B89-1+$S$1*20,12)</f>
        <v>0</v>
      </c>
      <c r="D93" s="1202"/>
      <c r="E93" s="1202"/>
      <c r="F93" s="1203"/>
      <c r="G93" s="615"/>
      <c r="AD93">
        <f>COUNTIF(입력!$J$3:$J$142,AC93)</f>
        <v>101</v>
      </c>
    </row>
    <row r="94" spans="1:34" ht="80.099999999999994" customHeight="1">
      <c r="A94" s="1209"/>
      <c r="B94" s="615" t="s">
        <v>311</v>
      </c>
      <c r="C94" s="1201">
        <f ca="1">OFFSET(입력!$B$3,B89-1+$S$1*20,13)</f>
        <v>0</v>
      </c>
      <c r="D94" s="1202"/>
      <c r="E94" s="1202"/>
      <c r="F94" s="1203"/>
      <c r="G94" s="615"/>
      <c r="AD94">
        <f>COUNTIF(입력!$J$3:$J$142,AC94)</f>
        <v>101</v>
      </c>
    </row>
    <row r="95" spans="1:34" ht="35.1" customHeight="1">
      <c r="A95" s="1195" t="s">
        <v>528</v>
      </c>
      <c r="B95" s="1196"/>
      <c r="C95" s="1201" t="s">
        <v>527</v>
      </c>
      <c r="D95" s="1202"/>
      <c r="E95" s="1202"/>
      <c r="F95" s="1203"/>
      <c r="G95" s="615" t="str">
        <f ca="1">IF(OFFSET(입력!$B$3,B89-1+$S$1*20,14)="제거대상의 대부분이 목본류","(○)","")</f>
        <v/>
      </c>
      <c r="AD95">
        <f>COUNTIF(입력!$J$3:$J$142,AC95)</f>
        <v>101</v>
      </c>
    </row>
    <row r="96" spans="1:34" ht="35.1" customHeight="1">
      <c r="A96" s="1197"/>
      <c r="B96" s="1198"/>
      <c r="C96" s="1201" t="s">
        <v>526</v>
      </c>
      <c r="D96" s="1202"/>
      <c r="E96" s="1202"/>
      <c r="F96" s="1203"/>
      <c r="G96" s="615" t="str">
        <f ca="1">IF(OFFSET(입력!$B$3,B89-1+$S$1*20,14)="제거대상의 대부분이 초본류","(○)","")</f>
        <v/>
      </c>
      <c r="AD96">
        <f>COUNTIF(입력!$J$3:$J$142,AC96)</f>
        <v>101</v>
      </c>
    </row>
    <row r="97" spans="1:30" ht="35.1" customHeight="1">
      <c r="A97" s="1199"/>
      <c r="B97" s="1200"/>
      <c r="C97" s="1201" t="s">
        <v>524</v>
      </c>
      <c r="D97" s="1202"/>
      <c r="E97" s="1202"/>
      <c r="F97" s="1203"/>
      <c r="G97" s="615" t="str">
        <f ca="1">IF(OFFSET(입력!$B$3,B89-1+$S$1*20,14)="제거대상은 목본류+초본류 혼합","(○)","")</f>
        <v/>
      </c>
      <c r="AD97">
        <f>COUNTIF(입력!$J$3:$J$142,AC97)</f>
        <v>101</v>
      </c>
    </row>
    <row r="98" spans="1:30" ht="35.1" customHeight="1">
      <c r="A98" s="1195" t="s">
        <v>558</v>
      </c>
      <c r="B98" s="1196"/>
      <c r="C98" s="1201" t="s">
        <v>523</v>
      </c>
      <c r="D98" s="1202"/>
      <c r="E98" s="1202"/>
      <c r="F98" s="1203"/>
      <c r="G98" s="615" t="str">
        <f ca="1">IF(OFFSET(입력!$B$3,B89-1+$S$1*20,15)="조림 당해 연도","(○)","")</f>
        <v/>
      </c>
      <c r="AD98">
        <f>COUNTIF(입력!$J$3:$J$142,AC98)</f>
        <v>101</v>
      </c>
    </row>
    <row r="99" spans="1:30" ht="35.1" customHeight="1">
      <c r="A99" s="1197"/>
      <c r="B99" s="1198"/>
      <c r="C99" s="1201" t="s">
        <v>521</v>
      </c>
      <c r="D99" s="1202"/>
      <c r="E99" s="1202"/>
      <c r="F99" s="1203"/>
      <c r="G99" s="615" t="str">
        <f ca="1">IF(OFFSET(입력!$B$3,B89-1+$S$1*20,15)="조림 2년 차","(○)","")</f>
        <v/>
      </c>
      <c r="AD99">
        <f>COUNTIF(입력!$J$3:$J$142,AC99)</f>
        <v>101</v>
      </c>
    </row>
    <row r="100" spans="1:30" ht="35.1" customHeight="1">
      <c r="A100" s="1199"/>
      <c r="B100" s="1200"/>
      <c r="C100" s="1201" t="s">
        <v>519</v>
      </c>
      <c r="D100" s="1202"/>
      <c r="E100" s="1202"/>
      <c r="F100" s="1203"/>
      <c r="G100" s="615" t="str">
        <f ca="1">IF(OFFSET(입력!$B$3,B89-1+$S$1*20,15)="조림 3년 차 이상","(○)","")</f>
        <v/>
      </c>
      <c r="AD100">
        <f>COUNTIF(입력!$J$3:$J$142,AC100)</f>
        <v>101</v>
      </c>
    </row>
    <row r="101" spans="1:30" ht="105.75" customHeight="1">
      <c r="A101" s="1204" t="s">
        <v>298</v>
      </c>
      <c r="B101" s="1204"/>
      <c r="C101" s="1201"/>
      <c r="D101" s="1202"/>
      <c r="E101" s="1202"/>
      <c r="F101" s="1202"/>
      <c r="G101" s="1203"/>
      <c r="AD101">
        <f>COUNTIF(입력!$J$3:$J$142,AC101)</f>
        <v>101</v>
      </c>
    </row>
    <row r="102" spans="1:30" ht="39.75" customHeight="1">
      <c r="A102" s="1194" t="s">
        <v>561</v>
      </c>
      <c r="B102" s="1194"/>
      <c r="C102" s="1194"/>
      <c r="D102" s="1194"/>
      <c r="AD102">
        <f>COUNTIF(입력!$J$3:$J$142,AC102)</f>
        <v>101</v>
      </c>
    </row>
  </sheetData>
  <mergeCells count="126">
    <mergeCell ref="A102:D102"/>
    <mergeCell ref="A98:B100"/>
    <mergeCell ref="C98:F98"/>
    <mergeCell ref="C99:F99"/>
    <mergeCell ref="C100:F100"/>
    <mergeCell ref="A101:B101"/>
    <mergeCell ref="C101:G101"/>
    <mergeCell ref="A92:B92"/>
    <mergeCell ref="C92:F92"/>
    <mergeCell ref="A93:A94"/>
    <mergeCell ref="C93:F93"/>
    <mergeCell ref="C94:F94"/>
    <mergeCell ref="A95:B97"/>
    <mergeCell ref="C95:F95"/>
    <mergeCell ref="C96:F96"/>
    <mergeCell ref="C97:F97"/>
    <mergeCell ref="A85:D85"/>
    <mergeCell ref="A86:G86"/>
    <mergeCell ref="A87:D87"/>
    <mergeCell ref="E88:G88"/>
    <mergeCell ref="B89:C89"/>
    <mergeCell ref="B91:C91"/>
    <mergeCell ref="A81:B83"/>
    <mergeCell ref="C81:F81"/>
    <mergeCell ref="C82:F82"/>
    <mergeCell ref="C83:F83"/>
    <mergeCell ref="A84:B84"/>
    <mergeCell ref="C84:G84"/>
    <mergeCell ref="A75:B75"/>
    <mergeCell ref="C75:F75"/>
    <mergeCell ref="A76:A77"/>
    <mergeCell ref="C76:F76"/>
    <mergeCell ref="C77:F77"/>
    <mergeCell ref="A78:B80"/>
    <mergeCell ref="C78:F78"/>
    <mergeCell ref="C79:F79"/>
    <mergeCell ref="C80:F80"/>
    <mergeCell ref="A68:D68"/>
    <mergeCell ref="A69:G69"/>
    <mergeCell ref="A70:D70"/>
    <mergeCell ref="E71:G71"/>
    <mergeCell ref="B72:C72"/>
    <mergeCell ref="B74:C74"/>
    <mergeCell ref="A64:B66"/>
    <mergeCell ref="C64:F64"/>
    <mergeCell ref="C65:F65"/>
    <mergeCell ref="C66:F66"/>
    <mergeCell ref="A67:B67"/>
    <mergeCell ref="C67:G67"/>
    <mergeCell ref="A58:B58"/>
    <mergeCell ref="C58:F58"/>
    <mergeCell ref="A59:A60"/>
    <mergeCell ref="C59:F59"/>
    <mergeCell ref="C60:F60"/>
    <mergeCell ref="A61:B63"/>
    <mergeCell ref="C61:F61"/>
    <mergeCell ref="C62:F62"/>
    <mergeCell ref="C63:F63"/>
    <mergeCell ref="A51:D51"/>
    <mergeCell ref="A52:G52"/>
    <mergeCell ref="A53:D53"/>
    <mergeCell ref="E54:G54"/>
    <mergeCell ref="B55:C55"/>
    <mergeCell ref="B57:C57"/>
    <mergeCell ref="A47:B49"/>
    <mergeCell ref="C47:F47"/>
    <mergeCell ref="C48:F48"/>
    <mergeCell ref="C49:F49"/>
    <mergeCell ref="A50:B50"/>
    <mergeCell ref="C50:G50"/>
    <mergeCell ref="A41:B41"/>
    <mergeCell ref="C41:F41"/>
    <mergeCell ref="A42:A43"/>
    <mergeCell ref="C42:F42"/>
    <mergeCell ref="C43:F43"/>
    <mergeCell ref="A44:B46"/>
    <mergeCell ref="C44:F44"/>
    <mergeCell ref="C45:F45"/>
    <mergeCell ref="C46:F46"/>
    <mergeCell ref="A34:D34"/>
    <mergeCell ref="A35:G35"/>
    <mergeCell ref="A36:D36"/>
    <mergeCell ref="E37:G37"/>
    <mergeCell ref="B38:C38"/>
    <mergeCell ref="B40:C40"/>
    <mergeCell ref="A30:B32"/>
    <mergeCell ref="C30:F30"/>
    <mergeCell ref="C31:F31"/>
    <mergeCell ref="C32:F32"/>
    <mergeCell ref="A33:B33"/>
    <mergeCell ref="C33:G33"/>
    <mergeCell ref="A24:B24"/>
    <mergeCell ref="C24:F24"/>
    <mergeCell ref="A25:A26"/>
    <mergeCell ref="C25:F25"/>
    <mergeCell ref="C26:F26"/>
    <mergeCell ref="A27:B29"/>
    <mergeCell ref="C27:F27"/>
    <mergeCell ref="C28:F28"/>
    <mergeCell ref="C29:F29"/>
    <mergeCell ref="A17:D17"/>
    <mergeCell ref="A18:G18"/>
    <mergeCell ref="A19:D19"/>
    <mergeCell ref="E20:G20"/>
    <mergeCell ref="B21:C21"/>
    <mergeCell ref="B23:C23"/>
    <mergeCell ref="A13:B15"/>
    <mergeCell ref="C13:F13"/>
    <mergeCell ref="C14:F14"/>
    <mergeCell ref="C15:F15"/>
    <mergeCell ref="A16:B16"/>
    <mergeCell ref="C16:G16"/>
    <mergeCell ref="A8:A9"/>
    <mergeCell ref="C8:F8"/>
    <mergeCell ref="C9:F9"/>
    <mergeCell ref="A10:B12"/>
    <mergeCell ref="C10:F10"/>
    <mergeCell ref="C11:F11"/>
    <mergeCell ref="C12:F12"/>
    <mergeCell ref="A1:G1"/>
    <mergeCell ref="A2:D2"/>
    <mergeCell ref="E3:G3"/>
    <mergeCell ref="B4:C4"/>
    <mergeCell ref="B6:C6"/>
    <mergeCell ref="A7:B7"/>
    <mergeCell ref="C7:F7"/>
  </mergeCells>
  <phoneticPr fontId="4" type="noConversion"/>
  <pageMargins left="0.7" right="0.7" top="0.75" bottom="0.75" header="0.3" footer="0.3"/>
  <pageSetup paperSize="9" scale="89" orientation="portrait" r:id="rId1"/>
  <legacy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18CBE-AB98-4E27-B7B7-9F3CB4EE6825}">
  <dimension ref="A1:AH102"/>
  <sheetViews>
    <sheetView view="pageBreakPreview" topLeftCell="A53" zoomScale="90" zoomScaleNormal="100" zoomScaleSheetLayoutView="90" workbookViewId="0">
      <selection activeCell="C92" sqref="C92:F92"/>
    </sheetView>
  </sheetViews>
  <sheetFormatPr defaultRowHeight="13.5"/>
  <cols>
    <col min="2" max="2" width="11.88671875" customWidth="1"/>
    <col min="3" max="3" width="13.5546875" customWidth="1"/>
    <col min="5" max="5" width="14.44140625" customWidth="1"/>
    <col min="6" max="6" width="10.77734375" customWidth="1"/>
    <col min="7" max="7" width="16.5546875" customWidth="1"/>
  </cols>
  <sheetData>
    <row r="1" spans="1:34" ht="39.75" customHeight="1">
      <c r="A1" s="1205" t="str">
        <f ca="1">"풀베기 표준지 조사야장 ("&amp;OFFSET(입력!$A$3,B4-1+$S$1*20,0)&amp;")"</f>
        <v>풀베기 표준지 조사야장 (1-0-11-0)</v>
      </c>
      <c r="B1" s="1206"/>
      <c r="C1" s="1206"/>
      <c r="D1" s="1206"/>
      <c r="E1" s="1206"/>
      <c r="F1" s="1206"/>
      <c r="G1" s="1207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10</v>
      </c>
    </row>
    <row r="2" spans="1:34" ht="39.75" customHeight="1">
      <c r="A2" s="1210" t="s">
        <v>559</v>
      </c>
      <c r="B2" s="1210"/>
      <c r="C2" s="1210"/>
      <c r="D2" s="1210"/>
      <c r="E2" s="620"/>
      <c r="F2" s="620"/>
      <c r="G2" s="620"/>
    </row>
    <row r="3" spans="1:34" ht="39.75" customHeight="1">
      <c r="A3" s="615" t="s">
        <v>554</v>
      </c>
      <c r="B3" s="619">
        <f ca="1">OFFSET(입력!$B$3,B4-1+$S$1*20,2)</f>
        <v>2026</v>
      </c>
      <c r="C3" s="618" t="str">
        <f ca="1">OFFSET(입력!$B$3,B4-1+$S$1*20,3)</f>
        <v>05.08-05.20</v>
      </c>
      <c r="D3" s="615" t="s">
        <v>553</v>
      </c>
      <c r="E3" s="1201">
        <f ca="1">OFFSET(입력!$B$3,B4-1+$S$1*20,1)</f>
        <v>0</v>
      </c>
      <c r="F3" s="1202"/>
      <c r="G3" s="1203"/>
      <c r="AC3" s="614" t="s">
        <v>345</v>
      </c>
      <c r="AD3">
        <f>COUNTIF(입력!$J$3:$J$142,AC3)</f>
        <v>14</v>
      </c>
      <c r="AH3" s="614">
        <f>COUNTIF(입력!$J$3:$J$142,AC3)</f>
        <v>14</v>
      </c>
    </row>
    <row r="4" spans="1:34" ht="39.75" customHeight="1">
      <c r="A4" s="615" t="s">
        <v>550</v>
      </c>
      <c r="B4" s="1204">
        <f>ROUNDDOWN(ROW()/17,0)+1</f>
        <v>1</v>
      </c>
      <c r="C4" s="1204"/>
      <c r="D4" s="615" t="s">
        <v>549</v>
      </c>
      <c r="E4" s="615" t="s">
        <v>548</v>
      </c>
      <c r="F4" s="615" t="s">
        <v>547</v>
      </c>
      <c r="G4" s="621">
        <f ca="1">OFFSET(입력!$B$3,B4-1+$S$1*20,4)</f>
        <v>0.02</v>
      </c>
      <c r="AC4" s="614"/>
      <c r="AD4">
        <f>COUNTIF(입력!$J$3:$J$142,AC4)</f>
        <v>101</v>
      </c>
      <c r="AH4" s="614"/>
    </row>
    <row r="5" spans="1:34" ht="39.75" customHeight="1">
      <c r="A5" s="615" t="s">
        <v>573</v>
      </c>
      <c r="B5" s="616" t="s">
        <v>545</v>
      </c>
      <c r="C5" s="617" t="e">
        <f ca="1">ROUND(OFFSET(입력!$B$3,B4-1+$S$1*20,10),0)</f>
        <v>#N/A</v>
      </c>
      <c r="D5" s="617" t="s">
        <v>544</v>
      </c>
      <c r="E5" s="617" t="e">
        <f ca="1">ROUND(OFFSET(입력!$B$3,B4-1+$S$1*20,11),0)</f>
        <v>#N/A</v>
      </c>
      <c r="F5" s="615" t="s">
        <v>543</v>
      </c>
      <c r="G5" s="615" t="s">
        <v>574</v>
      </c>
      <c r="AC5" s="614"/>
      <c r="AD5">
        <f>COUNTIF(입력!$J$3:$J$142,AC5)</f>
        <v>101</v>
      </c>
      <c r="AH5" s="614"/>
    </row>
    <row r="6" spans="1:34" ht="39.75" customHeight="1">
      <c r="A6" s="615" t="s">
        <v>411</v>
      </c>
      <c r="B6" s="1204">
        <f ca="1">OFFSET(입력!$B$3,B4-1+$S$1*20,8)</f>
        <v>0</v>
      </c>
      <c r="C6" s="1204"/>
      <c r="D6" s="615" t="s">
        <v>539</v>
      </c>
      <c r="E6" s="622">
        <f ca="1">OFFSET(입력!$B$3,B4-1+$S$1,7)</f>
        <v>0</v>
      </c>
      <c r="F6" s="615" t="s">
        <v>538</v>
      </c>
      <c r="G6" s="615">
        <f ca="1">OFFSET(입력!$B$3,B4-1+$S$1*20,9)</f>
        <v>0</v>
      </c>
      <c r="AC6" s="614"/>
      <c r="AD6">
        <f>COUNTIF(입력!$J$3:$J$142,AC6)</f>
        <v>101</v>
      </c>
    </row>
    <row r="7" spans="1:34" ht="39.75" customHeight="1">
      <c r="A7" s="1204" t="s">
        <v>512</v>
      </c>
      <c r="B7" s="1204"/>
      <c r="C7" s="1204" t="s">
        <v>536</v>
      </c>
      <c r="D7" s="1204"/>
      <c r="E7" s="1204"/>
      <c r="F7" s="1204"/>
      <c r="G7" s="615" t="s">
        <v>6</v>
      </c>
      <c r="AD7">
        <f>COUNTIF(입력!$J$3:$J$142,AC7)</f>
        <v>101</v>
      </c>
    </row>
    <row r="8" spans="1:34" ht="80.099999999999994" customHeight="1">
      <c r="A8" s="1208" t="s">
        <v>309</v>
      </c>
      <c r="B8" s="615" t="s">
        <v>310</v>
      </c>
      <c r="C8" s="1201">
        <f ca="1">OFFSET(입력!$B$3,B4-1+$S$1*20,12)</f>
        <v>0</v>
      </c>
      <c r="D8" s="1202"/>
      <c r="E8" s="1202"/>
      <c r="F8" s="1203"/>
      <c r="G8" s="615"/>
      <c r="AD8">
        <f>COUNTIF(입력!$J$3:$J$142,AC8)</f>
        <v>101</v>
      </c>
    </row>
    <row r="9" spans="1:34" ht="80.099999999999994" customHeight="1">
      <c r="A9" s="1209"/>
      <c r="B9" s="615" t="s">
        <v>311</v>
      </c>
      <c r="C9" s="1201">
        <f ca="1">OFFSET(입력!$B$3,B4-1+$S$1*20,13)</f>
        <v>0</v>
      </c>
      <c r="D9" s="1202"/>
      <c r="E9" s="1202"/>
      <c r="F9" s="1203"/>
      <c r="G9" s="615"/>
      <c r="AD9">
        <f>COUNTIF(입력!$J$3:$J$142,AC9)</f>
        <v>101</v>
      </c>
    </row>
    <row r="10" spans="1:34" ht="35.1" customHeight="1">
      <c r="A10" s="1195" t="s">
        <v>528</v>
      </c>
      <c r="B10" s="1196"/>
      <c r="C10" s="1201" t="s">
        <v>527</v>
      </c>
      <c r="D10" s="1202"/>
      <c r="E10" s="1202"/>
      <c r="F10" s="1203"/>
      <c r="G10" s="615" t="str">
        <f ca="1">IF(OFFSET(입력!$B$3,B4-1+$S$1*20,14)="제거대상의 대부분이 목본류","(○)","")</f>
        <v/>
      </c>
      <c r="AD10">
        <f>COUNTIF(입력!$J$3:$J$142,AC10)</f>
        <v>101</v>
      </c>
    </row>
    <row r="11" spans="1:34" ht="35.1" customHeight="1">
      <c r="A11" s="1197"/>
      <c r="B11" s="1198"/>
      <c r="C11" s="1201" t="s">
        <v>526</v>
      </c>
      <c r="D11" s="1202"/>
      <c r="E11" s="1202"/>
      <c r="F11" s="1203"/>
      <c r="G11" s="615" t="str">
        <f ca="1">IF(OFFSET(입력!$B$3,B4-1+$S$1*20,14)="제거대상의 대부분이 초본류","(○)","")</f>
        <v>(○)</v>
      </c>
      <c r="AD11">
        <f>COUNTIF(입력!$J$3:$J$142,AC11)</f>
        <v>101</v>
      </c>
    </row>
    <row r="12" spans="1:34" ht="35.1" customHeight="1">
      <c r="A12" s="1199"/>
      <c r="B12" s="1200"/>
      <c r="C12" s="1201" t="s">
        <v>524</v>
      </c>
      <c r="D12" s="1202"/>
      <c r="E12" s="1202"/>
      <c r="F12" s="1203"/>
      <c r="G12" s="615" t="str">
        <f ca="1">IF(OFFSET(입력!$B$3,B4-1+$S$1*20,14)="제거대상은 목본류+초본류 혼합","(○)","")</f>
        <v/>
      </c>
      <c r="AD12">
        <f>COUNTIF(입력!$J$3:$J$142,AC12)</f>
        <v>101</v>
      </c>
    </row>
    <row r="13" spans="1:34" ht="35.1" customHeight="1">
      <c r="A13" s="1195" t="s">
        <v>558</v>
      </c>
      <c r="B13" s="1196"/>
      <c r="C13" s="1201" t="s">
        <v>523</v>
      </c>
      <c r="D13" s="1202"/>
      <c r="E13" s="1202"/>
      <c r="F13" s="1203"/>
      <c r="G13" s="615" t="str">
        <f ca="1">IF(OFFSET(입력!$B$3,B4-1+$S$1*20,15)="조림 당해 연도","(○)","")</f>
        <v>(○)</v>
      </c>
      <c r="AD13">
        <f>COUNTIF(입력!$J$3:$J$142,AC13)</f>
        <v>101</v>
      </c>
    </row>
    <row r="14" spans="1:34" ht="35.1" customHeight="1">
      <c r="A14" s="1197"/>
      <c r="B14" s="1198"/>
      <c r="C14" s="1201" t="s">
        <v>521</v>
      </c>
      <c r="D14" s="1202"/>
      <c r="E14" s="1202"/>
      <c r="F14" s="1203"/>
      <c r="G14" s="615" t="str">
        <f ca="1">IF(OFFSET(입력!$B$3,B4-1+$S$1*20,15)="조림 2년 차","(○)","")</f>
        <v/>
      </c>
      <c r="AD14">
        <f>COUNTIF(입력!$J$3:$J$142,AC14)</f>
        <v>101</v>
      </c>
    </row>
    <row r="15" spans="1:34" ht="35.1" customHeight="1">
      <c r="A15" s="1199"/>
      <c r="B15" s="1200"/>
      <c r="C15" s="1201" t="s">
        <v>519</v>
      </c>
      <c r="D15" s="1202"/>
      <c r="E15" s="1202"/>
      <c r="F15" s="1203"/>
      <c r="G15" s="615" t="str">
        <f ca="1">IF(OFFSET(입력!$B$3,B4-1+$S$1*20,15)="조림 3년 차 이상","(○)","")</f>
        <v/>
      </c>
      <c r="AD15">
        <f>COUNTIF(입력!$J$3:$J$142,AC15)</f>
        <v>101</v>
      </c>
    </row>
    <row r="16" spans="1:34" ht="105.75" customHeight="1">
      <c r="A16" s="1204" t="s">
        <v>298</v>
      </c>
      <c r="B16" s="1204"/>
      <c r="C16" s="1201"/>
      <c r="D16" s="1202"/>
      <c r="E16" s="1202"/>
      <c r="F16" s="1202"/>
      <c r="G16" s="1203"/>
      <c r="AD16">
        <f>COUNTIF(입력!$J$3:$J$142,AC16)</f>
        <v>101</v>
      </c>
    </row>
    <row r="17" spans="1:34" ht="39.75" customHeight="1">
      <c r="A17" s="1194" t="s">
        <v>561</v>
      </c>
      <c r="B17" s="1194"/>
      <c r="C17" s="1194"/>
      <c r="D17" s="1194"/>
      <c r="AD17">
        <f>COUNTIF(입력!$J$3:$J$142,AC17)</f>
        <v>101</v>
      </c>
    </row>
    <row r="18" spans="1:34" ht="39.75" customHeight="1">
      <c r="A18" s="1205" t="str">
        <f ca="1">"풀베기 표준지 조사야장 ("&amp;OFFSET(입력!$A$3,B21-1+$S$1*20,0)&amp;")"</f>
        <v>풀베기 표준지 조사야장 (0)</v>
      </c>
      <c r="B18" s="1206"/>
      <c r="C18" s="1206"/>
      <c r="D18" s="1206"/>
      <c r="E18" s="1206"/>
      <c r="F18" s="1206"/>
      <c r="G18" s="1207"/>
      <c r="S18" s="3">
        <f ca="1">IFERROR(IF(RIGHT(MID(CELL("filename",A18),FIND("]",CELL("filename",A18))+1,255),2)&gt;=10,RIGHT(MID(CELL("filename",A18),FIND("]",CELL("filename",A18))+1,255),2)-1,RIGHT(MID(CELL("filename",A18),FIND("]",CELL("filename",A18))+1,255),1)-1),RIGHT(MID(CELL("filename",A18),FIND("]",CELL("filename",A18))+1,255),1)-1)</f>
        <v>10</v>
      </c>
    </row>
    <row r="19" spans="1:34" ht="39.75" customHeight="1">
      <c r="A19" s="1210" t="s">
        <v>559</v>
      </c>
      <c r="B19" s="1210"/>
      <c r="C19" s="1210"/>
      <c r="D19" s="1210"/>
      <c r="E19" s="620"/>
      <c r="F19" s="620"/>
      <c r="G19" s="620"/>
    </row>
    <row r="20" spans="1:34" ht="39.75" customHeight="1">
      <c r="A20" s="615" t="s">
        <v>554</v>
      </c>
      <c r="B20" s="619">
        <f ca="1">OFFSET(입력!$B$3,B21-1+$S$1*20,2)</f>
        <v>0</v>
      </c>
      <c r="C20" s="618">
        <f ca="1">OFFSET(입력!$B$3,B21-1+$S$1*20,3)</f>
        <v>0</v>
      </c>
      <c r="D20" s="615" t="s">
        <v>553</v>
      </c>
      <c r="E20" s="1201">
        <f ca="1">OFFSET(입력!$B$3,B21-1+$S$1*20,1)</f>
        <v>0</v>
      </c>
      <c r="F20" s="1202"/>
      <c r="G20" s="1203"/>
      <c r="AC20" s="614" t="s">
        <v>345</v>
      </c>
      <c r="AD20">
        <f>COUNTIF(입력!$J$3:$J$142,AC20)</f>
        <v>14</v>
      </c>
      <c r="AH20" s="614">
        <f>COUNTIF(입력!$J$3:$J$142,AC20)</f>
        <v>14</v>
      </c>
    </row>
    <row r="21" spans="1:34" ht="39.75" customHeight="1">
      <c r="A21" s="615" t="s">
        <v>550</v>
      </c>
      <c r="B21" s="1204">
        <f>ROUNDDOWN(ROW()/17,0)+1</f>
        <v>2</v>
      </c>
      <c r="C21" s="1204"/>
      <c r="D21" s="615" t="s">
        <v>549</v>
      </c>
      <c r="E21" s="615" t="s">
        <v>548</v>
      </c>
      <c r="F21" s="615" t="s">
        <v>547</v>
      </c>
      <c r="G21" s="621">
        <f ca="1">OFFSET(입력!$B$3,B21-1+$S$1*20,4)</f>
        <v>0</v>
      </c>
      <c r="AC21" s="614"/>
      <c r="AD21">
        <f>COUNTIF(입력!$J$3:$J$142,AC21)</f>
        <v>101</v>
      </c>
      <c r="AH21" s="614"/>
    </row>
    <row r="22" spans="1:34" ht="39.75" customHeight="1">
      <c r="A22" s="615" t="s">
        <v>573</v>
      </c>
      <c r="B22" s="616" t="s">
        <v>545</v>
      </c>
      <c r="C22" s="617">
        <f ca="1">ROUND(OFFSET(입력!$B$3,B21-1+$S$1*20,10),0)</f>
        <v>0</v>
      </c>
      <c r="D22" s="617" t="s">
        <v>544</v>
      </c>
      <c r="E22" s="617">
        <f ca="1">ROUND(OFFSET(입력!$B$3,B21-1+$S$1*20,11),0)</f>
        <v>0</v>
      </c>
      <c r="F22" s="615" t="s">
        <v>543</v>
      </c>
      <c r="G22" s="615" t="s">
        <v>574</v>
      </c>
      <c r="AC22" s="614"/>
      <c r="AD22">
        <f>COUNTIF(입력!$J$3:$J$142,AC22)</f>
        <v>101</v>
      </c>
      <c r="AH22" s="614"/>
    </row>
    <row r="23" spans="1:34" ht="39.75" customHeight="1">
      <c r="A23" s="615" t="s">
        <v>411</v>
      </c>
      <c r="B23" s="1204">
        <f ca="1">OFFSET(입력!$B$3,B21-1+$S$1*20,8)</f>
        <v>0</v>
      </c>
      <c r="C23" s="1204"/>
      <c r="D23" s="615" t="s">
        <v>539</v>
      </c>
      <c r="E23" s="622">
        <f ca="1">OFFSET(입력!$B$3,B21-1+$S$1,7)</f>
        <v>0</v>
      </c>
      <c r="F23" s="615" t="s">
        <v>538</v>
      </c>
      <c r="G23" s="615">
        <f ca="1">OFFSET(입력!$B$3,B21-1+$S$1*20,9)</f>
        <v>0</v>
      </c>
      <c r="AC23" s="614"/>
      <c r="AD23">
        <f>COUNTIF(입력!$J$3:$J$142,AC23)</f>
        <v>101</v>
      </c>
    </row>
    <row r="24" spans="1:34" ht="39.75" customHeight="1">
      <c r="A24" s="1204" t="s">
        <v>512</v>
      </c>
      <c r="B24" s="1204"/>
      <c r="C24" s="1204" t="s">
        <v>536</v>
      </c>
      <c r="D24" s="1204"/>
      <c r="E24" s="1204"/>
      <c r="F24" s="1204"/>
      <c r="G24" s="615" t="s">
        <v>6</v>
      </c>
      <c r="AD24">
        <f>COUNTIF(입력!$J$3:$J$142,AC24)</f>
        <v>101</v>
      </c>
    </row>
    <row r="25" spans="1:34" ht="80.099999999999994" customHeight="1">
      <c r="A25" s="1208" t="s">
        <v>309</v>
      </c>
      <c r="B25" s="615" t="s">
        <v>310</v>
      </c>
      <c r="C25" s="1201">
        <f ca="1">OFFSET(입력!$B$3,B21-1+$S$1*20,12)</f>
        <v>0</v>
      </c>
      <c r="D25" s="1202"/>
      <c r="E25" s="1202"/>
      <c r="F25" s="1203"/>
      <c r="G25" s="615"/>
      <c r="AD25">
        <f>COUNTIF(입력!$J$3:$J$142,AC25)</f>
        <v>101</v>
      </c>
    </row>
    <row r="26" spans="1:34" ht="80.099999999999994" customHeight="1">
      <c r="A26" s="1209"/>
      <c r="B26" s="615" t="s">
        <v>311</v>
      </c>
      <c r="C26" s="1201">
        <f ca="1">OFFSET(입력!$B$3,B21-1+$S$1*20,13)</f>
        <v>0</v>
      </c>
      <c r="D26" s="1202"/>
      <c r="E26" s="1202"/>
      <c r="F26" s="1203"/>
      <c r="G26" s="615"/>
      <c r="AD26">
        <f>COUNTIF(입력!$J$3:$J$142,AC26)</f>
        <v>101</v>
      </c>
    </row>
    <row r="27" spans="1:34" ht="35.1" customHeight="1">
      <c r="A27" s="1195" t="s">
        <v>528</v>
      </c>
      <c r="B27" s="1196"/>
      <c r="C27" s="1201" t="s">
        <v>527</v>
      </c>
      <c r="D27" s="1202"/>
      <c r="E27" s="1202"/>
      <c r="F27" s="1203"/>
      <c r="G27" s="615" t="str">
        <f ca="1">IF(OFFSET(입력!$B$3,B21-1+$S$1*20,14)="제거대상의 대부분이 목본류","(○)","")</f>
        <v/>
      </c>
      <c r="AD27">
        <f>COUNTIF(입력!$J$3:$J$142,AC27)</f>
        <v>101</v>
      </c>
    </row>
    <row r="28" spans="1:34" ht="35.1" customHeight="1">
      <c r="A28" s="1197"/>
      <c r="B28" s="1198"/>
      <c r="C28" s="1201" t="s">
        <v>526</v>
      </c>
      <c r="D28" s="1202"/>
      <c r="E28" s="1202"/>
      <c r="F28" s="1203"/>
      <c r="G28" s="615" t="str">
        <f ca="1">IF(OFFSET(입력!$B$3,B21-1+$S$1*20,14)="제거대상의 대부분이 초본류","(○)","")</f>
        <v/>
      </c>
      <c r="AD28">
        <f>COUNTIF(입력!$J$3:$J$142,AC28)</f>
        <v>101</v>
      </c>
    </row>
    <row r="29" spans="1:34" ht="35.1" customHeight="1">
      <c r="A29" s="1199"/>
      <c r="B29" s="1200"/>
      <c r="C29" s="1201" t="s">
        <v>524</v>
      </c>
      <c r="D29" s="1202"/>
      <c r="E29" s="1202"/>
      <c r="F29" s="1203"/>
      <c r="G29" s="615" t="str">
        <f ca="1">IF(OFFSET(입력!$B$3,B21-1+$S$1*20,14)="제거대상은 목본류+초본류 혼합","(○)","")</f>
        <v/>
      </c>
      <c r="AD29">
        <f>COUNTIF(입력!$J$3:$J$142,AC29)</f>
        <v>101</v>
      </c>
    </row>
    <row r="30" spans="1:34" ht="35.1" customHeight="1">
      <c r="A30" s="1195" t="s">
        <v>558</v>
      </c>
      <c r="B30" s="1196"/>
      <c r="C30" s="1201" t="s">
        <v>523</v>
      </c>
      <c r="D30" s="1202"/>
      <c r="E30" s="1202"/>
      <c r="F30" s="1203"/>
      <c r="G30" s="615" t="str">
        <f ca="1">IF(OFFSET(입력!$B$3,B21-1+$S$1*20,15)="조림 당해 연도","(○)","")</f>
        <v/>
      </c>
      <c r="AD30">
        <f>COUNTIF(입력!$J$3:$J$142,AC30)</f>
        <v>101</v>
      </c>
    </row>
    <row r="31" spans="1:34" ht="35.1" customHeight="1">
      <c r="A31" s="1197"/>
      <c r="B31" s="1198"/>
      <c r="C31" s="1201" t="s">
        <v>521</v>
      </c>
      <c r="D31" s="1202"/>
      <c r="E31" s="1202"/>
      <c r="F31" s="1203"/>
      <c r="G31" s="615" t="str">
        <f ca="1">IF(OFFSET(입력!$B$3,B21-1+$S$1*20,15)="조림 2년 차","(○)","")</f>
        <v/>
      </c>
      <c r="AD31">
        <f>COUNTIF(입력!$J$3:$J$142,AC31)</f>
        <v>101</v>
      </c>
    </row>
    <row r="32" spans="1:34" ht="35.1" customHeight="1">
      <c r="A32" s="1199"/>
      <c r="B32" s="1200"/>
      <c r="C32" s="1201" t="s">
        <v>519</v>
      </c>
      <c r="D32" s="1202"/>
      <c r="E32" s="1202"/>
      <c r="F32" s="1203"/>
      <c r="G32" s="615" t="str">
        <f ca="1">IF(OFFSET(입력!$B$3,B21-1+$S$1*20,15)="조림 3년 차 이상","(○)","")</f>
        <v/>
      </c>
      <c r="AD32">
        <f>COUNTIF(입력!$J$3:$J$142,AC32)</f>
        <v>101</v>
      </c>
    </row>
    <row r="33" spans="1:34" ht="105.75" customHeight="1">
      <c r="A33" s="1204" t="s">
        <v>298</v>
      </c>
      <c r="B33" s="1204"/>
      <c r="C33" s="1201"/>
      <c r="D33" s="1202"/>
      <c r="E33" s="1202"/>
      <c r="F33" s="1202"/>
      <c r="G33" s="1203"/>
      <c r="AD33">
        <f>COUNTIF(입력!$J$3:$J$142,AC33)</f>
        <v>101</v>
      </c>
    </row>
    <row r="34" spans="1:34" ht="39.75" customHeight="1">
      <c r="A34" s="1194" t="s">
        <v>561</v>
      </c>
      <c r="B34" s="1194"/>
      <c r="C34" s="1194"/>
      <c r="D34" s="1194"/>
      <c r="AD34">
        <f>COUNTIF(입력!$J$3:$J$142,AC34)</f>
        <v>101</v>
      </c>
    </row>
    <row r="35" spans="1:34" ht="39.75" customHeight="1">
      <c r="A35" s="1205" t="str">
        <f ca="1">"풀베기 표준지 조사야장 ("&amp;OFFSET(입력!$A$3,B38-1+$S$1*20,0)&amp;")"</f>
        <v>풀베기 표준지 조사야장 (0)</v>
      </c>
      <c r="B35" s="1206"/>
      <c r="C35" s="1206"/>
      <c r="D35" s="1206"/>
      <c r="E35" s="1206"/>
      <c r="F35" s="1206"/>
      <c r="G35" s="1207"/>
      <c r="S35" s="3">
        <f ca="1">IFERROR(IF(RIGHT(MID(CELL("filename",A35),FIND("]",CELL("filename",A35))+1,255),2)&gt;=10,RIGHT(MID(CELL("filename",A35),FIND("]",CELL("filename",A35))+1,255),2)-1,RIGHT(MID(CELL("filename",A35),FIND("]",CELL("filename",A35))+1,255),1)-1),RIGHT(MID(CELL("filename",A35),FIND("]",CELL("filename",A35))+1,255),1)-1)</f>
        <v>10</v>
      </c>
    </row>
    <row r="36" spans="1:34" ht="39.75" customHeight="1">
      <c r="A36" s="1210" t="s">
        <v>559</v>
      </c>
      <c r="B36" s="1210"/>
      <c r="C36" s="1210"/>
      <c r="D36" s="1210"/>
      <c r="E36" s="620"/>
      <c r="F36" s="620"/>
      <c r="G36" s="620"/>
    </row>
    <row r="37" spans="1:34" ht="39.75" customHeight="1">
      <c r="A37" s="615" t="s">
        <v>554</v>
      </c>
      <c r="B37" s="619">
        <f ca="1">OFFSET(입력!$B$3,B38-1+$S$1*20,2)</f>
        <v>0</v>
      </c>
      <c r="C37" s="618">
        <f ca="1">OFFSET(입력!$B$3,B38-1+$S$1*20,3)</f>
        <v>0</v>
      </c>
      <c r="D37" s="615" t="s">
        <v>553</v>
      </c>
      <c r="E37" s="1201">
        <f ca="1">OFFSET(입력!$B$3,B38-1+$S$1*20,1)</f>
        <v>0</v>
      </c>
      <c r="F37" s="1202"/>
      <c r="G37" s="1203"/>
      <c r="AC37" s="614" t="s">
        <v>345</v>
      </c>
      <c r="AD37">
        <f>COUNTIF(입력!$J$3:$J$142,AC37)</f>
        <v>14</v>
      </c>
      <c r="AH37" s="614">
        <f>COUNTIF(입력!$J$3:$J$142,AC37)</f>
        <v>14</v>
      </c>
    </row>
    <row r="38" spans="1:34" ht="39.75" customHeight="1">
      <c r="A38" s="615" t="s">
        <v>550</v>
      </c>
      <c r="B38" s="1204">
        <f>ROUNDDOWN(ROW()/17,0)+1</f>
        <v>3</v>
      </c>
      <c r="C38" s="1204"/>
      <c r="D38" s="615" t="s">
        <v>549</v>
      </c>
      <c r="E38" s="615" t="s">
        <v>548</v>
      </c>
      <c r="F38" s="615" t="s">
        <v>547</v>
      </c>
      <c r="G38" s="621">
        <f ca="1">OFFSET(입력!$B$3,B38-1+$S$1*20,4)</f>
        <v>0</v>
      </c>
      <c r="AC38" s="614"/>
      <c r="AD38">
        <f>COUNTIF(입력!$J$3:$J$142,AC38)</f>
        <v>101</v>
      </c>
      <c r="AH38" s="614"/>
    </row>
    <row r="39" spans="1:34" ht="39.75" customHeight="1">
      <c r="A39" s="615" t="s">
        <v>573</v>
      </c>
      <c r="B39" s="616" t="s">
        <v>545</v>
      </c>
      <c r="C39" s="617">
        <f ca="1">ROUND(OFFSET(입력!$B$3,B38-1+$S$1*20,10),0)</f>
        <v>0</v>
      </c>
      <c r="D39" s="617" t="s">
        <v>544</v>
      </c>
      <c r="E39" s="617">
        <f ca="1">ROUND(OFFSET(입력!$B$3,B38-1+$S$1*20,11),0)</f>
        <v>0</v>
      </c>
      <c r="F39" s="615" t="s">
        <v>543</v>
      </c>
      <c r="G39" s="615" t="s">
        <v>574</v>
      </c>
      <c r="AC39" s="614"/>
      <c r="AD39">
        <f>COUNTIF(입력!$J$3:$J$142,AC39)</f>
        <v>101</v>
      </c>
      <c r="AH39" s="614"/>
    </row>
    <row r="40" spans="1:34" ht="39.75" customHeight="1">
      <c r="A40" s="615" t="s">
        <v>411</v>
      </c>
      <c r="B40" s="1204">
        <f ca="1">OFFSET(입력!$B$3,B38-1+$S$1*20,8)</f>
        <v>0</v>
      </c>
      <c r="C40" s="1204"/>
      <c r="D40" s="615" t="s">
        <v>539</v>
      </c>
      <c r="E40" s="622">
        <f ca="1">OFFSET(입력!$B$3,B38-1+$S$1,7)</f>
        <v>0</v>
      </c>
      <c r="F40" s="615" t="s">
        <v>538</v>
      </c>
      <c r="G40" s="615">
        <f ca="1">OFFSET(입력!$B$3,B38-1+$S$1*20,9)</f>
        <v>0</v>
      </c>
      <c r="AC40" s="614"/>
      <c r="AD40">
        <f>COUNTIF(입력!$J$3:$J$142,AC40)</f>
        <v>101</v>
      </c>
    </row>
    <row r="41" spans="1:34" ht="39.75" customHeight="1">
      <c r="A41" s="1204" t="s">
        <v>512</v>
      </c>
      <c r="B41" s="1204"/>
      <c r="C41" s="1204" t="s">
        <v>536</v>
      </c>
      <c r="D41" s="1204"/>
      <c r="E41" s="1204"/>
      <c r="F41" s="1204"/>
      <c r="G41" s="615" t="s">
        <v>6</v>
      </c>
      <c r="AD41">
        <f>COUNTIF(입력!$J$3:$J$142,AC41)</f>
        <v>101</v>
      </c>
    </row>
    <row r="42" spans="1:34" ht="80.099999999999994" customHeight="1">
      <c r="A42" s="1208" t="s">
        <v>309</v>
      </c>
      <c r="B42" s="615" t="s">
        <v>310</v>
      </c>
      <c r="C42" s="1201">
        <f ca="1">OFFSET(입력!$B$3,B38-1+$S$1*20,12)</f>
        <v>0</v>
      </c>
      <c r="D42" s="1202"/>
      <c r="E42" s="1202"/>
      <c r="F42" s="1203"/>
      <c r="G42" s="615"/>
      <c r="AD42">
        <f>COUNTIF(입력!$J$3:$J$142,AC42)</f>
        <v>101</v>
      </c>
    </row>
    <row r="43" spans="1:34" ht="80.099999999999994" customHeight="1">
      <c r="A43" s="1209"/>
      <c r="B43" s="615" t="s">
        <v>311</v>
      </c>
      <c r="C43" s="1201">
        <f ca="1">OFFSET(입력!$B$3,B38-1+$S$1*20,13)</f>
        <v>0</v>
      </c>
      <c r="D43" s="1202"/>
      <c r="E43" s="1202"/>
      <c r="F43" s="1203"/>
      <c r="G43" s="615"/>
      <c r="AD43">
        <f>COUNTIF(입력!$J$3:$J$142,AC43)</f>
        <v>101</v>
      </c>
    </row>
    <row r="44" spans="1:34" ht="35.1" customHeight="1">
      <c r="A44" s="1195" t="s">
        <v>528</v>
      </c>
      <c r="B44" s="1196"/>
      <c r="C44" s="1201" t="s">
        <v>527</v>
      </c>
      <c r="D44" s="1202"/>
      <c r="E44" s="1202"/>
      <c r="F44" s="1203"/>
      <c r="G44" s="615" t="str">
        <f ca="1">IF(OFFSET(입력!$B$3,B38-1+$S$1*20,14)="제거대상의 대부분이 목본류","(○)","")</f>
        <v/>
      </c>
      <c r="AD44">
        <f>COUNTIF(입력!$J$3:$J$142,AC44)</f>
        <v>101</v>
      </c>
    </row>
    <row r="45" spans="1:34" ht="35.1" customHeight="1">
      <c r="A45" s="1197"/>
      <c r="B45" s="1198"/>
      <c r="C45" s="1201" t="s">
        <v>526</v>
      </c>
      <c r="D45" s="1202"/>
      <c r="E45" s="1202"/>
      <c r="F45" s="1203"/>
      <c r="G45" s="615" t="str">
        <f ca="1">IF(OFFSET(입력!$B$3,B38-1+$S$1*20,14)="제거대상의 대부분이 초본류","(○)","")</f>
        <v/>
      </c>
      <c r="AD45">
        <f>COUNTIF(입력!$J$3:$J$142,AC45)</f>
        <v>101</v>
      </c>
    </row>
    <row r="46" spans="1:34" ht="35.1" customHeight="1">
      <c r="A46" s="1199"/>
      <c r="B46" s="1200"/>
      <c r="C46" s="1201" t="s">
        <v>524</v>
      </c>
      <c r="D46" s="1202"/>
      <c r="E46" s="1202"/>
      <c r="F46" s="1203"/>
      <c r="G46" s="615" t="str">
        <f ca="1">IF(OFFSET(입력!$B$3,B38-1+$S$1*20,14)="제거대상은 목본류+초본류 혼합","(○)","")</f>
        <v/>
      </c>
      <c r="AD46">
        <f>COUNTIF(입력!$J$3:$J$142,AC46)</f>
        <v>101</v>
      </c>
    </row>
    <row r="47" spans="1:34" ht="35.1" customHeight="1">
      <c r="A47" s="1195" t="s">
        <v>558</v>
      </c>
      <c r="B47" s="1196"/>
      <c r="C47" s="1201" t="s">
        <v>523</v>
      </c>
      <c r="D47" s="1202"/>
      <c r="E47" s="1202"/>
      <c r="F47" s="1203"/>
      <c r="G47" s="615" t="str">
        <f ca="1">IF(OFFSET(입력!$B$3,B38-1+$S$1*20,15)="조림 당해 연도","(○)","")</f>
        <v/>
      </c>
      <c r="AD47">
        <f>COUNTIF(입력!$J$3:$J$142,AC47)</f>
        <v>101</v>
      </c>
    </row>
    <row r="48" spans="1:34" ht="35.1" customHeight="1">
      <c r="A48" s="1197"/>
      <c r="B48" s="1198"/>
      <c r="C48" s="1201" t="s">
        <v>521</v>
      </c>
      <c r="D48" s="1202"/>
      <c r="E48" s="1202"/>
      <c r="F48" s="1203"/>
      <c r="G48" s="615" t="str">
        <f ca="1">IF(OFFSET(입력!$B$3,B38-1+$S$1*20,15)="조림 2년 차","(○)","")</f>
        <v/>
      </c>
      <c r="AD48">
        <f>COUNTIF(입력!$J$3:$J$142,AC48)</f>
        <v>101</v>
      </c>
    </row>
    <row r="49" spans="1:34" ht="35.1" customHeight="1">
      <c r="A49" s="1199"/>
      <c r="B49" s="1200"/>
      <c r="C49" s="1201" t="s">
        <v>519</v>
      </c>
      <c r="D49" s="1202"/>
      <c r="E49" s="1202"/>
      <c r="F49" s="1203"/>
      <c r="G49" s="615" t="str">
        <f ca="1">IF(OFFSET(입력!$B$3,B38-1+$S$1*20,15)="조림 3년 차 이상","(○)","")</f>
        <v/>
      </c>
      <c r="AD49">
        <f>COUNTIF(입력!$J$3:$J$142,AC49)</f>
        <v>101</v>
      </c>
    </row>
    <row r="50" spans="1:34" ht="105.75" customHeight="1">
      <c r="A50" s="1204" t="s">
        <v>298</v>
      </c>
      <c r="B50" s="1204"/>
      <c r="C50" s="1201"/>
      <c r="D50" s="1202"/>
      <c r="E50" s="1202"/>
      <c r="F50" s="1202"/>
      <c r="G50" s="1203"/>
      <c r="AD50">
        <f>COUNTIF(입력!$J$3:$J$142,AC50)</f>
        <v>101</v>
      </c>
    </row>
    <row r="51" spans="1:34" ht="39.75" customHeight="1">
      <c r="A51" s="1194" t="s">
        <v>561</v>
      </c>
      <c r="B51" s="1194"/>
      <c r="C51" s="1194"/>
      <c r="D51" s="1194"/>
      <c r="AD51">
        <f>COUNTIF(입력!$J$3:$J$142,AC51)</f>
        <v>101</v>
      </c>
    </row>
    <row r="52" spans="1:34" ht="39.75" customHeight="1">
      <c r="A52" s="1205" t="str">
        <f ca="1">"풀베기 표준지 조사야장 ("&amp;OFFSET(입력!$A$3,B55-1+$S$1*20,0)&amp;")"</f>
        <v>풀베기 표준지 조사야장 (0)</v>
      </c>
      <c r="B52" s="1206"/>
      <c r="C52" s="1206"/>
      <c r="D52" s="1206"/>
      <c r="E52" s="1206"/>
      <c r="F52" s="1206"/>
      <c r="G52" s="1207"/>
      <c r="S52" s="3">
        <f ca="1">IFERROR(IF(RIGHT(MID(CELL("filename",A52),FIND("]",CELL("filename",A52))+1,255),2)&gt;=10,RIGHT(MID(CELL("filename",A52),FIND("]",CELL("filename",A52))+1,255),2)-1,RIGHT(MID(CELL("filename",A52),FIND("]",CELL("filename",A52))+1,255),1)-1),RIGHT(MID(CELL("filename",A52),FIND("]",CELL("filename",A52))+1,255),1)-1)</f>
        <v>10</v>
      </c>
    </row>
    <row r="53" spans="1:34" ht="39.75" customHeight="1">
      <c r="A53" s="1210" t="s">
        <v>559</v>
      </c>
      <c r="B53" s="1210"/>
      <c r="C53" s="1210"/>
      <c r="D53" s="1210"/>
      <c r="E53" s="620"/>
      <c r="F53" s="620"/>
      <c r="G53" s="620"/>
    </row>
    <row r="54" spans="1:34" ht="39.75" customHeight="1">
      <c r="A54" s="615" t="s">
        <v>554</v>
      </c>
      <c r="B54" s="619">
        <f ca="1">OFFSET(입력!$B$3,B55-1+$S$1*20,2)</f>
        <v>0</v>
      </c>
      <c r="C54" s="618">
        <f ca="1">OFFSET(입력!$B$3,B55-1+$S$1*20,3)</f>
        <v>0</v>
      </c>
      <c r="D54" s="615" t="s">
        <v>553</v>
      </c>
      <c r="E54" s="1201">
        <f ca="1">OFFSET(입력!$B$3,B55-1+$S$1*20,1)</f>
        <v>0</v>
      </c>
      <c r="F54" s="1202"/>
      <c r="G54" s="1203"/>
      <c r="AC54" s="614" t="s">
        <v>345</v>
      </c>
      <c r="AD54">
        <f>COUNTIF(입력!$J$3:$J$142,AC54)</f>
        <v>14</v>
      </c>
      <c r="AH54" s="614">
        <f>COUNTIF(입력!$J$3:$J$142,AC54)</f>
        <v>14</v>
      </c>
    </row>
    <row r="55" spans="1:34" ht="39.75" customHeight="1">
      <c r="A55" s="615" t="s">
        <v>550</v>
      </c>
      <c r="B55" s="1204">
        <f>ROUNDDOWN(ROW()/17,0)+1</f>
        <v>4</v>
      </c>
      <c r="C55" s="1204"/>
      <c r="D55" s="615" t="s">
        <v>549</v>
      </c>
      <c r="E55" s="615" t="s">
        <v>548</v>
      </c>
      <c r="F55" s="615" t="s">
        <v>547</v>
      </c>
      <c r="G55" s="621">
        <f ca="1">OFFSET(입력!$B$3,B55-1+$S$1*20,4)</f>
        <v>0</v>
      </c>
      <c r="AC55" s="614"/>
      <c r="AD55">
        <f>COUNTIF(입력!$J$3:$J$142,AC55)</f>
        <v>101</v>
      </c>
      <c r="AH55" s="614"/>
    </row>
    <row r="56" spans="1:34" ht="39.75" customHeight="1">
      <c r="A56" s="615" t="s">
        <v>573</v>
      </c>
      <c r="B56" s="616" t="s">
        <v>545</v>
      </c>
      <c r="C56" s="617">
        <f ca="1">ROUND(OFFSET(입력!$B$3,B55-1+$S$1*20,10),0)</f>
        <v>0</v>
      </c>
      <c r="D56" s="617" t="s">
        <v>544</v>
      </c>
      <c r="E56" s="617">
        <f ca="1">ROUND(OFFSET(입력!$B$3,B55-1+$S$1*20,11),0)</f>
        <v>0</v>
      </c>
      <c r="F56" s="615" t="s">
        <v>543</v>
      </c>
      <c r="G56" s="615" t="s">
        <v>574</v>
      </c>
      <c r="AC56" s="614"/>
      <c r="AD56">
        <f>COUNTIF(입력!$J$3:$J$142,AC56)</f>
        <v>101</v>
      </c>
      <c r="AH56" s="614"/>
    </row>
    <row r="57" spans="1:34" ht="39.75" customHeight="1">
      <c r="A57" s="615" t="s">
        <v>411</v>
      </c>
      <c r="B57" s="1204">
        <f ca="1">OFFSET(입력!$B$3,B55-1+$S$1*20,8)</f>
        <v>0</v>
      </c>
      <c r="C57" s="1204"/>
      <c r="D57" s="615" t="s">
        <v>539</v>
      </c>
      <c r="E57" s="622">
        <f ca="1">OFFSET(입력!$B$3,B55-1+$S$1,7)</f>
        <v>0</v>
      </c>
      <c r="F57" s="615" t="s">
        <v>538</v>
      </c>
      <c r="G57" s="615">
        <f ca="1">OFFSET(입력!$B$3,B55-1+$S$1*20,9)</f>
        <v>0</v>
      </c>
      <c r="AC57" s="614"/>
      <c r="AD57">
        <f>COUNTIF(입력!$J$3:$J$142,AC57)</f>
        <v>101</v>
      </c>
    </row>
    <row r="58" spans="1:34" ht="39.75" customHeight="1">
      <c r="A58" s="1204" t="s">
        <v>512</v>
      </c>
      <c r="B58" s="1204"/>
      <c r="C58" s="1204" t="s">
        <v>536</v>
      </c>
      <c r="D58" s="1204"/>
      <c r="E58" s="1204"/>
      <c r="F58" s="1204"/>
      <c r="G58" s="615" t="s">
        <v>6</v>
      </c>
      <c r="AD58">
        <f>COUNTIF(입력!$J$3:$J$142,AC58)</f>
        <v>101</v>
      </c>
    </row>
    <row r="59" spans="1:34" ht="80.099999999999994" customHeight="1">
      <c r="A59" s="1208" t="s">
        <v>309</v>
      </c>
      <c r="B59" s="615" t="s">
        <v>310</v>
      </c>
      <c r="C59" s="1201">
        <f ca="1">OFFSET(입력!$B$3,B55-1+$S$1*20,12)</f>
        <v>0</v>
      </c>
      <c r="D59" s="1202"/>
      <c r="E59" s="1202"/>
      <c r="F59" s="1203"/>
      <c r="G59" s="615"/>
      <c r="AD59">
        <f>COUNTIF(입력!$J$3:$J$142,AC59)</f>
        <v>101</v>
      </c>
    </row>
    <row r="60" spans="1:34" ht="80.099999999999994" customHeight="1">
      <c r="A60" s="1209"/>
      <c r="B60" s="615" t="s">
        <v>311</v>
      </c>
      <c r="C60" s="1201">
        <f ca="1">OFFSET(입력!$B$3,B55-1+$S$1*20,13)</f>
        <v>0</v>
      </c>
      <c r="D60" s="1202"/>
      <c r="E60" s="1202"/>
      <c r="F60" s="1203"/>
      <c r="G60" s="615"/>
      <c r="AD60">
        <f>COUNTIF(입력!$J$3:$J$142,AC60)</f>
        <v>101</v>
      </c>
    </row>
    <row r="61" spans="1:34" ht="35.1" customHeight="1">
      <c r="A61" s="1195" t="s">
        <v>528</v>
      </c>
      <c r="B61" s="1196"/>
      <c r="C61" s="1201" t="s">
        <v>527</v>
      </c>
      <c r="D61" s="1202"/>
      <c r="E61" s="1202"/>
      <c r="F61" s="1203"/>
      <c r="G61" s="615" t="str">
        <f ca="1">IF(OFFSET(입력!$B$3,B55-1+$S$1*20,14)="제거대상의 대부분이 목본류","(○)","")</f>
        <v/>
      </c>
      <c r="AD61">
        <f>COUNTIF(입력!$J$3:$J$142,AC61)</f>
        <v>101</v>
      </c>
    </row>
    <row r="62" spans="1:34" ht="35.1" customHeight="1">
      <c r="A62" s="1197"/>
      <c r="B62" s="1198"/>
      <c r="C62" s="1201" t="s">
        <v>526</v>
      </c>
      <c r="D62" s="1202"/>
      <c r="E62" s="1202"/>
      <c r="F62" s="1203"/>
      <c r="G62" s="615" t="str">
        <f ca="1">IF(OFFSET(입력!$B$3,B55-1+$S$1*20,14)="제거대상의 대부분이 초본류","(○)","")</f>
        <v/>
      </c>
      <c r="AD62">
        <f>COUNTIF(입력!$J$3:$J$142,AC62)</f>
        <v>101</v>
      </c>
    </row>
    <row r="63" spans="1:34" ht="35.1" customHeight="1">
      <c r="A63" s="1199"/>
      <c r="B63" s="1200"/>
      <c r="C63" s="1201" t="s">
        <v>524</v>
      </c>
      <c r="D63" s="1202"/>
      <c r="E63" s="1202"/>
      <c r="F63" s="1203"/>
      <c r="G63" s="615" t="str">
        <f ca="1">IF(OFFSET(입력!$B$3,B55-1+$S$1*20,14)="제거대상은 목본류+초본류 혼합","(○)","")</f>
        <v/>
      </c>
      <c r="AD63">
        <f>COUNTIF(입력!$J$3:$J$142,AC63)</f>
        <v>101</v>
      </c>
    </row>
    <row r="64" spans="1:34" ht="35.1" customHeight="1">
      <c r="A64" s="1195" t="s">
        <v>558</v>
      </c>
      <c r="B64" s="1196"/>
      <c r="C64" s="1201" t="s">
        <v>523</v>
      </c>
      <c r="D64" s="1202"/>
      <c r="E64" s="1202"/>
      <c r="F64" s="1203"/>
      <c r="G64" s="615" t="str">
        <f ca="1">IF(OFFSET(입력!$B$3,B55-1+$S$1*20,15)="조림 당해 연도","(○)","")</f>
        <v/>
      </c>
      <c r="AD64">
        <f>COUNTIF(입력!$J$3:$J$142,AC64)</f>
        <v>101</v>
      </c>
    </row>
    <row r="65" spans="1:34" ht="35.1" customHeight="1">
      <c r="A65" s="1197"/>
      <c r="B65" s="1198"/>
      <c r="C65" s="1201" t="s">
        <v>521</v>
      </c>
      <c r="D65" s="1202"/>
      <c r="E65" s="1202"/>
      <c r="F65" s="1203"/>
      <c r="G65" s="615" t="str">
        <f ca="1">IF(OFFSET(입력!$B$3,B55-1+$S$1*20,15)="조림 2년 차","(○)","")</f>
        <v/>
      </c>
      <c r="AD65">
        <f>COUNTIF(입력!$J$3:$J$142,AC65)</f>
        <v>101</v>
      </c>
    </row>
    <row r="66" spans="1:34" ht="35.1" customHeight="1">
      <c r="A66" s="1199"/>
      <c r="B66" s="1200"/>
      <c r="C66" s="1201" t="s">
        <v>519</v>
      </c>
      <c r="D66" s="1202"/>
      <c r="E66" s="1202"/>
      <c r="F66" s="1203"/>
      <c r="G66" s="615" t="str">
        <f ca="1">IF(OFFSET(입력!$B$3,B55-1+$S$1*20,15)="조림 3년 차 이상","(○)","")</f>
        <v/>
      </c>
      <c r="AD66">
        <f>COUNTIF(입력!$J$3:$J$142,AC66)</f>
        <v>101</v>
      </c>
    </row>
    <row r="67" spans="1:34" ht="105.75" customHeight="1">
      <c r="A67" s="1204" t="s">
        <v>298</v>
      </c>
      <c r="B67" s="1204"/>
      <c r="C67" s="1201"/>
      <c r="D67" s="1202"/>
      <c r="E67" s="1202"/>
      <c r="F67" s="1202"/>
      <c r="G67" s="1203"/>
      <c r="AD67">
        <f>COUNTIF(입력!$J$3:$J$142,AC67)</f>
        <v>101</v>
      </c>
    </row>
    <row r="68" spans="1:34" ht="39.75" customHeight="1">
      <c r="A68" s="1194" t="s">
        <v>561</v>
      </c>
      <c r="B68" s="1194"/>
      <c r="C68" s="1194"/>
      <c r="D68" s="1194"/>
      <c r="AD68">
        <f>COUNTIF(입력!$J$3:$J$142,AC68)</f>
        <v>101</v>
      </c>
    </row>
    <row r="69" spans="1:34" ht="39.75" customHeight="1">
      <c r="A69" s="1205" t="str">
        <f ca="1">"풀베기 표준지 조사야장 ("&amp;OFFSET(입력!$A$3,B72-1+$S$1*20,0)&amp;")"</f>
        <v>풀베기 표준지 조사야장 (0)</v>
      </c>
      <c r="B69" s="1206"/>
      <c r="C69" s="1206"/>
      <c r="D69" s="1206"/>
      <c r="E69" s="1206"/>
      <c r="F69" s="1206"/>
      <c r="G69" s="1207"/>
      <c r="S69" s="3">
        <f ca="1">IFERROR(IF(RIGHT(MID(CELL("filename",A69),FIND("]",CELL("filename",A69))+1,255),2)&gt;=10,RIGHT(MID(CELL("filename",A69),FIND("]",CELL("filename",A69))+1,255),2)-1,RIGHT(MID(CELL("filename",A69),FIND("]",CELL("filename",A69))+1,255),1)-1),RIGHT(MID(CELL("filename",A69),FIND("]",CELL("filename",A69))+1,255),1)-1)</f>
        <v>10</v>
      </c>
    </row>
    <row r="70" spans="1:34" ht="39.75" customHeight="1">
      <c r="A70" s="1210" t="s">
        <v>559</v>
      </c>
      <c r="B70" s="1210"/>
      <c r="C70" s="1210"/>
      <c r="D70" s="1210"/>
      <c r="E70" s="620"/>
      <c r="F70" s="620"/>
      <c r="G70" s="620"/>
    </row>
    <row r="71" spans="1:34" ht="39.75" customHeight="1">
      <c r="A71" s="615" t="s">
        <v>554</v>
      </c>
      <c r="B71" s="619">
        <f ca="1">OFFSET(입력!$B$3,B72-1+$S$1*20,2)</f>
        <v>0</v>
      </c>
      <c r="C71" s="618">
        <f ca="1">OFFSET(입력!$B$3,B72-1+$S$1*20,3)</f>
        <v>0</v>
      </c>
      <c r="D71" s="615" t="s">
        <v>553</v>
      </c>
      <c r="E71" s="1201">
        <f ca="1">OFFSET(입력!$B$3,B72-1+$S$1*20,1)</f>
        <v>0</v>
      </c>
      <c r="F71" s="1202"/>
      <c r="G71" s="1203"/>
      <c r="AC71" s="614" t="s">
        <v>345</v>
      </c>
      <c r="AD71">
        <f>COUNTIF(입력!$J$3:$J$142,AC71)</f>
        <v>14</v>
      </c>
      <c r="AH71" s="614">
        <f>COUNTIF(입력!$J$3:$J$142,AC71)</f>
        <v>14</v>
      </c>
    </row>
    <row r="72" spans="1:34" ht="39.75" customHeight="1">
      <c r="A72" s="615" t="s">
        <v>550</v>
      </c>
      <c r="B72" s="1204">
        <f>ROUNDDOWN(ROW()/17,0)+1</f>
        <v>5</v>
      </c>
      <c r="C72" s="1204"/>
      <c r="D72" s="615" t="s">
        <v>549</v>
      </c>
      <c r="E72" s="615" t="s">
        <v>548</v>
      </c>
      <c r="F72" s="615" t="s">
        <v>547</v>
      </c>
      <c r="G72" s="621">
        <f ca="1">OFFSET(입력!$B$3,B72-1+$S$1*20,4)</f>
        <v>0</v>
      </c>
      <c r="AC72" s="614"/>
      <c r="AD72">
        <f>COUNTIF(입력!$J$3:$J$142,AC72)</f>
        <v>101</v>
      </c>
      <c r="AH72" s="614"/>
    </row>
    <row r="73" spans="1:34" ht="39.75" customHeight="1">
      <c r="A73" s="615" t="s">
        <v>573</v>
      </c>
      <c r="B73" s="616" t="s">
        <v>545</v>
      </c>
      <c r="C73" s="617">
        <f ca="1">ROUND(OFFSET(입력!$B$3,B72-1+$S$1*20,10),0)</f>
        <v>0</v>
      </c>
      <c r="D73" s="617" t="s">
        <v>544</v>
      </c>
      <c r="E73" s="617">
        <f ca="1">ROUND(OFFSET(입력!$B$3,B72-1+$S$1*20,11),0)</f>
        <v>0</v>
      </c>
      <c r="F73" s="615" t="s">
        <v>543</v>
      </c>
      <c r="G73" s="615" t="s">
        <v>574</v>
      </c>
      <c r="AC73" s="614"/>
      <c r="AD73">
        <f>COUNTIF(입력!$J$3:$J$142,AC73)</f>
        <v>101</v>
      </c>
      <c r="AH73" s="614"/>
    </row>
    <row r="74" spans="1:34" ht="39.75" customHeight="1">
      <c r="A74" s="615" t="s">
        <v>411</v>
      </c>
      <c r="B74" s="1204">
        <f ca="1">OFFSET(입력!$B$3,B72-1+$S$1*20,8)</f>
        <v>0</v>
      </c>
      <c r="C74" s="1204"/>
      <c r="D74" s="615" t="s">
        <v>539</v>
      </c>
      <c r="E74" s="622">
        <f ca="1">OFFSET(입력!$B$3,B72-1+$S$1,7)</f>
        <v>0</v>
      </c>
      <c r="F74" s="615" t="s">
        <v>538</v>
      </c>
      <c r="G74" s="615">
        <f ca="1">OFFSET(입력!$B$3,B72-1+$S$1*20,9)</f>
        <v>0</v>
      </c>
      <c r="AC74" s="614"/>
      <c r="AD74">
        <f>COUNTIF(입력!$J$3:$J$142,AC74)</f>
        <v>101</v>
      </c>
    </row>
    <row r="75" spans="1:34" ht="39.75" customHeight="1">
      <c r="A75" s="1204" t="s">
        <v>512</v>
      </c>
      <c r="B75" s="1204"/>
      <c r="C75" s="1204" t="s">
        <v>536</v>
      </c>
      <c r="D75" s="1204"/>
      <c r="E75" s="1204"/>
      <c r="F75" s="1204"/>
      <c r="G75" s="615" t="s">
        <v>6</v>
      </c>
      <c r="AD75">
        <f>COUNTIF(입력!$J$3:$J$142,AC75)</f>
        <v>101</v>
      </c>
    </row>
    <row r="76" spans="1:34" ht="80.099999999999994" customHeight="1">
      <c r="A76" s="1208" t="s">
        <v>309</v>
      </c>
      <c r="B76" s="615" t="s">
        <v>310</v>
      </c>
      <c r="C76" s="1201">
        <f ca="1">OFFSET(입력!$B$3,B72-1+$S$1*20,12)</f>
        <v>0</v>
      </c>
      <c r="D76" s="1202"/>
      <c r="E76" s="1202"/>
      <c r="F76" s="1203"/>
      <c r="G76" s="615"/>
      <c r="AD76">
        <f>COUNTIF(입력!$J$3:$J$142,AC76)</f>
        <v>101</v>
      </c>
    </row>
    <row r="77" spans="1:34" ht="80.099999999999994" customHeight="1">
      <c r="A77" s="1209"/>
      <c r="B77" s="615" t="s">
        <v>311</v>
      </c>
      <c r="C77" s="1201">
        <f ca="1">OFFSET(입력!$B$3,B72-1+$S$1*20,13)</f>
        <v>0</v>
      </c>
      <c r="D77" s="1202"/>
      <c r="E77" s="1202"/>
      <c r="F77" s="1203"/>
      <c r="G77" s="615"/>
      <c r="AD77">
        <f>COUNTIF(입력!$J$3:$J$142,AC77)</f>
        <v>101</v>
      </c>
    </row>
    <row r="78" spans="1:34" ht="35.1" customHeight="1">
      <c r="A78" s="1195" t="s">
        <v>528</v>
      </c>
      <c r="B78" s="1196"/>
      <c r="C78" s="1201" t="s">
        <v>527</v>
      </c>
      <c r="D78" s="1202"/>
      <c r="E78" s="1202"/>
      <c r="F78" s="1203"/>
      <c r="G78" s="615" t="str">
        <f ca="1">IF(OFFSET(입력!$B$3,B72-1+$S$1*20,14)="제거대상의 대부분이 목본류","(○)","")</f>
        <v/>
      </c>
      <c r="AD78">
        <f>COUNTIF(입력!$J$3:$J$142,AC78)</f>
        <v>101</v>
      </c>
    </row>
    <row r="79" spans="1:34" ht="35.1" customHeight="1">
      <c r="A79" s="1197"/>
      <c r="B79" s="1198"/>
      <c r="C79" s="1201" t="s">
        <v>526</v>
      </c>
      <c r="D79" s="1202"/>
      <c r="E79" s="1202"/>
      <c r="F79" s="1203"/>
      <c r="G79" s="615" t="str">
        <f ca="1">IF(OFFSET(입력!$B$3,B72-1+$S$1*20,14)="제거대상의 대부분이 초본류","(○)","")</f>
        <v/>
      </c>
      <c r="AD79">
        <f>COUNTIF(입력!$J$3:$J$142,AC79)</f>
        <v>101</v>
      </c>
    </row>
    <row r="80" spans="1:34" ht="35.1" customHeight="1">
      <c r="A80" s="1199"/>
      <c r="B80" s="1200"/>
      <c r="C80" s="1201" t="s">
        <v>524</v>
      </c>
      <c r="D80" s="1202"/>
      <c r="E80" s="1202"/>
      <c r="F80" s="1203"/>
      <c r="G80" s="615" t="str">
        <f ca="1">IF(OFFSET(입력!$B$3,B72-1+$S$1*20,14)="제거대상은 목본류+초본류 혼합","(○)","")</f>
        <v/>
      </c>
      <c r="AD80">
        <f>COUNTIF(입력!$J$3:$J$142,AC80)</f>
        <v>101</v>
      </c>
    </row>
    <row r="81" spans="1:34" ht="35.1" customHeight="1">
      <c r="A81" s="1195" t="s">
        <v>558</v>
      </c>
      <c r="B81" s="1196"/>
      <c r="C81" s="1201" t="s">
        <v>523</v>
      </c>
      <c r="D81" s="1202"/>
      <c r="E81" s="1202"/>
      <c r="F81" s="1203"/>
      <c r="G81" s="615" t="str">
        <f ca="1">IF(OFFSET(입력!$B$3,B72-1+$S$1*20,15)="조림 당해 연도","(○)","")</f>
        <v/>
      </c>
      <c r="AD81">
        <f>COUNTIF(입력!$J$3:$J$142,AC81)</f>
        <v>101</v>
      </c>
    </row>
    <row r="82" spans="1:34" ht="35.1" customHeight="1">
      <c r="A82" s="1197"/>
      <c r="B82" s="1198"/>
      <c r="C82" s="1201" t="s">
        <v>521</v>
      </c>
      <c r="D82" s="1202"/>
      <c r="E82" s="1202"/>
      <c r="F82" s="1203"/>
      <c r="G82" s="615" t="str">
        <f ca="1">IF(OFFSET(입력!$B$3,B72-1+$S$1*20,15)="조림 2년 차","(○)","")</f>
        <v/>
      </c>
      <c r="AD82">
        <f>COUNTIF(입력!$J$3:$J$142,AC82)</f>
        <v>101</v>
      </c>
    </row>
    <row r="83" spans="1:34" ht="35.1" customHeight="1">
      <c r="A83" s="1199"/>
      <c r="B83" s="1200"/>
      <c r="C83" s="1201" t="s">
        <v>519</v>
      </c>
      <c r="D83" s="1202"/>
      <c r="E83" s="1202"/>
      <c r="F83" s="1203"/>
      <c r="G83" s="615" t="str">
        <f ca="1">IF(OFFSET(입력!$B$3,B72-1+$S$1*20,15)="조림 3년 차 이상","(○)","")</f>
        <v/>
      </c>
      <c r="AD83">
        <f>COUNTIF(입력!$J$3:$J$142,AC83)</f>
        <v>101</v>
      </c>
    </row>
    <row r="84" spans="1:34" ht="105.75" customHeight="1">
      <c r="A84" s="1204" t="s">
        <v>298</v>
      </c>
      <c r="B84" s="1204"/>
      <c r="C84" s="1201"/>
      <c r="D84" s="1202"/>
      <c r="E84" s="1202"/>
      <c r="F84" s="1202"/>
      <c r="G84" s="1203"/>
      <c r="AD84">
        <f>COUNTIF(입력!$J$3:$J$142,AC84)</f>
        <v>101</v>
      </c>
    </row>
    <row r="85" spans="1:34" ht="39.75" customHeight="1">
      <c r="A85" s="1194" t="s">
        <v>561</v>
      </c>
      <c r="B85" s="1194"/>
      <c r="C85" s="1194"/>
      <c r="D85" s="1194"/>
      <c r="AD85">
        <f>COUNTIF(입력!$J$3:$J$142,AC85)</f>
        <v>101</v>
      </c>
    </row>
    <row r="86" spans="1:34" ht="39.75" customHeight="1">
      <c r="A86" s="1205" t="str">
        <f ca="1">"풀베기 표준지 조사야장 ("&amp;OFFSET(입력!$A$3,B89-1+$S$1*20,0)&amp;")"</f>
        <v>풀베기 표준지 조사야장 (0)</v>
      </c>
      <c r="B86" s="1206"/>
      <c r="C86" s="1206"/>
      <c r="D86" s="1206"/>
      <c r="E86" s="1206"/>
      <c r="F86" s="1206"/>
      <c r="G86" s="1207"/>
      <c r="S86" s="3">
        <f ca="1">IFERROR(IF(RIGHT(MID(CELL("filename",A86),FIND("]",CELL("filename",A86))+1,255),2)&gt;=10,RIGHT(MID(CELL("filename",A86),FIND("]",CELL("filename",A86))+1,255),2)-1,RIGHT(MID(CELL("filename",A86),FIND("]",CELL("filename",A86))+1,255),1)-1),RIGHT(MID(CELL("filename",A86),FIND("]",CELL("filename",A86))+1,255),1)-1)</f>
        <v>10</v>
      </c>
    </row>
    <row r="87" spans="1:34" ht="39.75" customHeight="1">
      <c r="A87" s="1210" t="s">
        <v>559</v>
      </c>
      <c r="B87" s="1210"/>
      <c r="C87" s="1210"/>
      <c r="D87" s="1210"/>
      <c r="E87" s="620"/>
      <c r="F87" s="620"/>
      <c r="G87" s="620"/>
    </row>
    <row r="88" spans="1:34" ht="39.75" customHeight="1">
      <c r="A88" s="615" t="s">
        <v>554</v>
      </c>
      <c r="B88" s="619">
        <f ca="1">OFFSET(입력!$B$3,B89-1+$S$1*20,2)</f>
        <v>0</v>
      </c>
      <c r="C88" s="618">
        <f ca="1">OFFSET(입력!$B$3,B89-1+$S$1*20,3)</f>
        <v>0</v>
      </c>
      <c r="D88" s="615" t="s">
        <v>553</v>
      </c>
      <c r="E88" s="1201">
        <f ca="1">OFFSET(입력!$B$3,B89-1+$S$1*20,1)</f>
        <v>0</v>
      </c>
      <c r="F88" s="1202"/>
      <c r="G88" s="1203"/>
      <c r="AC88" s="614" t="s">
        <v>345</v>
      </c>
      <c r="AD88">
        <f>COUNTIF(입력!$J$3:$J$142,AC88)</f>
        <v>14</v>
      </c>
      <c r="AH88" s="614">
        <f>COUNTIF(입력!$J$3:$J$142,AC88)</f>
        <v>14</v>
      </c>
    </row>
    <row r="89" spans="1:34" ht="39.75" customHeight="1">
      <c r="A89" s="615" t="s">
        <v>550</v>
      </c>
      <c r="B89" s="1204">
        <f>ROUNDDOWN(ROW()/17,0)+1</f>
        <v>6</v>
      </c>
      <c r="C89" s="1204"/>
      <c r="D89" s="615" t="s">
        <v>549</v>
      </c>
      <c r="E89" s="615" t="s">
        <v>548</v>
      </c>
      <c r="F89" s="615" t="s">
        <v>547</v>
      </c>
      <c r="G89" s="621">
        <f ca="1">OFFSET(입력!$B$3,B89-1+$S$1*20,4)</f>
        <v>0</v>
      </c>
      <c r="AC89" s="614"/>
      <c r="AD89">
        <f>COUNTIF(입력!$J$3:$J$142,AC89)</f>
        <v>101</v>
      </c>
      <c r="AH89" s="614"/>
    </row>
    <row r="90" spans="1:34" ht="39.75" customHeight="1">
      <c r="A90" s="615" t="s">
        <v>573</v>
      </c>
      <c r="B90" s="616" t="s">
        <v>545</v>
      </c>
      <c r="C90" s="617">
        <f ca="1">ROUND(OFFSET(입력!$B$3,B89-1+$S$1*20,10),0)</f>
        <v>0</v>
      </c>
      <c r="D90" s="617" t="s">
        <v>544</v>
      </c>
      <c r="E90" s="617">
        <f ca="1">ROUND(OFFSET(입력!$B$3,B89-1+$S$1*20,11),0)</f>
        <v>0</v>
      </c>
      <c r="F90" s="615" t="s">
        <v>543</v>
      </c>
      <c r="G90" s="615" t="s">
        <v>574</v>
      </c>
      <c r="AC90" s="614"/>
      <c r="AD90">
        <f>COUNTIF(입력!$J$3:$J$142,AC90)</f>
        <v>101</v>
      </c>
      <c r="AH90" s="614"/>
    </row>
    <row r="91" spans="1:34" ht="39.75" customHeight="1">
      <c r="A91" s="615" t="s">
        <v>411</v>
      </c>
      <c r="B91" s="1204">
        <f ca="1">OFFSET(입력!$B$3,B89-1+$S$1*20,8)</f>
        <v>0</v>
      </c>
      <c r="C91" s="1204"/>
      <c r="D91" s="615" t="s">
        <v>539</v>
      </c>
      <c r="E91" s="622">
        <f ca="1">OFFSET(입력!$B$3,B89-1+$S$1,7)</f>
        <v>0</v>
      </c>
      <c r="F91" s="615" t="s">
        <v>538</v>
      </c>
      <c r="G91" s="615">
        <f ca="1">OFFSET(입력!$B$3,B89-1+$S$1*20,9)</f>
        <v>0</v>
      </c>
      <c r="AC91" s="614"/>
      <c r="AD91">
        <f>COUNTIF(입력!$J$3:$J$142,AC91)</f>
        <v>101</v>
      </c>
    </row>
    <row r="92" spans="1:34" ht="39.75" customHeight="1">
      <c r="A92" s="1204" t="s">
        <v>512</v>
      </c>
      <c r="B92" s="1204"/>
      <c r="C92" s="1204" t="s">
        <v>536</v>
      </c>
      <c r="D92" s="1204"/>
      <c r="E92" s="1204"/>
      <c r="F92" s="1204"/>
      <c r="G92" s="615" t="s">
        <v>6</v>
      </c>
      <c r="AD92">
        <f>COUNTIF(입력!$J$3:$J$142,AC92)</f>
        <v>101</v>
      </c>
    </row>
    <row r="93" spans="1:34" ht="80.099999999999994" customHeight="1">
      <c r="A93" s="1208" t="s">
        <v>309</v>
      </c>
      <c r="B93" s="615" t="s">
        <v>310</v>
      </c>
      <c r="C93" s="1201">
        <f ca="1">OFFSET(입력!$B$3,B89-1+$S$1*20,12)</f>
        <v>0</v>
      </c>
      <c r="D93" s="1202"/>
      <c r="E93" s="1202"/>
      <c r="F93" s="1203"/>
      <c r="G93" s="615"/>
      <c r="AD93">
        <f>COUNTIF(입력!$J$3:$J$142,AC93)</f>
        <v>101</v>
      </c>
    </row>
    <row r="94" spans="1:34" ht="80.099999999999994" customHeight="1">
      <c r="A94" s="1209"/>
      <c r="B94" s="615" t="s">
        <v>311</v>
      </c>
      <c r="C94" s="1201">
        <f ca="1">OFFSET(입력!$B$3,B89-1+$S$1*20,13)</f>
        <v>0</v>
      </c>
      <c r="D94" s="1202"/>
      <c r="E94" s="1202"/>
      <c r="F94" s="1203"/>
      <c r="G94" s="615"/>
      <c r="AD94">
        <f>COUNTIF(입력!$J$3:$J$142,AC94)</f>
        <v>101</v>
      </c>
    </row>
    <row r="95" spans="1:34" ht="35.1" customHeight="1">
      <c r="A95" s="1195" t="s">
        <v>528</v>
      </c>
      <c r="B95" s="1196"/>
      <c r="C95" s="1201" t="s">
        <v>527</v>
      </c>
      <c r="D95" s="1202"/>
      <c r="E95" s="1202"/>
      <c r="F95" s="1203"/>
      <c r="G95" s="615" t="str">
        <f ca="1">IF(OFFSET(입력!$B$3,B89-1+$S$1*20,14)="제거대상의 대부분이 목본류","(○)","")</f>
        <v/>
      </c>
      <c r="AD95">
        <f>COUNTIF(입력!$J$3:$J$142,AC95)</f>
        <v>101</v>
      </c>
    </row>
    <row r="96" spans="1:34" ht="35.1" customHeight="1">
      <c r="A96" s="1197"/>
      <c r="B96" s="1198"/>
      <c r="C96" s="1201" t="s">
        <v>526</v>
      </c>
      <c r="D96" s="1202"/>
      <c r="E96" s="1202"/>
      <c r="F96" s="1203"/>
      <c r="G96" s="615" t="str">
        <f ca="1">IF(OFFSET(입력!$B$3,B89-1+$S$1*20,14)="제거대상의 대부분이 초본류","(○)","")</f>
        <v/>
      </c>
      <c r="AD96">
        <f>COUNTIF(입력!$J$3:$J$142,AC96)</f>
        <v>101</v>
      </c>
    </row>
    <row r="97" spans="1:30" ht="35.1" customHeight="1">
      <c r="A97" s="1199"/>
      <c r="B97" s="1200"/>
      <c r="C97" s="1201" t="s">
        <v>524</v>
      </c>
      <c r="D97" s="1202"/>
      <c r="E97" s="1202"/>
      <c r="F97" s="1203"/>
      <c r="G97" s="615" t="str">
        <f ca="1">IF(OFFSET(입력!$B$3,B89-1+$S$1*20,14)="제거대상은 목본류+초본류 혼합","(○)","")</f>
        <v/>
      </c>
      <c r="AD97">
        <f>COUNTIF(입력!$J$3:$J$142,AC97)</f>
        <v>101</v>
      </c>
    </row>
    <row r="98" spans="1:30" ht="35.1" customHeight="1">
      <c r="A98" s="1195" t="s">
        <v>558</v>
      </c>
      <c r="B98" s="1196"/>
      <c r="C98" s="1201" t="s">
        <v>523</v>
      </c>
      <c r="D98" s="1202"/>
      <c r="E98" s="1202"/>
      <c r="F98" s="1203"/>
      <c r="G98" s="615" t="str">
        <f ca="1">IF(OFFSET(입력!$B$3,B89-1+$S$1*20,15)="조림 당해 연도","(○)","")</f>
        <v/>
      </c>
      <c r="AD98">
        <f>COUNTIF(입력!$J$3:$J$142,AC98)</f>
        <v>101</v>
      </c>
    </row>
    <row r="99" spans="1:30" ht="35.1" customHeight="1">
      <c r="A99" s="1197"/>
      <c r="B99" s="1198"/>
      <c r="C99" s="1201" t="s">
        <v>521</v>
      </c>
      <c r="D99" s="1202"/>
      <c r="E99" s="1202"/>
      <c r="F99" s="1203"/>
      <c r="G99" s="615" t="str">
        <f ca="1">IF(OFFSET(입력!$B$3,B89-1+$S$1*20,15)="조림 2년 차","(○)","")</f>
        <v/>
      </c>
      <c r="AD99">
        <f>COUNTIF(입력!$J$3:$J$142,AC99)</f>
        <v>101</v>
      </c>
    </row>
    <row r="100" spans="1:30" ht="35.1" customHeight="1">
      <c r="A100" s="1199"/>
      <c r="B100" s="1200"/>
      <c r="C100" s="1201" t="s">
        <v>519</v>
      </c>
      <c r="D100" s="1202"/>
      <c r="E100" s="1202"/>
      <c r="F100" s="1203"/>
      <c r="G100" s="615" t="str">
        <f ca="1">IF(OFFSET(입력!$B$3,B89-1+$S$1*20,15)="조림 3년 차 이상","(○)","")</f>
        <v/>
      </c>
      <c r="AD100">
        <f>COUNTIF(입력!$J$3:$J$142,AC100)</f>
        <v>101</v>
      </c>
    </row>
    <row r="101" spans="1:30" ht="105.75" customHeight="1">
      <c r="A101" s="1204" t="s">
        <v>298</v>
      </c>
      <c r="B101" s="1204"/>
      <c r="C101" s="1201"/>
      <c r="D101" s="1202"/>
      <c r="E101" s="1202"/>
      <c r="F101" s="1202"/>
      <c r="G101" s="1203"/>
      <c r="AD101">
        <f>COUNTIF(입력!$J$3:$J$142,AC101)</f>
        <v>101</v>
      </c>
    </row>
    <row r="102" spans="1:30" ht="39.75" customHeight="1">
      <c r="A102" s="1194" t="s">
        <v>561</v>
      </c>
      <c r="B102" s="1194"/>
      <c r="C102" s="1194"/>
      <c r="D102" s="1194"/>
      <c r="AD102">
        <f>COUNTIF(입력!$J$3:$J$142,AC102)</f>
        <v>101</v>
      </c>
    </row>
  </sheetData>
  <mergeCells count="126">
    <mergeCell ref="A102:D102"/>
    <mergeCell ref="A98:B100"/>
    <mergeCell ref="C98:F98"/>
    <mergeCell ref="C99:F99"/>
    <mergeCell ref="C100:F100"/>
    <mergeCell ref="A101:B101"/>
    <mergeCell ref="C101:G101"/>
    <mergeCell ref="A92:B92"/>
    <mergeCell ref="C92:F92"/>
    <mergeCell ref="A93:A94"/>
    <mergeCell ref="C93:F93"/>
    <mergeCell ref="C94:F94"/>
    <mergeCell ref="A95:B97"/>
    <mergeCell ref="C95:F95"/>
    <mergeCell ref="C96:F96"/>
    <mergeCell ref="C97:F97"/>
    <mergeCell ref="A85:D85"/>
    <mergeCell ref="A86:G86"/>
    <mergeCell ref="A87:D87"/>
    <mergeCell ref="E88:G88"/>
    <mergeCell ref="B89:C89"/>
    <mergeCell ref="B91:C91"/>
    <mergeCell ref="A81:B83"/>
    <mergeCell ref="C81:F81"/>
    <mergeCell ref="C82:F82"/>
    <mergeCell ref="C83:F83"/>
    <mergeCell ref="A84:B84"/>
    <mergeCell ref="C84:G84"/>
    <mergeCell ref="A75:B75"/>
    <mergeCell ref="C75:F75"/>
    <mergeCell ref="A76:A77"/>
    <mergeCell ref="C76:F76"/>
    <mergeCell ref="C77:F77"/>
    <mergeCell ref="A78:B80"/>
    <mergeCell ref="C78:F78"/>
    <mergeCell ref="C79:F79"/>
    <mergeCell ref="C80:F80"/>
    <mergeCell ref="A68:D68"/>
    <mergeCell ref="A69:G69"/>
    <mergeCell ref="A70:D70"/>
    <mergeCell ref="E71:G71"/>
    <mergeCell ref="B72:C72"/>
    <mergeCell ref="B74:C74"/>
    <mergeCell ref="A64:B66"/>
    <mergeCell ref="C64:F64"/>
    <mergeCell ref="C65:F65"/>
    <mergeCell ref="C66:F66"/>
    <mergeCell ref="A67:B67"/>
    <mergeCell ref="C67:G67"/>
    <mergeCell ref="A58:B58"/>
    <mergeCell ref="C58:F58"/>
    <mergeCell ref="A59:A60"/>
    <mergeCell ref="C59:F59"/>
    <mergeCell ref="C60:F60"/>
    <mergeCell ref="A61:B63"/>
    <mergeCell ref="C61:F61"/>
    <mergeCell ref="C62:F62"/>
    <mergeCell ref="C63:F63"/>
    <mergeCell ref="A51:D51"/>
    <mergeCell ref="A52:G52"/>
    <mergeCell ref="A53:D53"/>
    <mergeCell ref="E54:G54"/>
    <mergeCell ref="B55:C55"/>
    <mergeCell ref="B57:C57"/>
    <mergeCell ref="A47:B49"/>
    <mergeCell ref="C47:F47"/>
    <mergeCell ref="C48:F48"/>
    <mergeCell ref="C49:F49"/>
    <mergeCell ref="A50:B50"/>
    <mergeCell ref="C50:G50"/>
    <mergeCell ref="A41:B41"/>
    <mergeCell ref="C41:F41"/>
    <mergeCell ref="A42:A43"/>
    <mergeCell ref="C42:F42"/>
    <mergeCell ref="C43:F43"/>
    <mergeCell ref="A44:B46"/>
    <mergeCell ref="C44:F44"/>
    <mergeCell ref="C45:F45"/>
    <mergeCell ref="C46:F46"/>
    <mergeCell ref="A34:D34"/>
    <mergeCell ref="A35:G35"/>
    <mergeCell ref="A36:D36"/>
    <mergeCell ref="E37:G37"/>
    <mergeCell ref="B38:C38"/>
    <mergeCell ref="B40:C40"/>
    <mergeCell ref="A30:B32"/>
    <mergeCell ref="C30:F30"/>
    <mergeCell ref="C31:F31"/>
    <mergeCell ref="C32:F32"/>
    <mergeCell ref="A33:B33"/>
    <mergeCell ref="C33:G33"/>
    <mergeCell ref="A24:B24"/>
    <mergeCell ref="C24:F24"/>
    <mergeCell ref="A25:A26"/>
    <mergeCell ref="C25:F25"/>
    <mergeCell ref="C26:F26"/>
    <mergeCell ref="A27:B29"/>
    <mergeCell ref="C27:F27"/>
    <mergeCell ref="C28:F28"/>
    <mergeCell ref="C29:F29"/>
    <mergeCell ref="A17:D17"/>
    <mergeCell ref="A18:G18"/>
    <mergeCell ref="A19:D19"/>
    <mergeCell ref="E20:G20"/>
    <mergeCell ref="B21:C21"/>
    <mergeCell ref="B23:C23"/>
    <mergeCell ref="A13:B15"/>
    <mergeCell ref="C13:F13"/>
    <mergeCell ref="C14:F14"/>
    <mergeCell ref="C15:F15"/>
    <mergeCell ref="A16:B16"/>
    <mergeCell ref="C16:G16"/>
    <mergeCell ref="A8:A9"/>
    <mergeCell ref="C8:F8"/>
    <mergeCell ref="C9:F9"/>
    <mergeCell ref="A10:B12"/>
    <mergeCell ref="C10:F10"/>
    <mergeCell ref="C11:F11"/>
    <mergeCell ref="C12:F12"/>
    <mergeCell ref="A1:G1"/>
    <mergeCell ref="A2:D2"/>
    <mergeCell ref="E3:G3"/>
    <mergeCell ref="B4:C4"/>
    <mergeCell ref="B6:C6"/>
    <mergeCell ref="A7:B7"/>
    <mergeCell ref="C7:F7"/>
  </mergeCells>
  <phoneticPr fontId="4" type="noConversion"/>
  <pageMargins left="0.7" right="0.7" top="0.75" bottom="0.75" header="0.3" footer="0.3"/>
  <pageSetup paperSize="9" scale="89" orientation="portrait" r:id="rId1"/>
  <legacy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A222"/>
  <sheetViews>
    <sheetView showZeros="0" workbookViewId="0">
      <selection activeCell="N23" sqref="N23:N26"/>
    </sheetView>
  </sheetViews>
  <sheetFormatPr defaultRowHeight="13.5"/>
  <cols>
    <col min="1" max="1" width="8.88671875" style="655"/>
    <col min="2" max="2" width="3.6640625" style="630" customWidth="1"/>
    <col min="3" max="3" width="20.77734375" style="630" customWidth="1"/>
    <col min="4" max="13" width="7.44140625" style="630" customWidth="1"/>
    <col min="14" max="15" width="5.33203125" style="630" customWidth="1"/>
    <col min="16" max="16" width="20.21875" style="630" customWidth="1"/>
    <col min="17" max="18" width="7.44140625" style="630" customWidth="1"/>
    <col min="19" max="19" width="23.88671875" style="630" bestFit="1" customWidth="1"/>
    <col min="20" max="20" width="7.44140625" style="663" customWidth="1"/>
    <col min="21" max="21" width="8.77734375" style="613" hidden="1" customWidth="1"/>
    <col min="22" max="26" width="8.77734375" hidden="1" customWidth="1"/>
  </cols>
  <sheetData>
    <row r="1" spans="1:27">
      <c r="B1" s="625"/>
      <c r="C1" s="625">
        <v>1</v>
      </c>
      <c r="D1" s="656">
        <v>2</v>
      </c>
      <c r="E1" s="656">
        <v>3</v>
      </c>
      <c r="F1" s="656">
        <v>4</v>
      </c>
      <c r="G1" s="661">
        <v>5</v>
      </c>
      <c r="H1" s="661">
        <v>6</v>
      </c>
      <c r="I1" s="661">
        <v>7</v>
      </c>
      <c r="J1" s="661">
        <v>8</v>
      </c>
      <c r="K1" s="661">
        <v>9</v>
      </c>
      <c r="L1" s="661">
        <v>10</v>
      </c>
      <c r="M1" s="624">
        <v>11</v>
      </c>
      <c r="N1" s="624">
        <v>12</v>
      </c>
      <c r="O1" s="624">
        <v>13</v>
      </c>
      <c r="P1" s="623">
        <v>14</v>
      </c>
      <c r="Q1" s="624">
        <v>15</v>
      </c>
      <c r="R1" s="624">
        <v>16</v>
      </c>
      <c r="S1" s="625">
        <v>17</v>
      </c>
      <c r="T1" s="624">
        <v>18</v>
      </c>
      <c r="U1" s="613" t="s">
        <v>557</v>
      </c>
    </row>
    <row r="2" spans="1:27" ht="17.25" customHeight="1">
      <c r="A2" s="656" t="s">
        <v>156</v>
      </c>
      <c r="B2" s="624" t="s">
        <v>568</v>
      </c>
      <c r="C2" s="625" t="s">
        <v>570</v>
      </c>
      <c r="D2" s="625" t="s">
        <v>571</v>
      </c>
      <c r="E2" s="625" t="s">
        <v>572</v>
      </c>
      <c r="F2" s="625" t="s">
        <v>575</v>
      </c>
      <c r="G2" s="624" t="s">
        <v>160</v>
      </c>
      <c r="H2" s="624" t="s">
        <v>567</v>
      </c>
      <c r="I2" s="624" t="s">
        <v>566</v>
      </c>
      <c r="J2" s="624" t="s">
        <v>565</v>
      </c>
      <c r="K2" s="624" t="s">
        <v>538</v>
      </c>
      <c r="L2" s="624" t="s">
        <v>564</v>
      </c>
      <c r="M2" s="624" t="s">
        <v>563</v>
      </c>
      <c r="N2" s="624" t="s">
        <v>532</v>
      </c>
      <c r="O2" s="624" t="s">
        <v>530</v>
      </c>
      <c r="P2" s="623" t="s">
        <v>569</v>
      </c>
      <c r="Q2" s="624" t="s">
        <v>558</v>
      </c>
      <c r="R2" s="624" t="s">
        <v>178</v>
      </c>
      <c r="S2" s="625" t="s">
        <v>580</v>
      </c>
      <c r="T2" s="624" t="s">
        <v>586</v>
      </c>
      <c r="U2" s="613" t="s">
        <v>560</v>
      </c>
    </row>
    <row r="3" spans="1:27" ht="14.25">
      <c r="A3" s="657" t="s">
        <v>265</v>
      </c>
      <c r="B3" s="626">
        <v>1</v>
      </c>
      <c r="C3" s="625" t="str">
        <f>VLOOKUP(A3,'5-1.소반별'!$Q$1:$U$11,2,0)</f>
        <v>양구군 양구읍 석현리 산30-1번지</v>
      </c>
      <c r="D3" s="654">
        <v>2026</v>
      </c>
      <c r="E3" s="654" t="s">
        <v>1109</v>
      </c>
      <c r="F3" s="625">
        <v>0.02</v>
      </c>
      <c r="G3" s="627" t="s">
        <v>211</v>
      </c>
      <c r="H3" s="708">
        <f>VLOOKUP($A3,'5-1.소반별'!$Q$1:$U$11,5,0)</f>
        <v>0.8</v>
      </c>
      <c r="I3" s="627">
        <f>VLOOKUP($A3,'5-1.소반별'!$Q$1:$X$11,8,0)</f>
        <v>2021</v>
      </c>
      <c r="J3" s="627" t="str">
        <f>VLOOKUP($A3,'5-1.소반별'!$Q$1:$X$11,6,0)</f>
        <v>잣나무</v>
      </c>
      <c r="K3" s="653" t="s">
        <v>609</v>
      </c>
      <c r="L3" s="628">
        <f>VLOOKUP($A3&amp;$B3,'12.GPS좌표값'!$E$5:$G$94,2,0)</f>
        <v>285868</v>
      </c>
      <c r="M3" s="628">
        <f>VLOOKUP($A3&amp;$B3,'12.GPS좌표값'!$E$5:$G$94,3,0)</f>
        <v>605400</v>
      </c>
      <c r="N3" s="651">
        <v>32</v>
      </c>
      <c r="O3" s="651">
        <v>18</v>
      </c>
      <c r="P3" s="653" t="s">
        <v>582</v>
      </c>
      <c r="Q3" s="627" t="s">
        <v>608</v>
      </c>
      <c r="R3" s="653" t="s">
        <v>581</v>
      </c>
      <c r="S3" s="662" t="s">
        <v>1195</v>
      </c>
      <c r="T3" s="626">
        <f>VLOOKUP($A3,'5-1.소반별'!$Q$1:$X$9,7,0)</f>
        <v>2500</v>
      </c>
      <c r="U3" s="613" t="s">
        <v>552</v>
      </c>
      <c r="X3">
        <v>2020</v>
      </c>
      <c r="Y3" s="613" t="s">
        <v>523</v>
      </c>
      <c r="AA3">
        <f>T3/50</f>
        <v>50</v>
      </c>
    </row>
    <row r="4" spans="1:27" ht="14.25">
      <c r="A4" s="656">
        <f t="shared" ref="A4:A22" si="0">IF($N4&gt;0,"1-0-1-0",0)</f>
        <v>0</v>
      </c>
      <c r="B4" s="629">
        <f>IF($N4&gt;0,"2",0)</f>
        <v>0</v>
      </c>
      <c r="C4" s="625">
        <f t="shared" ref="C4:C22" si="1">IF($N4&gt;0,C3,0)</f>
        <v>0</v>
      </c>
      <c r="D4" s="625">
        <f t="shared" ref="D4:D22" si="2">IF($N4&gt;0,D3,0)</f>
        <v>0</v>
      </c>
      <c r="E4" s="625">
        <f t="shared" ref="E4:E22" si="3">IF($N4&gt;0,E3,0)</f>
        <v>0</v>
      </c>
      <c r="F4" s="625">
        <f t="shared" ref="F4:F22" si="4">IF($N4&gt;0,F3,0)</f>
        <v>0</v>
      </c>
      <c r="G4" s="625">
        <f t="shared" ref="G4:G22" si="5">IF($N4&gt;0,G3,0)</f>
        <v>0</v>
      </c>
      <c r="H4" s="625">
        <f t="shared" ref="H4:H22" si="6">IF($N4&gt;0,H3,0)</f>
        <v>0</v>
      </c>
      <c r="I4" s="625">
        <f t="shared" ref="I4:I22" si="7">IF($N4&gt;0,I3,0)</f>
        <v>0</v>
      </c>
      <c r="J4" s="625">
        <f t="shared" ref="J4:J22" si="8">IF($N4&gt;0,J3,0)</f>
        <v>0</v>
      </c>
      <c r="K4" s="625">
        <f t="shared" ref="K4:K22" si="9">IF($N4&gt;0,K3,0)</f>
        <v>0</v>
      </c>
      <c r="L4" s="628">
        <f>IF($N4&gt;0,VLOOKUP($A4&amp;$B4,'12.GPS좌표값'!$E$5:$G$94,2,0),0)</f>
        <v>0</v>
      </c>
      <c r="M4" s="628">
        <f>IF($N4&gt;0,VLOOKUP($A4&amp;$B4,'12.GPS좌표값'!$E$5:$G$94,3,0),0)</f>
        <v>0</v>
      </c>
      <c r="N4" s="651"/>
      <c r="O4" s="651"/>
      <c r="P4" s="625">
        <f>IF($N4&gt;0,P3,0)</f>
        <v>0</v>
      </c>
      <c r="Q4" s="625">
        <f>IF($N4&gt;0,Q3,0)</f>
        <v>0</v>
      </c>
      <c r="R4" s="625">
        <f>IF($N4&gt;0,R3,0)</f>
        <v>0</v>
      </c>
      <c r="S4" s="625">
        <f>IF($N4&gt;0,S3,0)</f>
        <v>0</v>
      </c>
      <c r="T4" s="629"/>
      <c r="U4" s="613" t="s">
        <v>546</v>
      </c>
      <c r="X4">
        <v>2019</v>
      </c>
      <c r="Y4" s="613" t="s">
        <v>521</v>
      </c>
    </row>
    <row r="5" spans="1:27" ht="14.25">
      <c r="A5" s="656">
        <f t="shared" si="0"/>
        <v>0</v>
      </c>
      <c r="B5" s="629">
        <f>IF($N5&gt;0,"3",0)</f>
        <v>0</v>
      </c>
      <c r="C5" s="625">
        <f t="shared" si="1"/>
        <v>0</v>
      </c>
      <c r="D5" s="625">
        <f t="shared" si="2"/>
        <v>0</v>
      </c>
      <c r="E5" s="625">
        <f t="shared" si="3"/>
        <v>0</v>
      </c>
      <c r="F5" s="625">
        <f t="shared" si="4"/>
        <v>0</v>
      </c>
      <c r="G5" s="625">
        <f t="shared" si="5"/>
        <v>0</v>
      </c>
      <c r="H5" s="625">
        <f t="shared" si="6"/>
        <v>0</v>
      </c>
      <c r="I5" s="625">
        <f t="shared" si="7"/>
        <v>0</v>
      </c>
      <c r="J5" s="625">
        <f t="shared" si="8"/>
        <v>0</v>
      </c>
      <c r="K5" s="625">
        <f t="shared" si="9"/>
        <v>0</v>
      </c>
      <c r="L5" s="628">
        <f>IF($N5&gt;0,VLOOKUP($A5&amp;$B5,'12.GPS좌표값'!$E$5:$G$94,2,0),0)</f>
        <v>0</v>
      </c>
      <c r="M5" s="628">
        <f>IF($N5&gt;0,VLOOKUP($A5&amp;$B5,'12.GPS좌표값'!$E$5:$G$94,3,0),0)</f>
        <v>0</v>
      </c>
      <c r="N5" s="651"/>
      <c r="O5" s="651"/>
      <c r="P5" s="625">
        <f t="shared" ref="P5:P22" si="10">IF($N5&gt;0,P4,0)</f>
        <v>0</v>
      </c>
      <c r="Q5" s="625">
        <f t="shared" ref="Q5:Q22" si="11">IF($N5&gt;0,Q4,0)</f>
        <v>0</v>
      </c>
      <c r="R5" s="625">
        <f t="shared" ref="R5:R22" si="12">IF($N5&gt;0,R4,0)</f>
        <v>0</v>
      </c>
      <c r="S5" s="625">
        <f t="shared" ref="S5:S22" si="13">IF($N5&gt;0,S4,0)</f>
        <v>0</v>
      </c>
      <c r="T5" s="627"/>
      <c r="U5" s="613" t="s">
        <v>542</v>
      </c>
      <c r="X5">
        <v>2018</v>
      </c>
      <c r="Y5" s="613" t="s">
        <v>519</v>
      </c>
    </row>
    <row r="6" spans="1:27" ht="14.25">
      <c r="A6" s="656">
        <f t="shared" si="0"/>
        <v>0</v>
      </c>
      <c r="B6" s="629">
        <f>IF($N6&gt;0,"4",0)</f>
        <v>0</v>
      </c>
      <c r="C6" s="625">
        <f t="shared" si="1"/>
        <v>0</v>
      </c>
      <c r="D6" s="625">
        <f t="shared" si="2"/>
        <v>0</v>
      </c>
      <c r="E6" s="625">
        <f t="shared" si="3"/>
        <v>0</v>
      </c>
      <c r="F6" s="625">
        <f t="shared" si="4"/>
        <v>0</v>
      </c>
      <c r="G6" s="625">
        <f t="shared" si="5"/>
        <v>0</v>
      </c>
      <c r="H6" s="625">
        <f t="shared" si="6"/>
        <v>0</v>
      </c>
      <c r="I6" s="625">
        <f t="shared" si="7"/>
        <v>0</v>
      </c>
      <c r="J6" s="625">
        <f t="shared" si="8"/>
        <v>0</v>
      </c>
      <c r="K6" s="625">
        <f t="shared" si="9"/>
        <v>0</v>
      </c>
      <c r="L6" s="628">
        <f>IF($N6&gt;0,VLOOKUP($A6&amp;$B6,'12.GPS좌표값'!$E$5:$G$94,2,0),0)</f>
        <v>0</v>
      </c>
      <c r="M6" s="628">
        <f>IF($N6&gt;0,VLOOKUP($A6&amp;$B6,'12.GPS좌표값'!$E$5:$G$94,3,0),0)</f>
        <v>0</v>
      </c>
      <c r="N6" s="651"/>
      <c r="O6" s="651"/>
      <c r="P6" s="625">
        <f t="shared" si="10"/>
        <v>0</v>
      </c>
      <c r="Q6" s="625">
        <f t="shared" si="11"/>
        <v>0</v>
      </c>
      <c r="R6" s="625">
        <f t="shared" si="12"/>
        <v>0</v>
      </c>
      <c r="S6" s="625">
        <f t="shared" si="13"/>
        <v>0</v>
      </c>
      <c r="T6" s="627"/>
      <c r="U6" s="613" t="s">
        <v>525</v>
      </c>
      <c r="X6">
        <v>2017</v>
      </c>
      <c r="Y6" s="613" t="s">
        <v>519</v>
      </c>
    </row>
    <row r="7" spans="1:27" ht="14.25">
      <c r="A7" s="656">
        <f t="shared" si="0"/>
        <v>0</v>
      </c>
      <c r="B7" s="629">
        <f>IF($N7&gt;0,"5",0)</f>
        <v>0</v>
      </c>
      <c r="C7" s="625">
        <f t="shared" si="1"/>
        <v>0</v>
      </c>
      <c r="D7" s="625">
        <f t="shared" si="2"/>
        <v>0</v>
      </c>
      <c r="E7" s="625">
        <f t="shared" si="3"/>
        <v>0</v>
      </c>
      <c r="F7" s="625">
        <f t="shared" si="4"/>
        <v>0</v>
      </c>
      <c r="G7" s="625">
        <f t="shared" si="5"/>
        <v>0</v>
      </c>
      <c r="H7" s="625">
        <f t="shared" si="6"/>
        <v>0</v>
      </c>
      <c r="I7" s="625">
        <f t="shared" si="7"/>
        <v>0</v>
      </c>
      <c r="J7" s="625">
        <f t="shared" si="8"/>
        <v>0</v>
      </c>
      <c r="K7" s="625">
        <f t="shared" si="9"/>
        <v>0</v>
      </c>
      <c r="L7" s="628">
        <f>IF($N7&gt;0,VLOOKUP($A7&amp;$B7,'12.GPS좌표값'!$E$5:$G$94,2,0),0)</f>
        <v>0</v>
      </c>
      <c r="M7" s="628">
        <f>IF($N7&gt;0,VLOOKUP($A7&amp;$B7,'12.GPS좌표값'!$E$5:$G$94,3,0),0)</f>
        <v>0</v>
      </c>
      <c r="N7" s="651"/>
      <c r="O7" s="651"/>
      <c r="P7" s="625">
        <f t="shared" si="10"/>
        <v>0</v>
      </c>
      <c r="Q7" s="625">
        <f t="shared" si="11"/>
        <v>0</v>
      </c>
      <c r="R7" s="625">
        <f t="shared" si="12"/>
        <v>0</v>
      </c>
      <c r="S7" s="625">
        <f t="shared" si="13"/>
        <v>0</v>
      </c>
      <c r="T7" s="627"/>
      <c r="U7" s="613" t="s">
        <v>523</v>
      </c>
      <c r="X7">
        <v>2016</v>
      </c>
      <c r="Y7" s="613" t="s">
        <v>519</v>
      </c>
    </row>
    <row r="8" spans="1:27" ht="14.25">
      <c r="A8" s="656">
        <f t="shared" si="0"/>
        <v>0</v>
      </c>
      <c r="B8" s="629">
        <f>IF($N8&gt;0,"6",0)</f>
        <v>0</v>
      </c>
      <c r="C8" s="625">
        <f t="shared" si="1"/>
        <v>0</v>
      </c>
      <c r="D8" s="625">
        <f t="shared" si="2"/>
        <v>0</v>
      </c>
      <c r="E8" s="625">
        <f t="shared" si="3"/>
        <v>0</v>
      </c>
      <c r="F8" s="625">
        <f t="shared" si="4"/>
        <v>0</v>
      </c>
      <c r="G8" s="625">
        <f t="shared" si="5"/>
        <v>0</v>
      </c>
      <c r="H8" s="625">
        <f t="shared" si="6"/>
        <v>0</v>
      </c>
      <c r="I8" s="625">
        <f t="shared" si="7"/>
        <v>0</v>
      </c>
      <c r="J8" s="625">
        <f t="shared" si="8"/>
        <v>0</v>
      </c>
      <c r="K8" s="625">
        <f t="shared" si="9"/>
        <v>0</v>
      </c>
      <c r="L8" s="628">
        <f>IF($N8&gt;0,VLOOKUP($A8&amp;$B8,'12.GPS좌표값'!$E$5:$G$94,2,0),0)</f>
        <v>0</v>
      </c>
      <c r="M8" s="628">
        <f>IF($N8&gt;0,VLOOKUP($A8&amp;$B8,'12.GPS좌표값'!$E$5:$G$94,3,0),0)</f>
        <v>0</v>
      </c>
      <c r="N8" s="651"/>
      <c r="O8" s="651"/>
      <c r="P8" s="625">
        <f t="shared" si="10"/>
        <v>0</v>
      </c>
      <c r="Q8" s="625">
        <f t="shared" si="11"/>
        <v>0</v>
      </c>
      <c r="R8" s="625">
        <f t="shared" si="12"/>
        <v>0</v>
      </c>
      <c r="S8" s="625">
        <f t="shared" si="13"/>
        <v>0</v>
      </c>
      <c r="T8" s="627"/>
      <c r="U8" s="613" t="s">
        <v>522</v>
      </c>
    </row>
    <row r="9" spans="1:27" ht="14.25">
      <c r="A9" s="656">
        <f t="shared" si="0"/>
        <v>0</v>
      </c>
      <c r="B9" s="629">
        <f>IF($N9&gt;0,"7",0)</f>
        <v>0</v>
      </c>
      <c r="C9" s="625">
        <f t="shared" si="1"/>
        <v>0</v>
      </c>
      <c r="D9" s="625">
        <f t="shared" si="2"/>
        <v>0</v>
      </c>
      <c r="E9" s="625">
        <f t="shared" si="3"/>
        <v>0</v>
      </c>
      <c r="F9" s="625">
        <f t="shared" si="4"/>
        <v>0</v>
      </c>
      <c r="G9" s="625">
        <f t="shared" si="5"/>
        <v>0</v>
      </c>
      <c r="H9" s="625">
        <f t="shared" si="6"/>
        <v>0</v>
      </c>
      <c r="I9" s="625">
        <f t="shared" si="7"/>
        <v>0</v>
      </c>
      <c r="J9" s="625">
        <f t="shared" si="8"/>
        <v>0</v>
      </c>
      <c r="K9" s="625">
        <f t="shared" si="9"/>
        <v>0</v>
      </c>
      <c r="L9" s="628">
        <f>IF($N9&gt;0,VLOOKUP($A9&amp;$B9,'12.GPS좌표값'!$E$5:$G$94,2,0),0)</f>
        <v>0</v>
      </c>
      <c r="M9" s="628">
        <f>IF($N9&gt;0,VLOOKUP($A9&amp;$B9,'12.GPS좌표값'!$E$5:$G$94,3,0),0)</f>
        <v>0</v>
      </c>
      <c r="N9" s="651"/>
      <c r="O9" s="651"/>
      <c r="P9" s="625">
        <f t="shared" si="10"/>
        <v>0</v>
      </c>
      <c r="Q9" s="625">
        <f t="shared" si="11"/>
        <v>0</v>
      </c>
      <c r="R9" s="625">
        <f t="shared" si="12"/>
        <v>0</v>
      </c>
      <c r="S9" s="625">
        <f t="shared" si="13"/>
        <v>0</v>
      </c>
      <c r="T9" s="627"/>
      <c r="U9" s="613" t="s">
        <v>520</v>
      </c>
    </row>
    <row r="10" spans="1:27" ht="14.25">
      <c r="A10" s="656">
        <f t="shared" si="0"/>
        <v>0</v>
      </c>
      <c r="B10" s="629">
        <f>IF($N10&gt;0,"8",0)</f>
        <v>0</v>
      </c>
      <c r="C10" s="625">
        <f t="shared" si="1"/>
        <v>0</v>
      </c>
      <c r="D10" s="625">
        <f t="shared" si="2"/>
        <v>0</v>
      </c>
      <c r="E10" s="625">
        <f t="shared" si="3"/>
        <v>0</v>
      </c>
      <c r="F10" s="625">
        <f t="shared" si="4"/>
        <v>0</v>
      </c>
      <c r="G10" s="625">
        <f t="shared" si="5"/>
        <v>0</v>
      </c>
      <c r="H10" s="625">
        <f t="shared" si="6"/>
        <v>0</v>
      </c>
      <c r="I10" s="625">
        <f t="shared" si="7"/>
        <v>0</v>
      </c>
      <c r="J10" s="625">
        <f t="shared" si="8"/>
        <v>0</v>
      </c>
      <c r="K10" s="625">
        <f t="shared" si="9"/>
        <v>0</v>
      </c>
      <c r="L10" s="628">
        <f>IF($N10&gt;0,VLOOKUP($A10&amp;$B10,'12.GPS좌표값'!$E$5:$G$94,2,0),0)</f>
        <v>0</v>
      </c>
      <c r="M10" s="628">
        <f>IF($N10&gt;0,VLOOKUP($A10&amp;$B10,'12.GPS좌표값'!$E$5:$G$94,3,0),0)</f>
        <v>0</v>
      </c>
      <c r="N10" s="651"/>
      <c r="O10" s="651"/>
      <c r="P10" s="625">
        <f t="shared" si="10"/>
        <v>0</v>
      </c>
      <c r="Q10" s="625">
        <f t="shared" si="11"/>
        <v>0</v>
      </c>
      <c r="R10" s="625">
        <f t="shared" si="12"/>
        <v>0</v>
      </c>
      <c r="S10" s="625">
        <f t="shared" si="13"/>
        <v>0</v>
      </c>
      <c r="T10" s="627"/>
      <c r="U10" s="165" t="s">
        <v>1082</v>
      </c>
    </row>
    <row r="11" spans="1:27" ht="14.25">
      <c r="A11" s="656">
        <f t="shared" si="0"/>
        <v>0</v>
      </c>
      <c r="B11" s="629">
        <f>IF($N11&gt;0,"9",0)</f>
        <v>0</v>
      </c>
      <c r="C11" s="625">
        <f t="shared" si="1"/>
        <v>0</v>
      </c>
      <c r="D11" s="625">
        <f t="shared" si="2"/>
        <v>0</v>
      </c>
      <c r="E11" s="625">
        <f t="shared" si="3"/>
        <v>0</v>
      </c>
      <c r="F11" s="625">
        <f t="shared" si="4"/>
        <v>0</v>
      </c>
      <c r="G11" s="625">
        <f t="shared" si="5"/>
        <v>0</v>
      </c>
      <c r="H11" s="625">
        <f t="shared" si="6"/>
        <v>0</v>
      </c>
      <c r="I11" s="625">
        <f t="shared" si="7"/>
        <v>0</v>
      </c>
      <c r="J11" s="625">
        <f t="shared" si="8"/>
        <v>0</v>
      </c>
      <c r="K11" s="625">
        <f t="shared" si="9"/>
        <v>0</v>
      </c>
      <c r="L11" s="628">
        <f>IF($N11&gt;0,VLOOKUP($A11&amp;$B11,'12.GPS좌표값'!$E$5:$G$94,2,0),0)</f>
        <v>0</v>
      </c>
      <c r="M11" s="628">
        <f>IF($N11&gt;0,VLOOKUP($A11&amp;$B11,'12.GPS좌표값'!$E$5:$G$94,3,0),0)</f>
        <v>0</v>
      </c>
      <c r="N11" s="651"/>
      <c r="O11" s="651"/>
      <c r="P11" s="625">
        <f t="shared" si="10"/>
        <v>0</v>
      </c>
      <c r="Q11" s="625">
        <f t="shared" si="11"/>
        <v>0</v>
      </c>
      <c r="R11" s="625">
        <f t="shared" si="12"/>
        <v>0</v>
      </c>
      <c r="S11" s="625">
        <f t="shared" si="13"/>
        <v>0</v>
      </c>
      <c r="T11" s="627"/>
      <c r="U11" s="165" t="s">
        <v>1084</v>
      </c>
    </row>
    <row r="12" spans="1:27" ht="14.25">
      <c r="A12" s="656">
        <f t="shared" si="0"/>
        <v>0</v>
      </c>
      <c r="B12" s="629">
        <f>IF($N12&gt;0,"10",0)</f>
        <v>0</v>
      </c>
      <c r="C12" s="625">
        <f t="shared" si="1"/>
        <v>0</v>
      </c>
      <c r="D12" s="625">
        <f t="shared" si="2"/>
        <v>0</v>
      </c>
      <c r="E12" s="625">
        <f t="shared" si="3"/>
        <v>0</v>
      </c>
      <c r="F12" s="625">
        <f t="shared" si="4"/>
        <v>0</v>
      </c>
      <c r="G12" s="625">
        <f t="shared" si="5"/>
        <v>0</v>
      </c>
      <c r="H12" s="625">
        <f t="shared" si="6"/>
        <v>0</v>
      </c>
      <c r="I12" s="625">
        <f t="shared" si="7"/>
        <v>0</v>
      </c>
      <c r="J12" s="625">
        <f t="shared" si="8"/>
        <v>0</v>
      </c>
      <c r="K12" s="625">
        <f t="shared" si="9"/>
        <v>0</v>
      </c>
      <c r="L12" s="628">
        <f>IF($N12&gt;0,VLOOKUP($A12&amp;$B12,'12.GPS좌표값'!$E$5:$G$94,2,0),0)</f>
        <v>0</v>
      </c>
      <c r="M12" s="628">
        <f>IF($N12&gt;0,VLOOKUP($A12&amp;$B12,'12.GPS좌표값'!$E$5:$G$94,3,0),0)</f>
        <v>0</v>
      </c>
      <c r="N12" s="651"/>
      <c r="O12" s="651"/>
      <c r="P12" s="625">
        <f t="shared" si="10"/>
        <v>0</v>
      </c>
      <c r="Q12" s="625">
        <f t="shared" si="11"/>
        <v>0</v>
      </c>
      <c r="R12" s="625">
        <f t="shared" si="12"/>
        <v>0</v>
      </c>
      <c r="S12" s="625">
        <f t="shared" si="13"/>
        <v>0</v>
      </c>
      <c r="T12" s="627"/>
      <c r="U12" s="165" t="s">
        <v>1083</v>
      </c>
    </row>
    <row r="13" spans="1:27" ht="14.25">
      <c r="A13" s="656">
        <f t="shared" si="0"/>
        <v>0</v>
      </c>
      <c r="B13" s="629">
        <f>IF($N13&gt;0,"11",0)</f>
        <v>0</v>
      </c>
      <c r="C13" s="625">
        <f t="shared" si="1"/>
        <v>0</v>
      </c>
      <c r="D13" s="625">
        <f t="shared" si="2"/>
        <v>0</v>
      </c>
      <c r="E13" s="625">
        <f t="shared" si="3"/>
        <v>0</v>
      </c>
      <c r="F13" s="625">
        <f t="shared" si="4"/>
        <v>0</v>
      </c>
      <c r="G13" s="625">
        <f t="shared" si="5"/>
        <v>0</v>
      </c>
      <c r="H13" s="625">
        <f t="shared" si="6"/>
        <v>0</v>
      </c>
      <c r="I13" s="625">
        <f t="shared" si="7"/>
        <v>0</v>
      </c>
      <c r="J13" s="625">
        <f t="shared" si="8"/>
        <v>0</v>
      </c>
      <c r="K13" s="625">
        <f t="shared" si="9"/>
        <v>0</v>
      </c>
      <c r="L13" s="628">
        <f>IF($N13&gt;0,VLOOKUP($A13&amp;$B13,'12.GPS좌표값'!$E$5:$G$94,2,0),0)</f>
        <v>0</v>
      </c>
      <c r="M13" s="628">
        <f>IF($N13&gt;0,VLOOKUP($A13&amp;$B13,'12.GPS좌표값'!$E$5:$G$94,3,0),0)</f>
        <v>0</v>
      </c>
      <c r="N13" s="651"/>
      <c r="O13" s="651"/>
      <c r="P13" s="625">
        <f t="shared" si="10"/>
        <v>0</v>
      </c>
      <c r="Q13" s="625">
        <f t="shared" si="11"/>
        <v>0</v>
      </c>
      <c r="R13" s="625">
        <f t="shared" si="12"/>
        <v>0</v>
      </c>
      <c r="S13" s="625">
        <f t="shared" si="13"/>
        <v>0</v>
      </c>
      <c r="T13" s="627"/>
      <c r="U13" s="165" t="s">
        <v>437</v>
      </c>
    </row>
    <row r="14" spans="1:27" ht="14.25">
      <c r="A14" s="656">
        <f t="shared" si="0"/>
        <v>0</v>
      </c>
      <c r="B14" s="629">
        <f>IF($N14&gt;0,"12",0)</f>
        <v>0</v>
      </c>
      <c r="C14" s="625">
        <f t="shared" si="1"/>
        <v>0</v>
      </c>
      <c r="D14" s="625">
        <f t="shared" si="2"/>
        <v>0</v>
      </c>
      <c r="E14" s="625">
        <f t="shared" si="3"/>
        <v>0</v>
      </c>
      <c r="F14" s="625">
        <f t="shared" si="4"/>
        <v>0</v>
      </c>
      <c r="G14" s="625">
        <f t="shared" si="5"/>
        <v>0</v>
      </c>
      <c r="H14" s="625">
        <f t="shared" si="6"/>
        <v>0</v>
      </c>
      <c r="I14" s="625">
        <f t="shared" si="7"/>
        <v>0</v>
      </c>
      <c r="J14" s="625">
        <f t="shared" si="8"/>
        <v>0</v>
      </c>
      <c r="K14" s="625">
        <f t="shared" si="9"/>
        <v>0</v>
      </c>
      <c r="L14" s="628">
        <f>IF($N14&gt;0,VLOOKUP($A14&amp;$B14,'12.GPS좌표값'!$E$5:$G$94,2,0),0)</f>
        <v>0</v>
      </c>
      <c r="M14" s="628">
        <f>IF($N14&gt;0,VLOOKUP($A14&amp;$B14,'12.GPS좌표값'!$E$5:$G$94,3,0),0)</f>
        <v>0</v>
      </c>
      <c r="N14" s="651"/>
      <c r="O14" s="651"/>
      <c r="P14" s="625">
        <f t="shared" si="10"/>
        <v>0</v>
      </c>
      <c r="Q14" s="625">
        <f t="shared" si="11"/>
        <v>0</v>
      </c>
      <c r="R14" s="625">
        <f t="shared" si="12"/>
        <v>0</v>
      </c>
      <c r="S14" s="625">
        <f t="shared" si="13"/>
        <v>0</v>
      </c>
      <c r="T14" s="627"/>
      <c r="U14" s="165" t="s">
        <v>435</v>
      </c>
    </row>
    <row r="15" spans="1:27" ht="14.25">
      <c r="A15" s="656">
        <f t="shared" si="0"/>
        <v>0</v>
      </c>
      <c r="B15" s="629">
        <f>IF($N15&gt;0,"13",0)</f>
        <v>0</v>
      </c>
      <c r="C15" s="625">
        <f t="shared" si="1"/>
        <v>0</v>
      </c>
      <c r="D15" s="625">
        <f t="shared" si="2"/>
        <v>0</v>
      </c>
      <c r="E15" s="625">
        <f t="shared" si="3"/>
        <v>0</v>
      </c>
      <c r="F15" s="625">
        <f t="shared" si="4"/>
        <v>0</v>
      </c>
      <c r="G15" s="625">
        <f t="shared" si="5"/>
        <v>0</v>
      </c>
      <c r="H15" s="625">
        <f t="shared" si="6"/>
        <v>0</v>
      </c>
      <c r="I15" s="625">
        <f t="shared" si="7"/>
        <v>0</v>
      </c>
      <c r="J15" s="625">
        <f t="shared" si="8"/>
        <v>0</v>
      </c>
      <c r="K15" s="625">
        <f t="shared" si="9"/>
        <v>0</v>
      </c>
      <c r="L15" s="628">
        <f>IF($N15&gt;0,VLOOKUP($A15&amp;$B15,'12.GPS좌표값'!$E$5:$G$94,2,0),0)</f>
        <v>0</v>
      </c>
      <c r="M15" s="628">
        <f>IF($N15&gt;0,VLOOKUP($A15&amp;$B15,'12.GPS좌표값'!$E$5:$G$94,3,0),0)</f>
        <v>0</v>
      </c>
      <c r="N15" s="651"/>
      <c r="O15" s="651"/>
      <c r="P15" s="625">
        <f t="shared" si="10"/>
        <v>0</v>
      </c>
      <c r="Q15" s="625">
        <f t="shared" si="11"/>
        <v>0</v>
      </c>
      <c r="R15" s="625">
        <f t="shared" si="12"/>
        <v>0</v>
      </c>
      <c r="S15" s="625">
        <f t="shared" si="13"/>
        <v>0</v>
      </c>
      <c r="T15" s="627"/>
      <c r="U15" s="165" t="s">
        <v>433</v>
      </c>
    </row>
    <row r="16" spans="1:27" ht="14.25">
      <c r="A16" s="656">
        <f t="shared" si="0"/>
        <v>0</v>
      </c>
      <c r="B16" s="629">
        <f>IF($N16&gt;0,"14",0)</f>
        <v>0</v>
      </c>
      <c r="C16" s="625">
        <f t="shared" si="1"/>
        <v>0</v>
      </c>
      <c r="D16" s="625">
        <f t="shared" si="2"/>
        <v>0</v>
      </c>
      <c r="E16" s="625">
        <f t="shared" si="3"/>
        <v>0</v>
      </c>
      <c r="F16" s="625">
        <f t="shared" si="4"/>
        <v>0</v>
      </c>
      <c r="G16" s="625">
        <f t="shared" si="5"/>
        <v>0</v>
      </c>
      <c r="H16" s="625">
        <f t="shared" si="6"/>
        <v>0</v>
      </c>
      <c r="I16" s="625">
        <f t="shared" si="7"/>
        <v>0</v>
      </c>
      <c r="J16" s="625">
        <f t="shared" si="8"/>
        <v>0</v>
      </c>
      <c r="K16" s="625">
        <f t="shared" si="9"/>
        <v>0</v>
      </c>
      <c r="L16" s="628">
        <f>IF($N16&gt;0,VLOOKUP($A16&amp;$B16,'12.GPS좌표값'!$E$5:$G$94,2,0),0)</f>
        <v>0</v>
      </c>
      <c r="M16" s="628">
        <f>IF($N16&gt;0,VLOOKUP($A16&amp;$B16,'12.GPS좌표값'!$E$5:$G$94,3,0),0)</f>
        <v>0</v>
      </c>
      <c r="N16" s="651"/>
      <c r="O16" s="651"/>
      <c r="P16" s="625">
        <f t="shared" si="10"/>
        <v>0</v>
      </c>
      <c r="Q16" s="625">
        <f t="shared" si="11"/>
        <v>0</v>
      </c>
      <c r="R16" s="625">
        <f t="shared" si="12"/>
        <v>0</v>
      </c>
      <c r="S16" s="625">
        <f t="shared" si="13"/>
        <v>0</v>
      </c>
      <c r="T16" s="627"/>
    </row>
    <row r="17" spans="1:27" ht="14.25">
      <c r="A17" s="656">
        <f t="shared" si="0"/>
        <v>0</v>
      </c>
      <c r="B17" s="629">
        <f>IF($N17&gt;0,"15",0)</f>
        <v>0</v>
      </c>
      <c r="C17" s="625">
        <f t="shared" si="1"/>
        <v>0</v>
      </c>
      <c r="D17" s="625">
        <f t="shared" si="2"/>
        <v>0</v>
      </c>
      <c r="E17" s="625">
        <f t="shared" si="3"/>
        <v>0</v>
      </c>
      <c r="F17" s="625">
        <f t="shared" si="4"/>
        <v>0</v>
      </c>
      <c r="G17" s="625">
        <f t="shared" si="5"/>
        <v>0</v>
      </c>
      <c r="H17" s="625">
        <f t="shared" si="6"/>
        <v>0</v>
      </c>
      <c r="I17" s="625">
        <f t="shared" si="7"/>
        <v>0</v>
      </c>
      <c r="J17" s="625">
        <f t="shared" si="8"/>
        <v>0</v>
      </c>
      <c r="K17" s="625">
        <f t="shared" si="9"/>
        <v>0</v>
      </c>
      <c r="L17" s="628">
        <f>IF($N17&gt;0,VLOOKUP($A17&amp;$B17,'12.GPS좌표값'!$E$5:$G$94,2,0),0)</f>
        <v>0</v>
      </c>
      <c r="M17" s="628">
        <f>IF($N17&gt;0,VLOOKUP($A17&amp;$B17,'12.GPS좌표값'!$E$5:$G$94,3,0),0)</f>
        <v>0</v>
      </c>
      <c r="N17" s="651"/>
      <c r="O17" s="651"/>
      <c r="P17" s="625">
        <f t="shared" si="10"/>
        <v>0</v>
      </c>
      <c r="Q17" s="625">
        <f t="shared" si="11"/>
        <v>0</v>
      </c>
      <c r="R17" s="625">
        <f t="shared" si="12"/>
        <v>0</v>
      </c>
      <c r="S17" s="625">
        <f t="shared" si="13"/>
        <v>0</v>
      </c>
      <c r="T17" s="627"/>
    </row>
    <row r="18" spans="1:27" ht="14.25">
      <c r="A18" s="656">
        <f t="shared" si="0"/>
        <v>0</v>
      </c>
      <c r="B18" s="629">
        <f>IF($N18&gt;0,"16",0)</f>
        <v>0</v>
      </c>
      <c r="C18" s="625">
        <f t="shared" si="1"/>
        <v>0</v>
      </c>
      <c r="D18" s="625">
        <f t="shared" si="2"/>
        <v>0</v>
      </c>
      <c r="E18" s="625">
        <f t="shared" si="3"/>
        <v>0</v>
      </c>
      <c r="F18" s="625">
        <f t="shared" si="4"/>
        <v>0</v>
      </c>
      <c r="G18" s="625">
        <f t="shared" si="5"/>
        <v>0</v>
      </c>
      <c r="H18" s="625">
        <f t="shared" si="6"/>
        <v>0</v>
      </c>
      <c r="I18" s="625">
        <f t="shared" si="7"/>
        <v>0</v>
      </c>
      <c r="J18" s="625">
        <f t="shared" si="8"/>
        <v>0</v>
      </c>
      <c r="K18" s="625">
        <f t="shared" si="9"/>
        <v>0</v>
      </c>
      <c r="L18" s="628">
        <f>IF($N18&gt;0,VLOOKUP($A18&amp;$B18,'12.GPS좌표값'!$E$5:$G$94,2,0),0)</f>
        <v>0</v>
      </c>
      <c r="M18" s="628">
        <f>IF($N18&gt;0,VLOOKUP($A18&amp;$B18,'12.GPS좌표값'!$E$5:$G$94,3,0),0)</f>
        <v>0</v>
      </c>
      <c r="N18" s="651"/>
      <c r="O18" s="651"/>
      <c r="P18" s="625">
        <f t="shared" si="10"/>
        <v>0</v>
      </c>
      <c r="Q18" s="625">
        <f t="shared" si="11"/>
        <v>0</v>
      </c>
      <c r="R18" s="625">
        <f t="shared" si="12"/>
        <v>0</v>
      </c>
      <c r="S18" s="625">
        <f t="shared" si="13"/>
        <v>0</v>
      </c>
      <c r="T18" s="627"/>
    </row>
    <row r="19" spans="1:27" ht="14.25">
      <c r="A19" s="656">
        <f t="shared" si="0"/>
        <v>0</v>
      </c>
      <c r="B19" s="629">
        <f>IF($N19&gt;0,"17",0)</f>
        <v>0</v>
      </c>
      <c r="C19" s="625">
        <f t="shared" si="1"/>
        <v>0</v>
      </c>
      <c r="D19" s="625">
        <f t="shared" si="2"/>
        <v>0</v>
      </c>
      <c r="E19" s="625">
        <f t="shared" si="3"/>
        <v>0</v>
      </c>
      <c r="F19" s="625">
        <f t="shared" si="4"/>
        <v>0</v>
      </c>
      <c r="G19" s="625">
        <f t="shared" si="5"/>
        <v>0</v>
      </c>
      <c r="H19" s="625">
        <f t="shared" si="6"/>
        <v>0</v>
      </c>
      <c r="I19" s="625">
        <f t="shared" si="7"/>
        <v>0</v>
      </c>
      <c r="J19" s="625">
        <f t="shared" si="8"/>
        <v>0</v>
      </c>
      <c r="K19" s="625">
        <f t="shared" si="9"/>
        <v>0</v>
      </c>
      <c r="L19" s="628">
        <f>IF($N19&gt;0,VLOOKUP($A19&amp;$B19,'12.GPS좌표값'!$E$5:$G$94,2,0),0)</f>
        <v>0</v>
      </c>
      <c r="M19" s="628">
        <f>IF($N19&gt;0,VLOOKUP($A19&amp;$B19,'12.GPS좌표값'!$E$5:$G$94,3,0),0)</f>
        <v>0</v>
      </c>
      <c r="N19" s="651"/>
      <c r="O19" s="651"/>
      <c r="P19" s="625">
        <f t="shared" si="10"/>
        <v>0</v>
      </c>
      <c r="Q19" s="625">
        <f t="shared" si="11"/>
        <v>0</v>
      </c>
      <c r="R19" s="625">
        <f t="shared" si="12"/>
        <v>0</v>
      </c>
      <c r="S19" s="625">
        <f t="shared" si="13"/>
        <v>0</v>
      </c>
      <c r="T19" s="627"/>
    </row>
    <row r="20" spans="1:27" ht="14.25">
      <c r="A20" s="656">
        <f t="shared" si="0"/>
        <v>0</v>
      </c>
      <c r="B20" s="629">
        <f>IF($N20&gt;0,"18",0)</f>
        <v>0</v>
      </c>
      <c r="C20" s="625">
        <f t="shared" si="1"/>
        <v>0</v>
      </c>
      <c r="D20" s="625">
        <f t="shared" si="2"/>
        <v>0</v>
      </c>
      <c r="E20" s="625">
        <f t="shared" si="3"/>
        <v>0</v>
      </c>
      <c r="F20" s="625">
        <f t="shared" si="4"/>
        <v>0</v>
      </c>
      <c r="G20" s="625">
        <f t="shared" si="5"/>
        <v>0</v>
      </c>
      <c r="H20" s="625">
        <f t="shared" si="6"/>
        <v>0</v>
      </c>
      <c r="I20" s="625">
        <f t="shared" si="7"/>
        <v>0</v>
      </c>
      <c r="J20" s="625">
        <f t="shared" si="8"/>
        <v>0</v>
      </c>
      <c r="K20" s="625">
        <f t="shared" si="9"/>
        <v>0</v>
      </c>
      <c r="L20" s="628">
        <f>IF($N20&gt;0,VLOOKUP($A20&amp;$B20,'12.GPS좌표값'!$E$5:$G$94,2,0),0)</f>
        <v>0</v>
      </c>
      <c r="M20" s="628">
        <f>IF($N20&gt;0,VLOOKUP($A20&amp;$B20,'12.GPS좌표값'!$E$5:$G$94,3,0),0)</f>
        <v>0</v>
      </c>
      <c r="N20" s="651"/>
      <c r="O20" s="651"/>
      <c r="P20" s="625">
        <f t="shared" si="10"/>
        <v>0</v>
      </c>
      <c r="Q20" s="625">
        <f t="shared" si="11"/>
        <v>0</v>
      </c>
      <c r="R20" s="625">
        <f t="shared" si="12"/>
        <v>0</v>
      </c>
      <c r="S20" s="625">
        <f t="shared" si="13"/>
        <v>0</v>
      </c>
      <c r="T20" s="627"/>
    </row>
    <row r="21" spans="1:27" ht="14.25">
      <c r="A21" s="656">
        <f t="shared" si="0"/>
        <v>0</v>
      </c>
      <c r="B21" s="629">
        <f>IF($N21&gt;0,"19",0)</f>
        <v>0</v>
      </c>
      <c r="C21" s="625">
        <f t="shared" si="1"/>
        <v>0</v>
      </c>
      <c r="D21" s="625">
        <f t="shared" si="2"/>
        <v>0</v>
      </c>
      <c r="E21" s="625">
        <f t="shared" si="3"/>
        <v>0</v>
      </c>
      <c r="F21" s="625">
        <f t="shared" si="4"/>
        <v>0</v>
      </c>
      <c r="G21" s="625">
        <f t="shared" si="5"/>
        <v>0</v>
      </c>
      <c r="H21" s="625">
        <f t="shared" si="6"/>
        <v>0</v>
      </c>
      <c r="I21" s="625">
        <f t="shared" si="7"/>
        <v>0</v>
      </c>
      <c r="J21" s="625">
        <f t="shared" si="8"/>
        <v>0</v>
      </c>
      <c r="K21" s="625">
        <f t="shared" si="9"/>
        <v>0</v>
      </c>
      <c r="L21" s="628">
        <f>IF($N21&gt;0,VLOOKUP($A21&amp;$B21,'12.GPS좌표값'!$E$5:$G$94,2,0),0)</f>
        <v>0</v>
      </c>
      <c r="M21" s="628">
        <f>IF($N21&gt;0,VLOOKUP($A21&amp;$B21,'12.GPS좌표값'!$E$5:$G$94,3,0),0)</f>
        <v>0</v>
      </c>
      <c r="N21" s="651"/>
      <c r="O21" s="651"/>
      <c r="P21" s="625">
        <f t="shared" si="10"/>
        <v>0</v>
      </c>
      <c r="Q21" s="625">
        <f t="shared" si="11"/>
        <v>0</v>
      </c>
      <c r="R21" s="625">
        <f t="shared" si="12"/>
        <v>0</v>
      </c>
      <c r="S21" s="625">
        <f t="shared" si="13"/>
        <v>0</v>
      </c>
      <c r="T21" s="627"/>
    </row>
    <row r="22" spans="1:27" ht="14.25">
      <c r="A22" s="656">
        <f t="shared" si="0"/>
        <v>0</v>
      </c>
      <c r="B22" s="629">
        <f>IF($N22&gt;0,"20",0)</f>
        <v>0</v>
      </c>
      <c r="C22" s="625">
        <f t="shared" si="1"/>
        <v>0</v>
      </c>
      <c r="D22" s="625">
        <f t="shared" si="2"/>
        <v>0</v>
      </c>
      <c r="E22" s="625">
        <f t="shared" si="3"/>
        <v>0</v>
      </c>
      <c r="F22" s="625">
        <f t="shared" si="4"/>
        <v>0</v>
      </c>
      <c r="G22" s="625">
        <f t="shared" si="5"/>
        <v>0</v>
      </c>
      <c r="H22" s="625">
        <f t="shared" si="6"/>
        <v>0</v>
      </c>
      <c r="I22" s="625">
        <f t="shared" si="7"/>
        <v>0</v>
      </c>
      <c r="J22" s="625">
        <f t="shared" si="8"/>
        <v>0</v>
      </c>
      <c r="K22" s="625">
        <f t="shared" si="9"/>
        <v>0</v>
      </c>
      <c r="L22" s="628">
        <f>IF($N22&gt;0,VLOOKUP($A22&amp;$B22,'12.GPS좌표값'!$E$5:$G$94,2,0),0)</f>
        <v>0</v>
      </c>
      <c r="M22" s="628">
        <f>IF($N22&gt;0,VLOOKUP($A22&amp;$B22,'12.GPS좌표값'!$E$5:$G$94,3,0),0)</f>
        <v>0</v>
      </c>
      <c r="N22" s="651"/>
      <c r="O22" s="651"/>
      <c r="P22" s="625">
        <f t="shared" si="10"/>
        <v>0</v>
      </c>
      <c r="Q22" s="625">
        <f t="shared" si="11"/>
        <v>0</v>
      </c>
      <c r="R22" s="625">
        <f t="shared" si="12"/>
        <v>0</v>
      </c>
      <c r="S22" s="625">
        <f t="shared" si="13"/>
        <v>0</v>
      </c>
      <c r="T22" s="627"/>
    </row>
    <row r="23" spans="1:27" ht="14.25">
      <c r="A23" s="658" t="s">
        <v>360</v>
      </c>
      <c r="B23" s="626">
        <v>1</v>
      </c>
      <c r="C23" s="625" t="str">
        <f>VLOOKUP(A23,'5-1.소반별'!$Q$1:$U$9,2,0)</f>
        <v>양구군 양구읍 송청리 산43번지</v>
      </c>
      <c r="D23" s="654">
        <v>2026</v>
      </c>
      <c r="E23" s="654" t="s">
        <v>1109</v>
      </c>
      <c r="F23" s="625">
        <v>0.02</v>
      </c>
      <c r="G23" s="627" t="s">
        <v>211</v>
      </c>
      <c r="H23" s="625">
        <f>VLOOKUP($A23,'5-1.소반별'!$Q$1:$U$9,5,0)</f>
        <v>6.61</v>
      </c>
      <c r="I23" s="627" t="str">
        <f>VLOOKUP($A23,'5-1.소반별'!$Q$1:$X$9,8,0)</f>
        <v>2023
2024보식</v>
      </c>
      <c r="J23" s="627" t="str">
        <f>VLOOKUP($A23,'5-1.소반별'!$Q$1:$X$9,6,0)</f>
        <v>자작나무외</v>
      </c>
      <c r="K23" s="653" t="s">
        <v>609</v>
      </c>
      <c r="L23" s="628">
        <f>VLOOKUP($A23&amp;$B23,'12.GPS좌표값'!$E$5:$G$94,2,0)</f>
        <v>287860</v>
      </c>
      <c r="M23" s="628">
        <f>VLOOKUP($A23&amp;$B23,'12.GPS좌표값'!$E$5:$G$94,3,0)</f>
        <v>610397</v>
      </c>
      <c r="N23" s="651">
        <v>34</v>
      </c>
      <c r="O23" s="651">
        <v>16</v>
      </c>
      <c r="P23" s="653" t="s">
        <v>615</v>
      </c>
      <c r="Q23" s="627" t="s">
        <v>608</v>
      </c>
      <c r="R23" s="653" t="s">
        <v>581</v>
      </c>
      <c r="S23" s="662" t="s">
        <v>1081</v>
      </c>
      <c r="T23" s="626">
        <f>VLOOKUP($A23,'5-1.소반별'!$Q$1:$X$9,7,0)</f>
        <v>400</v>
      </c>
      <c r="U23" s="613" t="s">
        <v>551</v>
      </c>
      <c r="AA23">
        <f>T23/50</f>
        <v>8</v>
      </c>
    </row>
    <row r="24" spans="1:27" ht="14.25">
      <c r="A24" s="656" t="str">
        <f t="shared" ref="A24:A42" si="14">IF($N24&gt;0,"1-0-2-0",0)</f>
        <v>1-0-2-0</v>
      </c>
      <c r="B24" s="629" t="str">
        <f>IF($N24&gt;0,"2",0)</f>
        <v>2</v>
      </c>
      <c r="C24" s="625" t="str">
        <f t="shared" ref="C24:C42" si="15">IF($N24&gt;0,C23,0)</f>
        <v>양구군 양구읍 송청리 산43번지</v>
      </c>
      <c r="D24" s="625">
        <f t="shared" ref="D24:D42" si="16">IF($N24&gt;0,D23,0)</f>
        <v>2026</v>
      </c>
      <c r="E24" s="625" t="str">
        <f t="shared" ref="E24:E42" si="17">IF($N24&gt;0,E23,0)</f>
        <v>05.08-05.20</v>
      </c>
      <c r="F24" s="625">
        <f t="shared" ref="F24:F42" si="18">IF($N24&gt;0,F23,0)</f>
        <v>0.02</v>
      </c>
      <c r="G24" s="625" t="str">
        <f t="shared" ref="G24:G42" si="19">IF($N24&gt;0,G23,0)</f>
        <v>모두베기</v>
      </c>
      <c r="H24" s="625">
        <f t="shared" ref="H24:H42" si="20">IF($N24&gt;0,H23,0)</f>
        <v>6.61</v>
      </c>
      <c r="I24" s="625" t="str">
        <f t="shared" ref="I24:I42" si="21">IF($N24&gt;0,I23,0)</f>
        <v>2023
2024보식</v>
      </c>
      <c r="J24" s="625" t="str">
        <f t="shared" ref="J24:J42" si="22">IF($N24&gt;0,J23,0)</f>
        <v>자작나무외</v>
      </c>
      <c r="K24" s="625" t="str">
        <f t="shared" ref="K24:K42" si="23">IF($N24&gt;0,K23,0)</f>
        <v>중묘</v>
      </c>
      <c r="L24" s="628">
        <f>IF($N24&gt;0,VLOOKUP($A24&amp;$B24,'12.GPS좌표값'!$E$5:$G$94,2,0),0)</f>
        <v>287812</v>
      </c>
      <c r="M24" s="628">
        <f>IF($N24&gt;0,VLOOKUP($A24&amp;$B24,'12.GPS좌표값'!$E$5:$G$94,3,0),0)</f>
        <v>610513</v>
      </c>
      <c r="N24" s="651">
        <v>33</v>
      </c>
      <c r="O24" s="651">
        <v>17</v>
      </c>
      <c r="P24" s="625" t="str">
        <f>IF($N24&gt;0,P23,0)</f>
        <v>제거대상의 대부분이 초본류</v>
      </c>
      <c r="Q24" s="625" t="str">
        <f>IF($N24&gt;0,Q23,0)</f>
        <v>조림 3년 차 이상</v>
      </c>
      <c r="R24" s="625" t="str">
        <f>IF($N24&gt;0,R23,0)</f>
        <v>중(15º~30º)</v>
      </c>
      <c r="S24" s="625" t="str">
        <f>IF($N24&gt;0,S23,0)</f>
        <v>개소당 평균면적이 3ha 이상</v>
      </c>
      <c r="T24" s="629"/>
      <c r="U24" s="613" t="s">
        <v>527</v>
      </c>
    </row>
    <row r="25" spans="1:27" ht="14.25">
      <c r="A25" s="656" t="str">
        <f t="shared" si="14"/>
        <v>1-0-2-0</v>
      </c>
      <c r="B25" s="629" t="str">
        <f>IF($N25&gt;0,"3",0)</f>
        <v>3</v>
      </c>
      <c r="C25" s="625" t="str">
        <f t="shared" si="15"/>
        <v>양구군 양구읍 송청리 산43번지</v>
      </c>
      <c r="D25" s="625">
        <f t="shared" si="16"/>
        <v>2026</v>
      </c>
      <c r="E25" s="625" t="str">
        <f t="shared" si="17"/>
        <v>05.08-05.20</v>
      </c>
      <c r="F25" s="625">
        <f t="shared" si="18"/>
        <v>0.02</v>
      </c>
      <c r="G25" s="625" t="str">
        <f t="shared" si="19"/>
        <v>모두베기</v>
      </c>
      <c r="H25" s="625">
        <f t="shared" si="20"/>
        <v>6.61</v>
      </c>
      <c r="I25" s="625" t="str">
        <f t="shared" si="21"/>
        <v>2023
2024보식</v>
      </c>
      <c r="J25" s="625" t="str">
        <f t="shared" si="22"/>
        <v>자작나무외</v>
      </c>
      <c r="K25" s="625" t="str">
        <f t="shared" si="23"/>
        <v>중묘</v>
      </c>
      <c r="L25" s="628">
        <f>IF($N25&gt;0,VLOOKUP($A25&amp;$B25,'12.GPS좌표값'!$E$5:$G$94,2,0),0)</f>
        <v>287911</v>
      </c>
      <c r="M25" s="628">
        <f>IF($N25&gt;0,VLOOKUP($A25&amp;$B25,'12.GPS좌표값'!$E$5:$G$94,3,0),0)</f>
        <v>610549</v>
      </c>
      <c r="N25" s="651">
        <v>25</v>
      </c>
      <c r="O25" s="651">
        <v>25</v>
      </c>
      <c r="P25" s="625" t="str">
        <f t="shared" ref="P25:P42" si="24">IF($N25&gt;0,P24,0)</f>
        <v>제거대상의 대부분이 초본류</v>
      </c>
      <c r="Q25" s="625" t="str">
        <f t="shared" ref="Q25:Q42" si="25">IF($N25&gt;0,Q24,0)</f>
        <v>조림 3년 차 이상</v>
      </c>
      <c r="R25" s="625" t="str">
        <f t="shared" ref="R25:R42" si="26">IF($N25&gt;0,R24,0)</f>
        <v>중(15º~30º)</v>
      </c>
      <c r="S25" s="625" t="str">
        <f t="shared" ref="S25:S42" si="27">IF($N25&gt;0,S24,0)</f>
        <v>개소당 평균면적이 3ha 이상</v>
      </c>
      <c r="T25" s="627"/>
      <c r="U25" s="613" t="s">
        <v>541</v>
      </c>
    </row>
    <row r="26" spans="1:27" ht="14.25">
      <c r="A26" s="656" t="str">
        <f t="shared" si="14"/>
        <v>1-0-2-0</v>
      </c>
      <c r="B26" s="629" t="str">
        <f>IF($N26&gt;0,"4",0)</f>
        <v>4</v>
      </c>
      <c r="C26" s="625" t="str">
        <f t="shared" si="15"/>
        <v>양구군 양구읍 송청리 산43번지</v>
      </c>
      <c r="D26" s="625">
        <f t="shared" si="16"/>
        <v>2026</v>
      </c>
      <c r="E26" s="625" t="str">
        <f t="shared" si="17"/>
        <v>05.08-05.20</v>
      </c>
      <c r="F26" s="625">
        <f t="shared" si="18"/>
        <v>0.02</v>
      </c>
      <c r="G26" s="625" t="str">
        <f t="shared" si="19"/>
        <v>모두베기</v>
      </c>
      <c r="H26" s="625">
        <f t="shared" si="20"/>
        <v>6.61</v>
      </c>
      <c r="I26" s="625" t="str">
        <f t="shared" si="21"/>
        <v>2023
2024보식</v>
      </c>
      <c r="J26" s="625" t="str">
        <f t="shared" si="22"/>
        <v>자작나무외</v>
      </c>
      <c r="K26" s="625" t="str">
        <f t="shared" si="23"/>
        <v>중묘</v>
      </c>
      <c r="L26" s="628">
        <f>IF($N26&gt;0,VLOOKUP($A26&amp;$B26,'12.GPS좌표값'!$E$5:$G$94,2,0),0)</f>
        <v>288034</v>
      </c>
      <c r="M26" s="628">
        <f>IF($N26&gt;0,VLOOKUP($A26&amp;$B26,'12.GPS좌표값'!$E$5:$G$94,3,0),0)</f>
        <v>610688</v>
      </c>
      <c r="N26" s="651">
        <v>28</v>
      </c>
      <c r="O26" s="651">
        <v>19</v>
      </c>
      <c r="P26" s="625" t="str">
        <f t="shared" si="24"/>
        <v>제거대상의 대부분이 초본류</v>
      </c>
      <c r="Q26" s="625" t="str">
        <f t="shared" si="25"/>
        <v>조림 3년 차 이상</v>
      </c>
      <c r="R26" s="625" t="str">
        <f t="shared" si="26"/>
        <v>중(15º~30º)</v>
      </c>
      <c r="S26" s="625" t="str">
        <f t="shared" si="27"/>
        <v>개소당 평균면적이 3ha 이상</v>
      </c>
      <c r="T26" s="627"/>
      <c r="U26" s="613" t="s">
        <v>524</v>
      </c>
    </row>
    <row r="27" spans="1:27" ht="14.25">
      <c r="A27" s="656">
        <f t="shared" si="14"/>
        <v>0</v>
      </c>
      <c r="B27" s="629">
        <f>IF($N27&gt;0,"5",0)</f>
        <v>0</v>
      </c>
      <c r="C27" s="625">
        <f t="shared" si="15"/>
        <v>0</v>
      </c>
      <c r="D27" s="625">
        <f t="shared" si="16"/>
        <v>0</v>
      </c>
      <c r="E27" s="625">
        <f t="shared" si="17"/>
        <v>0</v>
      </c>
      <c r="F27" s="625">
        <f t="shared" si="18"/>
        <v>0</v>
      </c>
      <c r="G27" s="625">
        <f t="shared" si="19"/>
        <v>0</v>
      </c>
      <c r="H27" s="625">
        <f t="shared" si="20"/>
        <v>0</v>
      </c>
      <c r="I27" s="625">
        <f t="shared" si="21"/>
        <v>0</v>
      </c>
      <c r="J27" s="625">
        <f t="shared" si="22"/>
        <v>0</v>
      </c>
      <c r="K27" s="625">
        <f t="shared" si="23"/>
        <v>0</v>
      </c>
      <c r="L27" s="628">
        <f>IF($N27&gt;0,VLOOKUP($A27&amp;$B27,'12.GPS좌표값'!$E$5:$G$94,2,0),0)</f>
        <v>0</v>
      </c>
      <c r="M27" s="628">
        <f>IF($N27&gt;0,VLOOKUP($A27&amp;$B27,'12.GPS좌표값'!$E$5:$G$94,3,0),0)</f>
        <v>0</v>
      </c>
      <c r="N27" s="651"/>
      <c r="O27" s="651"/>
      <c r="P27" s="625">
        <f t="shared" si="24"/>
        <v>0</v>
      </c>
      <c r="Q27" s="625">
        <f t="shared" si="25"/>
        <v>0</v>
      </c>
      <c r="R27" s="625">
        <f t="shared" si="26"/>
        <v>0</v>
      </c>
      <c r="S27" s="625">
        <f t="shared" si="27"/>
        <v>0</v>
      </c>
      <c r="T27" s="627"/>
      <c r="U27" s="613" t="s">
        <v>523</v>
      </c>
    </row>
    <row r="28" spans="1:27" ht="14.25">
      <c r="A28" s="656">
        <f t="shared" si="14"/>
        <v>0</v>
      </c>
      <c r="B28" s="629">
        <f>IF($N28&gt;0,"6",0)</f>
        <v>0</v>
      </c>
      <c r="C28" s="625">
        <f t="shared" si="15"/>
        <v>0</v>
      </c>
      <c r="D28" s="625">
        <f t="shared" si="16"/>
        <v>0</v>
      </c>
      <c r="E28" s="625">
        <f t="shared" si="17"/>
        <v>0</v>
      </c>
      <c r="F28" s="625">
        <f t="shared" si="18"/>
        <v>0</v>
      </c>
      <c r="G28" s="625">
        <f t="shared" si="19"/>
        <v>0</v>
      </c>
      <c r="H28" s="625">
        <f t="shared" si="20"/>
        <v>0</v>
      </c>
      <c r="I28" s="625">
        <f t="shared" si="21"/>
        <v>0</v>
      </c>
      <c r="J28" s="625">
        <f t="shared" si="22"/>
        <v>0</v>
      </c>
      <c r="K28" s="625">
        <f t="shared" si="23"/>
        <v>0</v>
      </c>
      <c r="L28" s="628">
        <f>IF($N28&gt;0,VLOOKUP($A28&amp;$B28,'12.GPS좌표값'!$E$5:$G$94,2,0),0)</f>
        <v>0</v>
      </c>
      <c r="M28" s="628">
        <f>IF($N28&gt;0,VLOOKUP($A28&amp;$B28,'12.GPS좌표값'!$E$5:$G$94,3,0),0)</f>
        <v>0</v>
      </c>
      <c r="N28" s="651"/>
      <c r="O28" s="651"/>
      <c r="P28" s="625">
        <f t="shared" si="24"/>
        <v>0</v>
      </c>
      <c r="Q28" s="625">
        <f t="shared" si="25"/>
        <v>0</v>
      </c>
      <c r="R28" s="625">
        <f t="shared" si="26"/>
        <v>0</v>
      </c>
      <c r="S28" s="625">
        <f t="shared" si="27"/>
        <v>0</v>
      </c>
      <c r="T28" s="627"/>
      <c r="U28" s="613" t="s">
        <v>521</v>
      </c>
    </row>
    <row r="29" spans="1:27" ht="14.25">
      <c r="A29" s="656">
        <f t="shared" si="14"/>
        <v>0</v>
      </c>
      <c r="B29" s="629">
        <f>IF($N29&gt;0,"7",0)</f>
        <v>0</v>
      </c>
      <c r="C29" s="625">
        <f t="shared" si="15"/>
        <v>0</v>
      </c>
      <c r="D29" s="625">
        <f t="shared" si="16"/>
        <v>0</v>
      </c>
      <c r="E29" s="625">
        <f t="shared" si="17"/>
        <v>0</v>
      </c>
      <c r="F29" s="625">
        <f t="shared" si="18"/>
        <v>0</v>
      </c>
      <c r="G29" s="625">
        <f t="shared" si="19"/>
        <v>0</v>
      </c>
      <c r="H29" s="625">
        <f t="shared" si="20"/>
        <v>0</v>
      </c>
      <c r="I29" s="625">
        <f t="shared" si="21"/>
        <v>0</v>
      </c>
      <c r="J29" s="625">
        <f t="shared" si="22"/>
        <v>0</v>
      </c>
      <c r="K29" s="625">
        <f t="shared" si="23"/>
        <v>0</v>
      </c>
      <c r="L29" s="628">
        <f>IF($N29&gt;0,VLOOKUP($A29&amp;$B29,'12.GPS좌표값'!$E$5:$G$94,2,0),0)</f>
        <v>0</v>
      </c>
      <c r="M29" s="628">
        <f>IF($N29&gt;0,VLOOKUP($A29&amp;$B29,'12.GPS좌표값'!$E$5:$G$94,3,0),0)</f>
        <v>0</v>
      </c>
      <c r="N29" s="651"/>
      <c r="O29" s="651"/>
      <c r="P29" s="625">
        <f t="shared" si="24"/>
        <v>0</v>
      </c>
      <c r="Q29" s="625">
        <f t="shared" si="25"/>
        <v>0</v>
      </c>
      <c r="R29" s="625">
        <f t="shared" si="26"/>
        <v>0</v>
      </c>
      <c r="S29" s="625">
        <f t="shared" si="27"/>
        <v>0</v>
      </c>
      <c r="T29" s="627"/>
      <c r="U29" s="613" t="s">
        <v>519</v>
      </c>
    </row>
    <row r="30" spans="1:27" ht="14.25">
      <c r="A30" s="656">
        <f t="shared" si="14"/>
        <v>0</v>
      </c>
      <c r="B30" s="629">
        <f>IF($N30&gt;0,"8",0)</f>
        <v>0</v>
      </c>
      <c r="C30" s="625">
        <f t="shared" si="15"/>
        <v>0</v>
      </c>
      <c r="D30" s="625">
        <f t="shared" si="16"/>
        <v>0</v>
      </c>
      <c r="E30" s="625">
        <f t="shared" si="17"/>
        <v>0</v>
      </c>
      <c r="F30" s="625">
        <f t="shared" si="18"/>
        <v>0</v>
      </c>
      <c r="G30" s="625">
        <f t="shared" si="19"/>
        <v>0</v>
      </c>
      <c r="H30" s="625">
        <f t="shared" si="20"/>
        <v>0</v>
      </c>
      <c r="I30" s="625">
        <f t="shared" si="21"/>
        <v>0</v>
      </c>
      <c r="J30" s="625">
        <f t="shared" si="22"/>
        <v>0</v>
      </c>
      <c r="K30" s="625">
        <f t="shared" si="23"/>
        <v>0</v>
      </c>
      <c r="L30" s="628">
        <f>IF($N30&gt;0,VLOOKUP($A30&amp;$B30,'12.GPS좌표값'!$E$5:$G$94,2,0),0)</f>
        <v>0</v>
      </c>
      <c r="M30" s="628">
        <f>IF($N30&gt;0,VLOOKUP($A30&amp;$B30,'12.GPS좌표값'!$E$5:$G$94,3,0),0)</f>
        <v>0</v>
      </c>
      <c r="N30" s="651"/>
      <c r="O30" s="651"/>
      <c r="P30" s="625">
        <f t="shared" si="24"/>
        <v>0</v>
      </c>
      <c r="Q30" s="625">
        <f t="shared" si="25"/>
        <v>0</v>
      </c>
      <c r="R30" s="625">
        <f t="shared" si="26"/>
        <v>0</v>
      </c>
      <c r="S30" s="625">
        <f t="shared" si="27"/>
        <v>0</v>
      </c>
      <c r="T30" s="627"/>
      <c r="U30" s="613" t="s">
        <v>556</v>
      </c>
    </row>
    <row r="31" spans="1:27" ht="14.25">
      <c r="A31" s="656">
        <f t="shared" si="14"/>
        <v>0</v>
      </c>
      <c r="B31" s="629">
        <f>IF($N31&gt;0,"9",0)</f>
        <v>0</v>
      </c>
      <c r="C31" s="625">
        <f t="shared" si="15"/>
        <v>0</v>
      </c>
      <c r="D31" s="625">
        <f t="shared" si="16"/>
        <v>0</v>
      </c>
      <c r="E31" s="625">
        <f t="shared" si="17"/>
        <v>0</v>
      </c>
      <c r="F31" s="625">
        <f t="shared" si="18"/>
        <v>0</v>
      </c>
      <c r="G31" s="625">
        <f t="shared" si="19"/>
        <v>0</v>
      </c>
      <c r="H31" s="625">
        <f t="shared" si="20"/>
        <v>0</v>
      </c>
      <c r="I31" s="625">
        <f t="shared" si="21"/>
        <v>0</v>
      </c>
      <c r="J31" s="625">
        <f t="shared" si="22"/>
        <v>0</v>
      </c>
      <c r="K31" s="625">
        <f t="shared" si="23"/>
        <v>0</v>
      </c>
      <c r="L31" s="628">
        <f>IF($N31&gt;0,VLOOKUP($A31&amp;$B31,'12.GPS좌표값'!$E$5:$G$94,2,0),0)</f>
        <v>0</v>
      </c>
      <c r="M31" s="628">
        <f>IF($N31&gt;0,VLOOKUP($A31&amp;$B31,'12.GPS좌표값'!$E$5:$G$94,3,0),0)</f>
        <v>0</v>
      </c>
      <c r="N31" s="651"/>
      <c r="O31" s="651"/>
      <c r="P31" s="625">
        <f t="shared" si="24"/>
        <v>0</v>
      </c>
      <c r="Q31" s="625">
        <f t="shared" si="25"/>
        <v>0</v>
      </c>
      <c r="R31" s="625">
        <f t="shared" si="26"/>
        <v>0</v>
      </c>
      <c r="S31" s="625">
        <f t="shared" si="27"/>
        <v>0</v>
      </c>
      <c r="T31" s="627"/>
      <c r="U31" s="613" t="s">
        <v>555</v>
      </c>
    </row>
    <row r="32" spans="1:27" ht="14.25">
      <c r="A32" s="656">
        <f t="shared" si="14"/>
        <v>0</v>
      </c>
      <c r="B32" s="629">
        <f>IF($N32&gt;0,"10",0)</f>
        <v>0</v>
      </c>
      <c r="C32" s="625">
        <f t="shared" si="15"/>
        <v>0</v>
      </c>
      <c r="D32" s="625">
        <f t="shared" si="16"/>
        <v>0</v>
      </c>
      <c r="E32" s="625">
        <f t="shared" si="17"/>
        <v>0</v>
      </c>
      <c r="F32" s="625">
        <f t="shared" si="18"/>
        <v>0</v>
      </c>
      <c r="G32" s="625">
        <f t="shared" si="19"/>
        <v>0</v>
      </c>
      <c r="H32" s="625">
        <f t="shared" si="20"/>
        <v>0</v>
      </c>
      <c r="I32" s="625">
        <f t="shared" si="21"/>
        <v>0</v>
      </c>
      <c r="J32" s="625">
        <f t="shared" si="22"/>
        <v>0</v>
      </c>
      <c r="K32" s="625">
        <f t="shared" si="23"/>
        <v>0</v>
      </c>
      <c r="L32" s="628">
        <f>IF($N32&gt;0,VLOOKUP($A32&amp;$B32,'12.GPS좌표값'!$E$5:$G$94,2,0),0)</f>
        <v>0</v>
      </c>
      <c r="M32" s="628">
        <f>IF($N32&gt;0,VLOOKUP($A32&amp;$B32,'12.GPS좌표값'!$E$5:$G$94,3,0),0)</f>
        <v>0</v>
      </c>
      <c r="N32" s="651"/>
      <c r="O32" s="651"/>
      <c r="P32" s="625">
        <f t="shared" si="24"/>
        <v>0</v>
      </c>
      <c r="Q32" s="625">
        <f t="shared" si="25"/>
        <v>0</v>
      </c>
      <c r="R32" s="625">
        <f t="shared" si="26"/>
        <v>0</v>
      </c>
      <c r="S32" s="625">
        <f t="shared" si="27"/>
        <v>0</v>
      </c>
      <c r="T32" s="627"/>
      <c r="U32" s="613" t="s">
        <v>551</v>
      </c>
    </row>
    <row r="33" spans="1:27" ht="14.25">
      <c r="A33" s="656">
        <f t="shared" si="14"/>
        <v>0</v>
      </c>
      <c r="B33" s="629">
        <f>IF($N33&gt;0,"11",0)</f>
        <v>0</v>
      </c>
      <c r="C33" s="625">
        <f t="shared" si="15"/>
        <v>0</v>
      </c>
      <c r="D33" s="625">
        <f t="shared" si="16"/>
        <v>0</v>
      </c>
      <c r="E33" s="625">
        <f t="shared" si="17"/>
        <v>0</v>
      </c>
      <c r="F33" s="625">
        <f t="shared" si="18"/>
        <v>0</v>
      </c>
      <c r="G33" s="625">
        <f t="shared" si="19"/>
        <v>0</v>
      </c>
      <c r="H33" s="625">
        <f t="shared" si="20"/>
        <v>0</v>
      </c>
      <c r="I33" s="625">
        <f t="shared" si="21"/>
        <v>0</v>
      </c>
      <c r="J33" s="625">
        <f t="shared" si="22"/>
        <v>0</v>
      </c>
      <c r="K33" s="625">
        <f t="shared" si="23"/>
        <v>0</v>
      </c>
      <c r="L33" s="628">
        <f>IF($N33&gt;0,VLOOKUP($A33&amp;$B33,'12.GPS좌표값'!$E$5:$G$94,2,0),0)</f>
        <v>0</v>
      </c>
      <c r="M33" s="628">
        <f>IF($N33&gt;0,VLOOKUP($A33&amp;$B33,'12.GPS좌표값'!$E$5:$G$94,3,0),0)</f>
        <v>0</v>
      </c>
      <c r="N33" s="651"/>
      <c r="O33" s="651"/>
      <c r="P33" s="625">
        <f t="shared" si="24"/>
        <v>0</v>
      </c>
      <c r="Q33" s="625">
        <f t="shared" si="25"/>
        <v>0</v>
      </c>
      <c r="R33" s="625">
        <f t="shared" si="26"/>
        <v>0</v>
      </c>
      <c r="S33" s="625">
        <f t="shared" si="27"/>
        <v>0</v>
      </c>
      <c r="T33" s="627"/>
      <c r="U33" s="613" t="s">
        <v>527</v>
      </c>
    </row>
    <row r="34" spans="1:27" ht="14.25">
      <c r="A34" s="656">
        <f t="shared" si="14"/>
        <v>0</v>
      </c>
      <c r="B34" s="629">
        <f>IF($N34&gt;0,"12",0)</f>
        <v>0</v>
      </c>
      <c r="C34" s="625">
        <f t="shared" si="15"/>
        <v>0</v>
      </c>
      <c r="D34" s="625">
        <f t="shared" si="16"/>
        <v>0</v>
      </c>
      <c r="E34" s="625">
        <f t="shared" si="17"/>
        <v>0</v>
      </c>
      <c r="F34" s="625">
        <f t="shared" si="18"/>
        <v>0</v>
      </c>
      <c r="G34" s="625">
        <f t="shared" si="19"/>
        <v>0</v>
      </c>
      <c r="H34" s="625">
        <f t="shared" si="20"/>
        <v>0</v>
      </c>
      <c r="I34" s="625">
        <f t="shared" si="21"/>
        <v>0</v>
      </c>
      <c r="J34" s="625">
        <f t="shared" si="22"/>
        <v>0</v>
      </c>
      <c r="K34" s="625">
        <f t="shared" si="23"/>
        <v>0</v>
      </c>
      <c r="L34" s="628">
        <f>IF($N34&gt;0,VLOOKUP($A34&amp;$B34,'12.GPS좌표값'!$E$5:$G$94,2,0),0)</f>
        <v>0</v>
      </c>
      <c r="M34" s="628">
        <f>IF($N34&gt;0,VLOOKUP($A34&amp;$B34,'12.GPS좌표값'!$E$5:$G$94,3,0),0)</f>
        <v>0</v>
      </c>
      <c r="N34" s="651"/>
      <c r="O34" s="651"/>
      <c r="P34" s="625">
        <f t="shared" si="24"/>
        <v>0</v>
      </c>
      <c r="Q34" s="625">
        <f t="shared" si="25"/>
        <v>0</v>
      </c>
      <c r="R34" s="625">
        <f t="shared" si="26"/>
        <v>0</v>
      </c>
      <c r="S34" s="625">
        <f t="shared" si="27"/>
        <v>0</v>
      </c>
      <c r="T34" s="627"/>
      <c r="U34" s="613" t="s">
        <v>541</v>
      </c>
    </row>
    <row r="35" spans="1:27" ht="14.25">
      <c r="A35" s="656">
        <f t="shared" si="14"/>
        <v>0</v>
      </c>
      <c r="B35" s="629">
        <f>IF($N35&gt;0,"13",0)</f>
        <v>0</v>
      </c>
      <c r="C35" s="625">
        <f t="shared" si="15"/>
        <v>0</v>
      </c>
      <c r="D35" s="625">
        <f t="shared" si="16"/>
        <v>0</v>
      </c>
      <c r="E35" s="625">
        <f t="shared" si="17"/>
        <v>0</v>
      </c>
      <c r="F35" s="625">
        <f t="shared" si="18"/>
        <v>0</v>
      </c>
      <c r="G35" s="625">
        <f t="shared" si="19"/>
        <v>0</v>
      </c>
      <c r="H35" s="625">
        <f t="shared" si="20"/>
        <v>0</v>
      </c>
      <c r="I35" s="625">
        <f t="shared" si="21"/>
        <v>0</v>
      </c>
      <c r="J35" s="625">
        <f t="shared" si="22"/>
        <v>0</v>
      </c>
      <c r="K35" s="625">
        <f t="shared" si="23"/>
        <v>0</v>
      </c>
      <c r="L35" s="628">
        <f>IF($N35&gt;0,VLOOKUP($A35&amp;$B35,'12.GPS좌표값'!$E$5:$G$94,2,0),0)</f>
        <v>0</v>
      </c>
      <c r="M35" s="628">
        <f>IF($N35&gt;0,VLOOKUP($A35&amp;$B35,'12.GPS좌표값'!$E$5:$G$94,3,0),0)</f>
        <v>0</v>
      </c>
      <c r="N35" s="651"/>
      <c r="O35" s="651"/>
      <c r="P35" s="625">
        <f t="shared" si="24"/>
        <v>0</v>
      </c>
      <c r="Q35" s="625">
        <f t="shared" si="25"/>
        <v>0</v>
      </c>
      <c r="R35" s="625">
        <f t="shared" si="26"/>
        <v>0</v>
      </c>
      <c r="S35" s="625">
        <f t="shared" si="27"/>
        <v>0</v>
      </c>
      <c r="T35" s="627"/>
      <c r="U35" s="613" t="s">
        <v>524</v>
      </c>
    </row>
    <row r="36" spans="1:27" ht="14.25">
      <c r="A36" s="656">
        <f t="shared" si="14"/>
        <v>0</v>
      </c>
      <c r="B36" s="629">
        <f>IF($N36&gt;0,"14",0)</f>
        <v>0</v>
      </c>
      <c r="C36" s="625">
        <f t="shared" si="15"/>
        <v>0</v>
      </c>
      <c r="D36" s="625">
        <f t="shared" si="16"/>
        <v>0</v>
      </c>
      <c r="E36" s="625">
        <f t="shared" si="17"/>
        <v>0</v>
      </c>
      <c r="F36" s="625">
        <f t="shared" si="18"/>
        <v>0</v>
      </c>
      <c r="G36" s="625">
        <f t="shared" si="19"/>
        <v>0</v>
      </c>
      <c r="H36" s="625">
        <f t="shared" si="20"/>
        <v>0</v>
      </c>
      <c r="I36" s="625">
        <f t="shared" si="21"/>
        <v>0</v>
      </c>
      <c r="J36" s="625">
        <f t="shared" si="22"/>
        <v>0</v>
      </c>
      <c r="K36" s="625">
        <f t="shared" si="23"/>
        <v>0</v>
      </c>
      <c r="L36" s="628">
        <f>IF($N36&gt;0,VLOOKUP($A36&amp;$B36,'12.GPS좌표값'!$E$5:$G$94,2,0),0)</f>
        <v>0</v>
      </c>
      <c r="M36" s="628">
        <f>IF($N36&gt;0,VLOOKUP($A36&amp;$B36,'12.GPS좌표값'!$E$5:$G$94,3,0),0)</f>
        <v>0</v>
      </c>
      <c r="N36" s="651"/>
      <c r="O36" s="651"/>
      <c r="P36" s="625">
        <f t="shared" si="24"/>
        <v>0</v>
      </c>
      <c r="Q36" s="625">
        <f t="shared" si="25"/>
        <v>0</v>
      </c>
      <c r="R36" s="625">
        <f t="shared" si="26"/>
        <v>0</v>
      </c>
      <c r="S36" s="625">
        <f t="shared" si="27"/>
        <v>0</v>
      </c>
      <c r="T36" s="627"/>
      <c r="U36" s="613" t="s">
        <v>534</v>
      </c>
    </row>
    <row r="37" spans="1:27" ht="14.25">
      <c r="A37" s="656">
        <f t="shared" si="14"/>
        <v>0</v>
      </c>
      <c r="B37" s="629">
        <f>IF($N37&gt;0,"15",0)</f>
        <v>0</v>
      </c>
      <c r="C37" s="625">
        <f t="shared" si="15"/>
        <v>0</v>
      </c>
      <c r="D37" s="625">
        <f t="shared" si="16"/>
        <v>0</v>
      </c>
      <c r="E37" s="625">
        <f t="shared" si="17"/>
        <v>0</v>
      </c>
      <c r="F37" s="625">
        <f t="shared" si="18"/>
        <v>0</v>
      </c>
      <c r="G37" s="625">
        <f t="shared" si="19"/>
        <v>0</v>
      </c>
      <c r="H37" s="625">
        <f t="shared" si="20"/>
        <v>0</v>
      </c>
      <c r="I37" s="625">
        <f t="shared" si="21"/>
        <v>0</v>
      </c>
      <c r="J37" s="625">
        <f t="shared" si="22"/>
        <v>0</v>
      </c>
      <c r="K37" s="625">
        <f t="shared" si="23"/>
        <v>0</v>
      </c>
      <c r="L37" s="628">
        <f>IF($N37&gt;0,VLOOKUP($A37&amp;$B37,'12.GPS좌표값'!$E$5:$G$94,2,0),0)</f>
        <v>0</v>
      </c>
      <c r="M37" s="628">
        <f>IF($N37&gt;0,VLOOKUP($A37&amp;$B37,'12.GPS좌표값'!$E$5:$G$94,3,0),0)</f>
        <v>0</v>
      </c>
      <c r="N37" s="651"/>
      <c r="O37" s="651"/>
      <c r="P37" s="625">
        <f t="shared" si="24"/>
        <v>0</v>
      </c>
      <c r="Q37" s="625">
        <f t="shared" si="25"/>
        <v>0</v>
      </c>
      <c r="R37" s="625">
        <f t="shared" si="26"/>
        <v>0</v>
      </c>
      <c r="S37" s="625">
        <f t="shared" si="27"/>
        <v>0</v>
      </c>
      <c r="T37" s="627"/>
      <c r="U37" s="613" t="s">
        <v>531</v>
      </c>
    </row>
    <row r="38" spans="1:27" ht="14.25">
      <c r="A38" s="656">
        <f t="shared" si="14"/>
        <v>0</v>
      </c>
      <c r="B38" s="629">
        <f>IF($N38&gt;0,"16",0)</f>
        <v>0</v>
      </c>
      <c r="C38" s="625">
        <f t="shared" si="15"/>
        <v>0</v>
      </c>
      <c r="D38" s="625">
        <f t="shared" si="16"/>
        <v>0</v>
      </c>
      <c r="E38" s="625">
        <f t="shared" si="17"/>
        <v>0</v>
      </c>
      <c r="F38" s="625">
        <f t="shared" si="18"/>
        <v>0</v>
      </c>
      <c r="G38" s="625">
        <f t="shared" si="19"/>
        <v>0</v>
      </c>
      <c r="H38" s="625">
        <f t="shared" si="20"/>
        <v>0</v>
      </c>
      <c r="I38" s="625">
        <f t="shared" si="21"/>
        <v>0</v>
      </c>
      <c r="J38" s="625">
        <f t="shared" si="22"/>
        <v>0</v>
      </c>
      <c r="K38" s="625">
        <f t="shared" si="23"/>
        <v>0</v>
      </c>
      <c r="L38" s="628">
        <f>IF($N38&gt;0,VLOOKUP($A38&amp;$B38,'12.GPS좌표값'!$E$5:$G$94,2,0),0)</f>
        <v>0</v>
      </c>
      <c r="M38" s="628">
        <f>IF($N38&gt;0,VLOOKUP($A38&amp;$B38,'12.GPS좌표값'!$E$5:$G$94,3,0),0)</f>
        <v>0</v>
      </c>
      <c r="N38" s="651"/>
      <c r="O38" s="651"/>
      <c r="P38" s="625">
        <f t="shared" si="24"/>
        <v>0</v>
      </c>
      <c r="Q38" s="625">
        <f t="shared" si="25"/>
        <v>0</v>
      </c>
      <c r="R38" s="625">
        <f t="shared" si="26"/>
        <v>0</v>
      </c>
      <c r="S38" s="625">
        <f t="shared" si="27"/>
        <v>0</v>
      </c>
      <c r="T38" s="627"/>
      <c r="U38" s="613" t="s">
        <v>529</v>
      </c>
    </row>
    <row r="39" spans="1:27" ht="14.25">
      <c r="A39" s="656">
        <f t="shared" si="14"/>
        <v>0</v>
      </c>
      <c r="B39" s="629">
        <f>IF($N39&gt;0,"17",0)</f>
        <v>0</v>
      </c>
      <c r="C39" s="625">
        <f t="shared" si="15"/>
        <v>0</v>
      </c>
      <c r="D39" s="625">
        <f t="shared" si="16"/>
        <v>0</v>
      </c>
      <c r="E39" s="625">
        <f t="shared" si="17"/>
        <v>0</v>
      </c>
      <c r="F39" s="625">
        <f t="shared" si="18"/>
        <v>0</v>
      </c>
      <c r="G39" s="625">
        <f t="shared" si="19"/>
        <v>0</v>
      </c>
      <c r="H39" s="625">
        <f t="shared" si="20"/>
        <v>0</v>
      </c>
      <c r="I39" s="625">
        <f t="shared" si="21"/>
        <v>0</v>
      </c>
      <c r="J39" s="625">
        <f t="shared" si="22"/>
        <v>0</v>
      </c>
      <c r="K39" s="625">
        <f t="shared" si="23"/>
        <v>0</v>
      </c>
      <c r="L39" s="628">
        <f>IF($N39&gt;0,VLOOKUP($A39&amp;$B39,'12.GPS좌표값'!$E$5:$G$94,2,0),0)</f>
        <v>0</v>
      </c>
      <c r="M39" s="628">
        <f>IF($N39&gt;0,VLOOKUP($A39&amp;$B39,'12.GPS좌표값'!$E$5:$G$94,3,0),0)</f>
        <v>0</v>
      </c>
      <c r="N39" s="651"/>
      <c r="O39" s="651"/>
      <c r="P39" s="625">
        <f t="shared" si="24"/>
        <v>0</v>
      </c>
      <c r="Q39" s="625">
        <f t="shared" si="25"/>
        <v>0</v>
      </c>
      <c r="R39" s="625">
        <f t="shared" si="26"/>
        <v>0</v>
      </c>
      <c r="S39" s="625">
        <f t="shared" si="27"/>
        <v>0</v>
      </c>
      <c r="T39" s="627"/>
    </row>
    <row r="40" spans="1:27" ht="14.25">
      <c r="A40" s="656">
        <f t="shared" si="14"/>
        <v>0</v>
      </c>
      <c r="B40" s="629">
        <f>IF($N40&gt;0,"18",0)</f>
        <v>0</v>
      </c>
      <c r="C40" s="625">
        <f t="shared" si="15"/>
        <v>0</v>
      </c>
      <c r="D40" s="625">
        <f t="shared" si="16"/>
        <v>0</v>
      </c>
      <c r="E40" s="625">
        <f t="shared" si="17"/>
        <v>0</v>
      </c>
      <c r="F40" s="625">
        <f t="shared" si="18"/>
        <v>0</v>
      </c>
      <c r="G40" s="625">
        <f t="shared" si="19"/>
        <v>0</v>
      </c>
      <c r="H40" s="625">
        <f t="shared" si="20"/>
        <v>0</v>
      </c>
      <c r="I40" s="625">
        <f t="shared" si="21"/>
        <v>0</v>
      </c>
      <c r="J40" s="625">
        <f t="shared" si="22"/>
        <v>0</v>
      </c>
      <c r="K40" s="625">
        <f t="shared" si="23"/>
        <v>0</v>
      </c>
      <c r="L40" s="628">
        <f>IF($N40&gt;0,VLOOKUP($A40&amp;$B40,'12.GPS좌표값'!$E$5:$G$94,2,0),0)</f>
        <v>0</v>
      </c>
      <c r="M40" s="628">
        <f>IF($N40&gt;0,VLOOKUP($A40&amp;$B40,'12.GPS좌표값'!$E$5:$G$94,3,0),0)</f>
        <v>0</v>
      </c>
      <c r="N40" s="651"/>
      <c r="O40" s="651"/>
      <c r="P40" s="625">
        <f t="shared" si="24"/>
        <v>0</v>
      </c>
      <c r="Q40" s="625">
        <f t="shared" si="25"/>
        <v>0</v>
      </c>
      <c r="R40" s="625">
        <f t="shared" si="26"/>
        <v>0</v>
      </c>
      <c r="S40" s="625">
        <f t="shared" si="27"/>
        <v>0</v>
      </c>
      <c r="T40" s="627"/>
    </row>
    <row r="41" spans="1:27" ht="14.25">
      <c r="A41" s="656">
        <f t="shared" si="14"/>
        <v>0</v>
      </c>
      <c r="B41" s="629">
        <f>IF($N41&gt;0,"19",0)</f>
        <v>0</v>
      </c>
      <c r="C41" s="625">
        <f t="shared" si="15"/>
        <v>0</v>
      </c>
      <c r="D41" s="625">
        <f t="shared" si="16"/>
        <v>0</v>
      </c>
      <c r="E41" s="625">
        <f t="shared" si="17"/>
        <v>0</v>
      </c>
      <c r="F41" s="625">
        <f t="shared" si="18"/>
        <v>0</v>
      </c>
      <c r="G41" s="625">
        <f t="shared" si="19"/>
        <v>0</v>
      </c>
      <c r="H41" s="625">
        <f t="shared" si="20"/>
        <v>0</v>
      </c>
      <c r="I41" s="625">
        <f t="shared" si="21"/>
        <v>0</v>
      </c>
      <c r="J41" s="625">
        <f t="shared" si="22"/>
        <v>0</v>
      </c>
      <c r="K41" s="625">
        <f t="shared" si="23"/>
        <v>0</v>
      </c>
      <c r="L41" s="628">
        <f>IF($N41&gt;0,VLOOKUP($A41&amp;$B41,'12.GPS좌표값'!$E$5:$G$94,2,0),0)</f>
        <v>0</v>
      </c>
      <c r="M41" s="628">
        <f>IF($N41&gt;0,VLOOKUP($A41&amp;$B41,'12.GPS좌표값'!$E$5:$G$94,3,0),0)</f>
        <v>0</v>
      </c>
      <c r="N41" s="651"/>
      <c r="O41" s="651"/>
      <c r="P41" s="625">
        <f t="shared" si="24"/>
        <v>0</v>
      </c>
      <c r="Q41" s="625">
        <f t="shared" si="25"/>
        <v>0</v>
      </c>
      <c r="R41" s="625">
        <f t="shared" si="26"/>
        <v>0</v>
      </c>
      <c r="S41" s="625">
        <f t="shared" si="27"/>
        <v>0</v>
      </c>
      <c r="T41" s="627"/>
    </row>
    <row r="42" spans="1:27" ht="14.25">
      <c r="A42" s="656">
        <f t="shared" si="14"/>
        <v>0</v>
      </c>
      <c r="B42" s="629">
        <f>IF($N42&gt;0,"20",0)</f>
        <v>0</v>
      </c>
      <c r="C42" s="625">
        <f t="shared" si="15"/>
        <v>0</v>
      </c>
      <c r="D42" s="625">
        <f t="shared" si="16"/>
        <v>0</v>
      </c>
      <c r="E42" s="625">
        <f t="shared" si="17"/>
        <v>0</v>
      </c>
      <c r="F42" s="625">
        <f t="shared" si="18"/>
        <v>0</v>
      </c>
      <c r="G42" s="625">
        <f t="shared" si="19"/>
        <v>0</v>
      </c>
      <c r="H42" s="625">
        <f t="shared" si="20"/>
        <v>0</v>
      </c>
      <c r="I42" s="625">
        <f t="shared" si="21"/>
        <v>0</v>
      </c>
      <c r="J42" s="625">
        <f t="shared" si="22"/>
        <v>0</v>
      </c>
      <c r="K42" s="625">
        <f t="shared" si="23"/>
        <v>0</v>
      </c>
      <c r="L42" s="628">
        <f>IF($N42&gt;0,VLOOKUP($A42&amp;$B42,'12.GPS좌표값'!$E$5:$G$94,2,0),0)</f>
        <v>0</v>
      </c>
      <c r="M42" s="628">
        <f>IF($N42&gt;0,VLOOKUP($A42&amp;$B42,'12.GPS좌표값'!$E$5:$G$94,3,0),0)</f>
        <v>0</v>
      </c>
      <c r="N42" s="651"/>
      <c r="O42" s="651"/>
      <c r="P42" s="625">
        <f t="shared" si="24"/>
        <v>0</v>
      </c>
      <c r="Q42" s="625">
        <f t="shared" si="25"/>
        <v>0</v>
      </c>
      <c r="R42" s="625">
        <f t="shared" si="26"/>
        <v>0</v>
      </c>
      <c r="S42" s="625">
        <f t="shared" si="27"/>
        <v>0</v>
      </c>
      <c r="T42" s="627"/>
    </row>
    <row r="43" spans="1:27" ht="14.25">
      <c r="A43" s="638" t="s">
        <v>361</v>
      </c>
      <c r="B43" s="626">
        <v>1</v>
      </c>
      <c r="C43" s="625" t="str">
        <f>VLOOKUP(A43,'5-1.소반별'!$Q$1:$U$9,2,0)</f>
        <v>양구군 양구읍 송청리 산2번지외 3필지</v>
      </c>
      <c r="D43" s="654">
        <v>2026</v>
      </c>
      <c r="E43" s="654" t="s">
        <v>1109</v>
      </c>
      <c r="F43" s="625">
        <v>0.02</v>
      </c>
      <c r="G43" s="627" t="s">
        <v>211</v>
      </c>
      <c r="H43" s="625">
        <f>VLOOKUP($A43,'5-1.소반별'!$Q$1:$U$9,5,0)</f>
        <v>5.4</v>
      </c>
      <c r="I43" s="627" t="str">
        <f>VLOOKUP($A43,'5-1.소반별'!$Q$1:$X$9,8,0)</f>
        <v>2023추기</v>
      </c>
      <c r="J43" s="627" t="str">
        <f>VLOOKUP($A43,'5-1.소반별'!$Q$1:$X$9,6,0)</f>
        <v>자작나무</v>
      </c>
      <c r="K43" s="653" t="s">
        <v>609</v>
      </c>
      <c r="L43" s="628">
        <f>VLOOKUP($A43&amp;$B43,'12.GPS좌표값'!$E$5:$G$94,2,0)</f>
        <v>288033</v>
      </c>
      <c r="M43" s="628">
        <f>VLOOKUP($A43&amp;$B43,'12.GPS좌표값'!$E$5:$G$94,3,0)</f>
        <v>611587</v>
      </c>
      <c r="N43" s="651">
        <v>11</v>
      </c>
      <c r="O43" s="651">
        <v>39</v>
      </c>
      <c r="P43" s="653" t="s">
        <v>582</v>
      </c>
      <c r="Q43" s="627" t="s">
        <v>608</v>
      </c>
      <c r="R43" s="653" t="s">
        <v>581</v>
      </c>
      <c r="S43" s="662" t="s">
        <v>1196</v>
      </c>
      <c r="T43" s="626">
        <f>VLOOKUP($A43,'5-1.소반별'!$Q$1:$X$9,7,0)</f>
        <v>2500</v>
      </c>
      <c r="U43" s="613" t="s">
        <v>551</v>
      </c>
      <c r="AA43">
        <f>T43/50</f>
        <v>50</v>
      </c>
    </row>
    <row r="44" spans="1:27" ht="14.25">
      <c r="A44" s="656" t="str">
        <f t="shared" ref="A44:A62" si="28">IF($N44&gt;0,"1-0-3-0",0)</f>
        <v>1-0-3-0</v>
      </c>
      <c r="B44" s="629" t="str">
        <f>IF($N44&gt;0,"2",0)</f>
        <v>2</v>
      </c>
      <c r="C44" s="625" t="str">
        <f t="shared" ref="C44:C62" si="29">IF($N44&gt;0,C43,0)</f>
        <v>양구군 양구읍 송청리 산2번지외 3필지</v>
      </c>
      <c r="D44" s="625">
        <f t="shared" ref="D44:D62" si="30">IF($N44&gt;0,D43,0)</f>
        <v>2026</v>
      </c>
      <c r="E44" s="625" t="str">
        <f t="shared" ref="E44:E62" si="31">IF($N44&gt;0,E43,0)</f>
        <v>05.08-05.20</v>
      </c>
      <c r="F44" s="625">
        <f t="shared" ref="F44:F62" si="32">IF($N44&gt;0,F43,0)</f>
        <v>0.02</v>
      </c>
      <c r="G44" s="625" t="str">
        <f t="shared" ref="G44:G62" si="33">IF($N44&gt;0,G43,0)</f>
        <v>모두베기</v>
      </c>
      <c r="H44" s="625">
        <f t="shared" ref="H44:H62" si="34">IF($N44&gt;0,H43,0)</f>
        <v>5.4</v>
      </c>
      <c r="I44" s="625" t="str">
        <f t="shared" ref="I44:I62" si="35">IF($N44&gt;0,I43,0)</f>
        <v>2023추기</v>
      </c>
      <c r="J44" s="625" t="str">
        <f t="shared" ref="J44:J62" si="36">IF($N44&gt;0,J43,0)</f>
        <v>자작나무</v>
      </c>
      <c r="K44" s="625" t="str">
        <f t="shared" ref="K44:K62" si="37">IF($N44&gt;0,K43,0)</f>
        <v>중묘</v>
      </c>
      <c r="L44" s="628">
        <f>IF($N44&gt;0,VLOOKUP($A44&amp;$B44,'12.GPS좌표값'!$E$5:$G$94,2,0),0)</f>
        <v>293988</v>
      </c>
      <c r="M44" s="628">
        <f>IF($N44&gt;0,VLOOKUP($A44&amp;$B44,'12.GPS좌표값'!$E$5:$G$94,3,0),0)</f>
        <v>612051</v>
      </c>
      <c r="N44" s="651">
        <v>38</v>
      </c>
      <c r="O44" s="651">
        <v>12</v>
      </c>
      <c r="P44" s="625" t="str">
        <f>IF($N44&gt;0,P43,0)</f>
        <v>제거대상은 목본류+초본류 혼합</v>
      </c>
      <c r="Q44" s="625" t="str">
        <f>IF($N44&gt;0,Q43,0)</f>
        <v>조림 3년 차 이상</v>
      </c>
      <c r="R44" s="625" t="str">
        <f>IF($N44&gt;0,R43,0)</f>
        <v>중(15º~30º)</v>
      </c>
      <c r="S44" s="625" t="str">
        <f>IF($N44&gt;0,S43,0)</f>
        <v>개소당 평균면적이 1-3ha 미만</v>
      </c>
      <c r="T44" s="629"/>
      <c r="U44" s="613" t="s">
        <v>527</v>
      </c>
    </row>
    <row r="45" spans="1:27" ht="14.25">
      <c r="A45" s="656" t="str">
        <f t="shared" si="28"/>
        <v>1-0-3-0</v>
      </c>
      <c r="B45" s="629" t="str">
        <f>IF($N45&gt;0,"3",0)</f>
        <v>3</v>
      </c>
      <c r="C45" s="625" t="str">
        <f t="shared" si="29"/>
        <v>양구군 양구읍 송청리 산2번지외 3필지</v>
      </c>
      <c r="D45" s="625">
        <f t="shared" si="30"/>
        <v>2026</v>
      </c>
      <c r="E45" s="625" t="str">
        <f t="shared" si="31"/>
        <v>05.08-05.20</v>
      </c>
      <c r="F45" s="625">
        <f t="shared" si="32"/>
        <v>0.02</v>
      </c>
      <c r="G45" s="625" t="str">
        <f t="shared" si="33"/>
        <v>모두베기</v>
      </c>
      <c r="H45" s="625">
        <f t="shared" si="34"/>
        <v>5.4</v>
      </c>
      <c r="I45" s="625" t="str">
        <f t="shared" si="35"/>
        <v>2023추기</v>
      </c>
      <c r="J45" s="625" t="str">
        <f t="shared" si="36"/>
        <v>자작나무</v>
      </c>
      <c r="K45" s="625" t="str">
        <f t="shared" si="37"/>
        <v>중묘</v>
      </c>
      <c r="L45" s="628">
        <f>IF($N45&gt;0,VLOOKUP($A45&amp;$B45,'12.GPS좌표값'!$E$5:$G$94,2,0),0)</f>
        <v>294023</v>
      </c>
      <c r="M45" s="628">
        <f>IF($N45&gt;0,VLOOKUP($A45&amp;$B45,'12.GPS좌표값'!$E$5:$G$94,3,0),0)</f>
        <v>612167</v>
      </c>
      <c r="N45" s="651">
        <v>41</v>
      </c>
      <c r="O45" s="651">
        <v>9</v>
      </c>
      <c r="P45" s="625" t="str">
        <f t="shared" ref="P45:P62" si="38">IF($N45&gt;0,P44,0)</f>
        <v>제거대상은 목본류+초본류 혼합</v>
      </c>
      <c r="Q45" s="625" t="str">
        <f t="shared" ref="Q45:Q62" si="39">IF($N45&gt;0,Q44,0)</f>
        <v>조림 3년 차 이상</v>
      </c>
      <c r="R45" s="625" t="str">
        <f t="shared" ref="R45:R62" si="40">IF($N45&gt;0,R44,0)</f>
        <v>중(15º~30º)</v>
      </c>
      <c r="S45" s="625" t="str">
        <f t="shared" ref="S45:S62" si="41">IF($N45&gt;0,S44,0)</f>
        <v>개소당 평균면적이 1-3ha 미만</v>
      </c>
      <c r="T45" s="627"/>
      <c r="U45" s="613" t="s">
        <v>541</v>
      </c>
    </row>
    <row r="46" spans="1:27" ht="14.25">
      <c r="A46" s="656">
        <f t="shared" si="28"/>
        <v>0</v>
      </c>
      <c r="B46" s="629">
        <f>IF($N46&gt;0,"4",0)</f>
        <v>0</v>
      </c>
      <c r="C46" s="625">
        <f t="shared" si="29"/>
        <v>0</v>
      </c>
      <c r="D46" s="625">
        <f t="shared" si="30"/>
        <v>0</v>
      </c>
      <c r="E46" s="625">
        <f t="shared" si="31"/>
        <v>0</v>
      </c>
      <c r="F46" s="625">
        <f t="shared" si="32"/>
        <v>0</v>
      </c>
      <c r="G46" s="625">
        <f t="shared" si="33"/>
        <v>0</v>
      </c>
      <c r="H46" s="625">
        <f t="shared" si="34"/>
        <v>0</v>
      </c>
      <c r="I46" s="625">
        <f t="shared" si="35"/>
        <v>0</v>
      </c>
      <c r="J46" s="625">
        <f t="shared" si="36"/>
        <v>0</v>
      </c>
      <c r="K46" s="625">
        <f t="shared" si="37"/>
        <v>0</v>
      </c>
      <c r="L46" s="628">
        <f>IF($N46&gt;0,VLOOKUP($A46&amp;$B46,'12.GPS좌표값'!$E$5:$G$94,2,0),0)</f>
        <v>0</v>
      </c>
      <c r="M46" s="628">
        <f>IF($N46&gt;0,VLOOKUP($A46&amp;$B46,'12.GPS좌표값'!$E$5:$G$94,3,0),0)</f>
        <v>0</v>
      </c>
      <c r="N46" s="651"/>
      <c r="O46" s="651"/>
      <c r="P46" s="625">
        <f t="shared" si="38"/>
        <v>0</v>
      </c>
      <c r="Q46" s="625">
        <f t="shared" si="39"/>
        <v>0</v>
      </c>
      <c r="R46" s="625">
        <f t="shared" si="40"/>
        <v>0</v>
      </c>
      <c r="S46" s="625">
        <f t="shared" si="41"/>
        <v>0</v>
      </c>
      <c r="T46" s="627"/>
      <c r="U46" s="613" t="s">
        <v>524</v>
      </c>
    </row>
    <row r="47" spans="1:27" ht="14.25">
      <c r="A47" s="656">
        <f t="shared" si="28"/>
        <v>0</v>
      </c>
      <c r="B47" s="629">
        <f>IF($N47&gt;0,"5",0)</f>
        <v>0</v>
      </c>
      <c r="C47" s="625">
        <f t="shared" si="29"/>
        <v>0</v>
      </c>
      <c r="D47" s="625">
        <f t="shared" si="30"/>
        <v>0</v>
      </c>
      <c r="E47" s="625">
        <f t="shared" si="31"/>
        <v>0</v>
      </c>
      <c r="F47" s="625">
        <f t="shared" si="32"/>
        <v>0</v>
      </c>
      <c r="G47" s="625">
        <f t="shared" si="33"/>
        <v>0</v>
      </c>
      <c r="H47" s="625">
        <f t="shared" si="34"/>
        <v>0</v>
      </c>
      <c r="I47" s="625">
        <f t="shared" si="35"/>
        <v>0</v>
      </c>
      <c r="J47" s="625">
        <f t="shared" si="36"/>
        <v>0</v>
      </c>
      <c r="K47" s="625">
        <f t="shared" si="37"/>
        <v>0</v>
      </c>
      <c r="L47" s="628">
        <f>IF($N47&gt;0,VLOOKUP($A47&amp;$B47,'12.GPS좌표값'!$E$5:$G$94,2,0),0)</f>
        <v>0</v>
      </c>
      <c r="M47" s="628">
        <f>IF($N47&gt;0,VLOOKUP($A47&amp;$B47,'12.GPS좌표값'!$E$5:$G$94,3,0),0)</f>
        <v>0</v>
      </c>
      <c r="N47" s="651"/>
      <c r="O47" s="651"/>
      <c r="P47" s="625">
        <f t="shared" si="38"/>
        <v>0</v>
      </c>
      <c r="Q47" s="625">
        <f t="shared" si="39"/>
        <v>0</v>
      </c>
      <c r="R47" s="625">
        <f t="shared" si="40"/>
        <v>0</v>
      </c>
      <c r="S47" s="625">
        <f t="shared" si="41"/>
        <v>0</v>
      </c>
      <c r="T47" s="627"/>
      <c r="U47" s="613" t="s">
        <v>523</v>
      </c>
    </row>
    <row r="48" spans="1:27" ht="14.25">
      <c r="A48" s="656">
        <f t="shared" si="28"/>
        <v>0</v>
      </c>
      <c r="B48" s="629">
        <f>IF($N48&gt;0,"6",0)</f>
        <v>0</v>
      </c>
      <c r="C48" s="625">
        <f t="shared" si="29"/>
        <v>0</v>
      </c>
      <c r="D48" s="625">
        <f t="shared" si="30"/>
        <v>0</v>
      </c>
      <c r="E48" s="625">
        <f t="shared" si="31"/>
        <v>0</v>
      </c>
      <c r="F48" s="625">
        <f t="shared" si="32"/>
        <v>0</v>
      </c>
      <c r="G48" s="625">
        <f t="shared" si="33"/>
        <v>0</v>
      </c>
      <c r="H48" s="625">
        <f t="shared" si="34"/>
        <v>0</v>
      </c>
      <c r="I48" s="625">
        <f t="shared" si="35"/>
        <v>0</v>
      </c>
      <c r="J48" s="625">
        <f t="shared" si="36"/>
        <v>0</v>
      </c>
      <c r="K48" s="625">
        <f t="shared" si="37"/>
        <v>0</v>
      </c>
      <c r="L48" s="628">
        <f>IF($N48&gt;0,VLOOKUP($A48&amp;$B48,'12.GPS좌표값'!$E$5:$G$94,2,0),0)</f>
        <v>0</v>
      </c>
      <c r="M48" s="628">
        <f>IF($N48&gt;0,VLOOKUP($A48&amp;$B48,'12.GPS좌표값'!$E$5:$G$94,3,0),0)</f>
        <v>0</v>
      </c>
      <c r="N48" s="651"/>
      <c r="O48" s="651"/>
      <c r="P48" s="625">
        <f t="shared" si="38"/>
        <v>0</v>
      </c>
      <c r="Q48" s="625">
        <f t="shared" si="39"/>
        <v>0</v>
      </c>
      <c r="R48" s="625">
        <f t="shared" si="40"/>
        <v>0</v>
      </c>
      <c r="S48" s="625">
        <f t="shared" si="41"/>
        <v>0</v>
      </c>
      <c r="T48" s="627"/>
      <c r="U48" s="613" t="s">
        <v>521</v>
      </c>
    </row>
    <row r="49" spans="1:27" ht="14.25">
      <c r="A49" s="656">
        <f t="shared" si="28"/>
        <v>0</v>
      </c>
      <c r="B49" s="629">
        <f>IF($N49&gt;0,"7",0)</f>
        <v>0</v>
      </c>
      <c r="C49" s="625">
        <f t="shared" si="29"/>
        <v>0</v>
      </c>
      <c r="D49" s="625">
        <f t="shared" si="30"/>
        <v>0</v>
      </c>
      <c r="E49" s="625">
        <f t="shared" si="31"/>
        <v>0</v>
      </c>
      <c r="F49" s="625">
        <f t="shared" si="32"/>
        <v>0</v>
      </c>
      <c r="G49" s="625">
        <f t="shared" si="33"/>
        <v>0</v>
      </c>
      <c r="H49" s="625">
        <f t="shared" si="34"/>
        <v>0</v>
      </c>
      <c r="I49" s="625">
        <f t="shared" si="35"/>
        <v>0</v>
      </c>
      <c r="J49" s="625">
        <f t="shared" si="36"/>
        <v>0</v>
      </c>
      <c r="K49" s="625">
        <f t="shared" si="37"/>
        <v>0</v>
      </c>
      <c r="L49" s="628">
        <f>IF($N49&gt;0,VLOOKUP($A49&amp;$B49,'12.GPS좌표값'!$E$5:$G$94,2,0),0)</f>
        <v>0</v>
      </c>
      <c r="M49" s="628">
        <f>IF($N49&gt;0,VLOOKUP($A49&amp;$B49,'12.GPS좌표값'!$E$5:$G$94,3,0),0)</f>
        <v>0</v>
      </c>
      <c r="N49" s="651"/>
      <c r="O49" s="651"/>
      <c r="P49" s="625">
        <f t="shared" si="38"/>
        <v>0</v>
      </c>
      <c r="Q49" s="625">
        <f t="shared" si="39"/>
        <v>0</v>
      </c>
      <c r="R49" s="625">
        <f t="shared" si="40"/>
        <v>0</v>
      </c>
      <c r="S49" s="625">
        <f t="shared" si="41"/>
        <v>0</v>
      </c>
      <c r="T49" s="627"/>
      <c r="U49" s="613" t="s">
        <v>519</v>
      </c>
    </row>
    <row r="50" spans="1:27" ht="14.25">
      <c r="A50" s="656">
        <f t="shared" si="28"/>
        <v>0</v>
      </c>
      <c r="B50" s="629">
        <f>IF($N50&gt;0,"8",0)</f>
        <v>0</v>
      </c>
      <c r="C50" s="625">
        <f t="shared" si="29"/>
        <v>0</v>
      </c>
      <c r="D50" s="625">
        <f t="shared" si="30"/>
        <v>0</v>
      </c>
      <c r="E50" s="625">
        <f t="shared" si="31"/>
        <v>0</v>
      </c>
      <c r="F50" s="625">
        <f t="shared" si="32"/>
        <v>0</v>
      </c>
      <c r="G50" s="625">
        <f t="shared" si="33"/>
        <v>0</v>
      </c>
      <c r="H50" s="625">
        <f t="shared" si="34"/>
        <v>0</v>
      </c>
      <c r="I50" s="625">
        <f t="shared" si="35"/>
        <v>0</v>
      </c>
      <c r="J50" s="625">
        <f t="shared" si="36"/>
        <v>0</v>
      </c>
      <c r="K50" s="625">
        <f t="shared" si="37"/>
        <v>0</v>
      </c>
      <c r="L50" s="628">
        <f>IF($N50&gt;0,VLOOKUP($A50&amp;$B50,'12.GPS좌표값'!$E$5:$G$94,2,0),0)</f>
        <v>0</v>
      </c>
      <c r="M50" s="628">
        <f>IF($N50&gt;0,VLOOKUP($A50&amp;$B50,'12.GPS좌표값'!$E$5:$G$94,3,0),0)</f>
        <v>0</v>
      </c>
      <c r="N50" s="651"/>
      <c r="O50" s="651"/>
      <c r="P50" s="625">
        <f t="shared" si="38"/>
        <v>0</v>
      </c>
      <c r="Q50" s="625">
        <f t="shared" si="39"/>
        <v>0</v>
      </c>
      <c r="R50" s="625">
        <f t="shared" si="40"/>
        <v>0</v>
      </c>
      <c r="S50" s="625">
        <f t="shared" si="41"/>
        <v>0</v>
      </c>
      <c r="T50" s="627"/>
      <c r="U50" s="613" t="s">
        <v>556</v>
      </c>
    </row>
    <row r="51" spans="1:27" ht="14.25">
      <c r="A51" s="656">
        <f t="shared" si="28"/>
        <v>0</v>
      </c>
      <c r="B51" s="629">
        <f>IF($N51&gt;0,"9",0)</f>
        <v>0</v>
      </c>
      <c r="C51" s="625">
        <f t="shared" si="29"/>
        <v>0</v>
      </c>
      <c r="D51" s="625">
        <f t="shared" si="30"/>
        <v>0</v>
      </c>
      <c r="E51" s="625">
        <f t="shared" si="31"/>
        <v>0</v>
      </c>
      <c r="F51" s="625">
        <f t="shared" si="32"/>
        <v>0</v>
      </c>
      <c r="G51" s="625">
        <f t="shared" si="33"/>
        <v>0</v>
      </c>
      <c r="H51" s="625">
        <f t="shared" si="34"/>
        <v>0</v>
      </c>
      <c r="I51" s="625">
        <f t="shared" si="35"/>
        <v>0</v>
      </c>
      <c r="J51" s="625">
        <f t="shared" si="36"/>
        <v>0</v>
      </c>
      <c r="K51" s="625">
        <f t="shared" si="37"/>
        <v>0</v>
      </c>
      <c r="L51" s="628">
        <f>IF($N51&gt;0,VLOOKUP($A51&amp;$B51,'12.GPS좌표값'!$E$5:$G$94,2,0),0)</f>
        <v>0</v>
      </c>
      <c r="M51" s="628">
        <f>IF($N51&gt;0,VLOOKUP($A51&amp;$B51,'12.GPS좌표값'!$E$5:$G$94,3,0),0)</f>
        <v>0</v>
      </c>
      <c r="N51" s="651"/>
      <c r="O51" s="651"/>
      <c r="P51" s="625">
        <f t="shared" si="38"/>
        <v>0</v>
      </c>
      <c r="Q51" s="625">
        <f t="shared" si="39"/>
        <v>0</v>
      </c>
      <c r="R51" s="625">
        <f t="shared" si="40"/>
        <v>0</v>
      </c>
      <c r="S51" s="625">
        <f t="shared" si="41"/>
        <v>0</v>
      </c>
      <c r="T51" s="627"/>
      <c r="U51" s="613" t="s">
        <v>555</v>
      </c>
    </row>
    <row r="52" spans="1:27" ht="14.25">
      <c r="A52" s="656">
        <f t="shared" si="28"/>
        <v>0</v>
      </c>
      <c r="B52" s="629">
        <f>IF($N52&gt;0,"10",0)</f>
        <v>0</v>
      </c>
      <c r="C52" s="625">
        <f t="shared" si="29"/>
        <v>0</v>
      </c>
      <c r="D52" s="625">
        <f t="shared" si="30"/>
        <v>0</v>
      </c>
      <c r="E52" s="625">
        <f t="shared" si="31"/>
        <v>0</v>
      </c>
      <c r="F52" s="625">
        <f t="shared" si="32"/>
        <v>0</v>
      </c>
      <c r="G52" s="625">
        <f t="shared" si="33"/>
        <v>0</v>
      </c>
      <c r="H52" s="625">
        <f t="shared" si="34"/>
        <v>0</v>
      </c>
      <c r="I52" s="625">
        <f t="shared" si="35"/>
        <v>0</v>
      </c>
      <c r="J52" s="625">
        <f t="shared" si="36"/>
        <v>0</v>
      </c>
      <c r="K52" s="625">
        <f t="shared" si="37"/>
        <v>0</v>
      </c>
      <c r="L52" s="628">
        <f>IF($N52&gt;0,VLOOKUP($A52&amp;$B52,'12.GPS좌표값'!$E$5:$G$94,2,0),0)</f>
        <v>0</v>
      </c>
      <c r="M52" s="628">
        <f>IF($N52&gt;0,VLOOKUP($A52&amp;$B52,'12.GPS좌표값'!$E$5:$G$94,3,0),0)</f>
        <v>0</v>
      </c>
      <c r="N52" s="651"/>
      <c r="O52" s="651"/>
      <c r="P52" s="625">
        <f t="shared" si="38"/>
        <v>0</v>
      </c>
      <c r="Q52" s="625">
        <f t="shared" si="39"/>
        <v>0</v>
      </c>
      <c r="R52" s="625">
        <f t="shared" si="40"/>
        <v>0</v>
      </c>
      <c r="S52" s="625">
        <f t="shared" si="41"/>
        <v>0</v>
      </c>
      <c r="T52" s="627"/>
      <c r="U52" s="613" t="s">
        <v>551</v>
      </c>
    </row>
    <row r="53" spans="1:27" ht="14.25">
      <c r="A53" s="656">
        <f t="shared" si="28"/>
        <v>0</v>
      </c>
      <c r="B53" s="629">
        <f>IF($N53&gt;0,"11",0)</f>
        <v>0</v>
      </c>
      <c r="C53" s="625">
        <f t="shared" si="29"/>
        <v>0</v>
      </c>
      <c r="D53" s="625">
        <f t="shared" si="30"/>
        <v>0</v>
      </c>
      <c r="E53" s="625">
        <f t="shared" si="31"/>
        <v>0</v>
      </c>
      <c r="F53" s="625">
        <f t="shared" si="32"/>
        <v>0</v>
      </c>
      <c r="G53" s="625">
        <f t="shared" si="33"/>
        <v>0</v>
      </c>
      <c r="H53" s="625">
        <f t="shared" si="34"/>
        <v>0</v>
      </c>
      <c r="I53" s="625">
        <f t="shared" si="35"/>
        <v>0</v>
      </c>
      <c r="J53" s="625">
        <f t="shared" si="36"/>
        <v>0</v>
      </c>
      <c r="K53" s="625">
        <f t="shared" si="37"/>
        <v>0</v>
      </c>
      <c r="L53" s="628">
        <f>IF($N53&gt;0,VLOOKUP($A53&amp;$B53,'12.GPS좌표값'!$E$5:$G$94,2,0),0)</f>
        <v>0</v>
      </c>
      <c r="M53" s="628">
        <f>IF($N53&gt;0,VLOOKUP($A53&amp;$B53,'12.GPS좌표값'!$E$5:$G$94,3,0),0)</f>
        <v>0</v>
      </c>
      <c r="N53" s="651"/>
      <c r="O53" s="651"/>
      <c r="P53" s="625">
        <f t="shared" si="38"/>
        <v>0</v>
      </c>
      <c r="Q53" s="625">
        <f t="shared" si="39"/>
        <v>0</v>
      </c>
      <c r="R53" s="625">
        <f t="shared" si="40"/>
        <v>0</v>
      </c>
      <c r="S53" s="625">
        <f t="shared" si="41"/>
        <v>0</v>
      </c>
      <c r="T53" s="627"/>
      <c r="U53" s="613" t="s">
        <v>527</v>
      </c>
    </row>
    <row r="54" spans="1:27" ht="14.25">
      <c r="A54" s="656">
        <f t="shared" si="28"/>
        <v>0</v>
      </c>
      <c r="B54" s="629">
        <f>IF($N54&gt;0,"12",0)</f>
        <v>0</v>
      </c>
      <c r="C54" s="625">
        <f t="shared" si="29"/>
        <v>0</v>
      </c>
      <c r="D54" s="625">
        <f t="shared" si="30"/>
        <v>0</v>
      </c>
      <c r="E54" s="625">
        <f t="shared" si="31"/>
        <v>0</v>
      </c>
      <c r="F54" s="625">
        <f t="shared" si="32"/>
        <v>0</v>
      </c>
      <c r="G54" s="625">
        <f t="shared" si="33"/>
        <v>0</v>
      </c>
      <c r="H54" s="625">
        <f t="shared" si="34"/>
        <v>0</v>
      </c>
      <c r="I54" s="625">
        <f t="shared" si="35"/>
        <v>0</v>
      </c>
      <c r="J54" s="625">
        <f t="shared" si="36"/>
        <v>0</v>
      </c>
      <c r="K54" s="625">
        <f t="shared" si="37"/>
        <v>0</v>
      </c>
      <c r="L54" s="628">
        <f>IF($N54&gt;0,VLOOKUP($A54&amp;$B54,'12.GPS좌표값'!$E$5:$G$94,2,0),0)</f>
        <v>0</v>
      </c>
      <c r="M54" s="628">
        <f>IF($N54&gt;0,VLOOKUP($A54&amp;$B54,'12.GPS좌표값'!$E$5:$G$94,3,0),0)</f>
        <v>0</v>
      </c>
      <c r="N54" s="651"/>
      <c r="O54" s="651"/>
      <c r="P54" s="625">
        <f t="shared" si="38"/>
        <v>0</v>
      </c>
      <c r="Q54" s="625">
        <f t="shared" si="39"/>
        <v>0</v>
      </c>
      <c r="R54" s="625">
        <f t="shared" si="40"/>
        <v>0</v>
      </c>
      <c r="S54" s="625">
        <f t="shared" si="41"/>
        <v>0</v>
      </c>
      <c r="T54" s="627"/>
      <c r="U54" s="613" t="s">
        <v>541</v>
      </c>
    </row>
    <row r="55" spans="1:27" ht="14.25">
      <c r="A55" s="656">
        <f t="shared" si="28"/>
        <v>0</v>
      </c>
      <c r="B55" s="629">
        <f>IF($N55&gt;0,"13",0)</f>
        <v>0</v>
      </c>
      <c r="C55" s="625">
        <f t="shared" si="29"/>
        <v>0</v>
      </c>
      <c r="D55" s="625">
        <f t="shared" si="30"/>
        <v>0</v>
      </c>
      <c r="E55" s="625">
        <f t="shared" si="31"/>
        <v>0</v>
      </c>
      <c r="F55" s="625">
        <f t="shared" si="32"/>
        <v>0</v>
      </c>
      <c r="G55" s="625">
        <f t="shared" si="33"/>
        <v>0</v>
      </c>
      <c r="H55" s="625">
        <f t="shared" si="34"/>
        <v>0</v>
      </c>
      <c r="I55" s="625">
        <f t="shared" si="35"/>
        <v>0</v>
      </c>
      <c r="J55" s="625">
        <f t="shared" si="36"/>
        <v>0</v>
      </c>
      <c r="K55" s="625">
        <f t="shared" si="37"/>
        <v>0</v>
      </c>
      <c r="L55" s="628">
        <f>IF($N55&gt;0,VLOOKUP($A55&amp;$B55,'12.GPS좌표값'!$E$5:$G$94,2,0),0)</f>
        <v>0</v>
      </c>
      <c r="M55" s="628">
        <f>IF($N55&gt;0,VLOOKUP($A55&amp;$B55,'12.GPS좌표값'!$E$5:$G$94,3,0),0)</f>
        <v>0</v>
      </c>
      <c r="N55" s="651"/>
      <c r="O55" s="651"/>
      <c r="P55" s="625">
        <f t="shared" si="38"/>
        <v>0</v>
      </c>
      <c r="Q55" s="625">
        <f t="shared" si="39"/>
        <v>0</v>
      </c>
      <c r="R55" s="625">
        <f t="shared" si="40"/>
        <v>0</v>
      </c>
      <c r="S55" s="625">
        <f t="shared" si="41"/>
        <v>0</v>
      </c>
      <c r="T55" s="627"/>
      <c r="U55" s="613" t="s">
        <v>524</v>
      </c>
    </row>
    <row r="56" spans="1:27" ht="14.25">
      <c r="A56" s="656">
        <f t="shared" si="28"/>
        <v>0</v>
      </c>
      <c r="B56" s="629">
        <f>IF($N56&gt;0,"14",0)</f>
        <v>0</v>
      </c>
      <c r="C56" s="625">
        <f t="shared" si="29"/>
        <v>0</v>
      </c>
      <c r="D56" s="625">
        <f t="shared" si="30"/>
        <v>0</v>
      </c>
      <c r="E56" s="625">
        <f t="shared" si="31"/>
        <v>0</v>
      </c>
      <c r="F56" s="625">
        <f t="shared" si="32"/>
        <v>0</v>
      </c>
      <c r="G56" s="625">
        <f t="shared" si="33"/>
        <v>0</v>
      </c>
      <c r="H56" s="625">
        <f t="shared" si="34"/>
        <v>0</v>
      </c>
      <c r="I56" s="625">
        <f t="shared" si="35"/>
        <v>0</v>
      </c>
      <c r="J56" s="625">
        <f t="shared" si="36"/>
        <v>0</v>
      </c>
      <c r="K56" s="625">
        <f t="shared" si="37"/>
        <v>0</v>
      </c>
      <c r="L56" s="628">
        <f>IF($N56&gt;0,VLOOKUP($A56&amp;$B56,'12.GPS좌표값'!$E$5:$G$94,2,0),0)</f>
        <v>0</v>
      </c>
      <c r="M56" s="628">
        <f>IF($N56&gt;0,VLOOKUP($A56&amp;$B56,'12.GPS좌표값'!$E$5:$G$94,3,0),0)</f>
        <v>0</v>
      </c>
      <c r="N56" s="651"/>
      <c r="O56" s="651"/>
      <c r="P56" s="625">
        <f t="shared" si="38"/>
        <v>0</v>
      </c>
      <c r="Q56" s="625">
        <f t="shared" si="39"/>
        <v>0</v>
      </c>
      <c r="R56" s="625">
        <f t="shared" si="40"/>
        <v>0</v>
      </c>
      <c r="S56" s="625">
        <f t="shared" si="41"/>
        <v>0</v>
      </c>
      <c r="T56" s="627"/>
      <c r="U56" s="613" t="s">
        <v>534</v>
      </c>
    </row>
    <row r="57" spans="1:27" ht="14.25">
      <c r="A57" s="656">
        <f t="shared" si="28"/>
        <v>0</v>
      </c>
      <c r="B57" s="629">
        <f>IF($N57&gt;0,"15",0)</f>
        <v>0</v>
      </c>
      <c r="C57" s="625">
        <f t="shared" si="29"/>
        <v>0</v>
      </c>
      <c r="D57" s="625">
        <f t="shared" si="30"/>
        <v>0</v>
      </c>
      <c r="E57" s="625">
        <f t="shared" si="31"/>
        <v>0</v>
      </c>
      <c r="F57" s="625">
        <f t="shared" si="32"/>
        <v>0</v>
      </c>
      <c r="G57" s="625">
        <f t="shared" si="33"/>
        <v>0</v>
      </c>
      <c r="H57" s="625">
        <f t="shared" si="34"/>
        <v>0</v>
      </c>
      <c r="I57" s="625">
        <f t="shared" si="35"/>
        <v>0</v>
      </c>
      <c r="J57" s="625">
        <f t="shared" si="36"/>
        <v>0</v>
      </c>
      <c r="K57" s="625">
        <f t="shared" si="37"/>
        <v>0</v>
      </c>
      <c r="L57" s="628">
        <f>IF($N57&gt;0,VLOOKUP($A57&amp;$B57,'12.GPS좌표값'!$E$5:$G$94,2,0),0)</f>
        <v>0</v>
      </c>
      <c r="M57" s="628">
        <f>IF($N57&gt;0,VLOOKUP($A57&amp;$B57,'12.GPS좌표값'!$E$5:$G$94,3,0),0)</f>
        <v>0</v>
      </c>
      <c r="N57" s="651"/>
      <c r="O57" s="651"/>
      <c r="P57" s="625">
        <f t="shared" si="38"/>
        <v>0</v>
      </c>
      <c r="Q57" s="625">
        <f t="shared" si="39"/>
        <v>0</v>
      </c>
      <c r="R57" s="625">
        <f t="shared" si="40"/>
        <v>0</v>
      </c>
      <c r="S57" s="625">
        <f t="shared" si="41"/>
        <v>0</v>
      </c>
      <c r="T57" s="627"/>
      <c r="U57" s="613" t="s">
        <v>531</v>
      </c>
    </row>
    <row r="58" spans="1:27" ht="14.25">
      <c r="A58" s="656">
        <f t="shared" si="28"/>
        <v>0</v>
      </c>
      <c r="B58" s="629">
        <f>IF($N58&gt;0,"16",0)</f>
        <v>0</v>
      </c>
      <c r="C58" s="625">
        <f t="shared" si="29"/>
        <v>0</v>
      </c>
      <c r="D58" s="625">
        <f t="shared" si="30"/>
        <v>0</v>
      </c>
      <c r="E58" s="625">
        <f t="shared" si="31"/>
        <v>0</v>
      </c>
      <c r="F58" s="625">
        <f t="shared" si="32"/>
        <v>0</v>
      </c>
      <c r="G58" s="625">
        <f t="shared" si="33"/>
        <v>0</v>
      </c>
      <c r="H58" s="625">
        <f t="shared" si="34"/>
        <v>0</v>
      </c>
      <c r="I58" s="625">
        <f t="shared" si="35"/>
        <v>0</v>
      </c>
      <c r="J58" s="625">
        <f t="shared" si="36"/>
        <v>0</v>
      </c>
      <c r="K58" s="625">
        <f t="shared" si="37"/>
        <v>0</v>
      </c>
      <c r="L58" s="628">
        <f>IF($N58&gt;0,VLOOKUP($A58&amp;$B58,'12.GPS좌표값'!$E$5:$G$94,2,0),0)</f>
        <v>0</v>
      </c>
      <c r="M58" s="628">
        <f>IF($N58&gt;0,VLOOKUP($A58&amp;$B58,'12.GPS좌표값'!$E$5:$G$94,3,0),0)</f>
        <v>0</v>
      </c>
      <c r="N58" s="651"/>
      <c r="O58" s="651"/>
      <c r="P58" s="625">
        <f t="shared" si="38"/>
        <v>0</v>
      </c>
      <c r="Q58" s="625">
        <f t="shared" si="39"/>
        <v>0</v>
      </c>
      <c r="R58" s="625">
        <f t="shared" si="40"/>
        <v>0</v>
      </c>
      <c r="S58" s="625">
        <f t="shared" si="41"/>
        <v>0</v>
      </c>
      <c r="T58" s="627"/>
      <c r="U58" s="613" t="s">
        <v>529</v>
      </c>
    </row>
    <row r="59" spans="1:27" ht="14.25">
      <c r="A59" s="656">
        <f t="shared" si="28"/>
        <v>0</v>
      </c>
      <c r="B59" s="629">
        <f>IF($N59&gt;0,"17",0)</f>
        <v>0</v>
      </c>
      <c r="C59" s="625">
        <f t="shared" si="29"/>
        <v>0</v>
      </c>
      <c r="D59" s="625">
        <f t="shared" si="30"/>
        <v>0</v>
      </c>
      <c r="E59" s="625">
        <f t="shared" si="31"/>
        <v>0</v>
      </c>
      <c r="F59" s="625">
        <f t="shared" si="32"/>
        <v>0</v>
      </c>
      <c r="G59" s="625">
        <f t="shared" si="33"/>
        <v>0</v>
      </c>
      <c r="H59" s="625">
        <f t="shared" si="34"/>
        <v>0</v>
      </c>
      <c r="I59" s="625">
        <f t="shared" si="35"/>
        <v>0</v>
      </c>
      <c r="J59" s="625">
        <f t="shared" si="36"/>
        <v>0</v>
      </c>
      <c r="K59" s="625">
        <f t="shared" si="37"/>
        <v>0</v>
      </c>
      <c r="L59" s="628">
        <f>IF($N59&gt;0,VLOOKUP($A59&amp;$B59,'12.GPS좌표값'!$E$5:$G$94,2,0),0)</f>
        <v>0</v>
      </c>
      <c r="M59" s="628">
        <f>IF($N59&gt;0,VLOOKUP($A59&amp;$B59,'12.GPS좌표값'!$E$5:$G$94,3,0),0)</f>
        <v>0</v>
      </c>
      <c r="N59" s="651"/>
      <c r="O59" s="651"/>
      <c r="P59" s="625">
        <f t="shared" si="38"/>
        <v>0</v>
      </c>
      <c r="Q59" s="625">
        <f t="shared" si="39"/>
        <v>0</v>
      </c>
      <c r="R59" s="625">
        <f t="shared" si="40"/>
        <v>0</v>
      </c>
      <c r="S59" s="625">
        <f t="shared" si="41"/>
        <v>0</v>
      </c>
      <c r="T59" s="627"/>
    </row>
    <row r="60" spans="1:27" ht="14.25">
      <c r="A60" s="656">
        <f t="shared" si="28"/>
        <v>0</v>
      </c>
      <c r="B60" s="629">
        <f>IF($N60&gt;0,"18",0)</f>
        <v>0</v>
      </c>
      <c r="C60" s="625">
        <f t="shared" si="29"/>
        <v>0</v>
      </c>
      <c r="D60" s="625">
        <f t="shared" si="30"/>
        <v>0</v>
      </c>
      <c r="E60" s="625">
        <f t="shared" si="31"/>
        <v>0</v>
      </c>
      <c r="F60" s="625">
        <f t="shared" si="32"/>
        <v>0</v>
      </c>
      <c r="G60" s="625">
        <f t="shared" si="33"/>
        <v>0</v>
      </c>
      <c r="H60" s="625">
        <f t="shared" si="34"/>
        <v>0</v>
      </c>
      <c r="I60" s="625">
        <f t="shared" si="35"/>
        <v>0</v>
      </c>
      <c r="J60" s="625">
        <f t="shared" si="36"/>
        <v>0</v>
      </c>
      <c r="K60" s="625">
        <f t="shared" si="37"/>
        <v>0</v>
      </c>
      <c r="L60" s="628">
        <f>IF($N60&gt;0,VLOOKUP($A60&amp;$B60,'12.GPS좌표값'!$E$5:$G$94,2,0),0)</f>
        <v>0</v>
      </c>
      <c r="M60" s="628">
        <f>IF($N60&gt;0,VLOOKUP($A60&amp;$B60,'12.GPS좌표값'!$E$5:$G$94,3,0),0)</f>
        <v>0</v>
      </c>
      <c r="N60" s="651"/>
      <c r="O60" s="651"/>
      <c r="P60" s="625">
        <f t="shared" si="38"/>
        <v>0</v>
      </c>
      <c r="Q60" s="625">
        <f t="shared" si="39"/>
        <v>0</v>
      </c>
      <c r="R60" s="625">
        <f t="shared" si="40"/>
        <v>0</v>
      </c>
      <c r="S60" s="625">
        <f t="shared" si="41"/>
        <v>0</v>
      </c>
      <c r="T60" s="627"/>
    </row>
    <row r="61" spans="1:27" ht="14.25">
      <c r="A61" s="656">
        <f t="shared" si="28"/>
        <v>0</v>
      </c>
      <c r="B61" s="629">
        <f>IF($N61&gt;0,"19",0)</f>
        <v>0</v>
      </c>
      <c r="C61" s="625">
        <f t="shared" si="29"/>
        <v>0</v>
      </c>
      <c r="D61" s="625">
        <f t="shared" si="30"/>
        <v>0</v>
      </c>
      <c r="E61" s="625">
        <f t="shared" si="31"/>
        <v>0</v>
      </c>
      <c r="F61" s="625">
        <f t="shared" si="32"/>
        <v>0</v>
      </c>
      <c r="G61" s="625">
        <f t="shared" si="33"/>
        <v>0</v>
      </c>
      <c r="H61" s="625">
        <f t="shared" si="34"/>
        <v>0</v>
      </c>
      <c r="I61" s="625">
        <f t="shared" si="35"/>
        <v>0</v>
      </c>
      <c r="J61" s="625">
        <f t="shared" si="36"/>
        <v>0</v>
      </c>
      <c r="K61" s="625">
        <f t="shared" si="37"/>
        <v>0</v>
      </c>
      <c r="L61" s="628">
        <f>IF($N61&gt;0,VLOOKUP($A61&amp;$B61,'12.GPS좌표값'!$E$5:$G$94,2,0),0)</f>
        <v>0</v>
      </c>
      <c r="M61" s="628">
        <f>IF($N61&gt;0,VLOOKUP($A61&amp;$B61,'12.GPS좌표값'!$E$5:$G$94,3,0),0)</f>
        <v>0</v>
      </c>
      <c r="N61" s="651"/>
      <c r="O61" s="651"/>
      <c r="P61" s="625">
        <f t="shared" si="38"/>
        <v>0</v>
      </c>
      <c r="Q61" s="625">
        <f t="shared" si="39"/>
        <v>0</v>
      </c>
      <c r="R61" s="625">
        <f t="shared" si="40"/>
        <v>0</v>
      </c>
      <c r="S61" s="625">
        <f t="shared" si="41"/>
        <v>0</v>
      </c>
      <c r="T61" s="627"/>
    </row>
    <row r="62" spans="1:27" ht="14.25">
      <c r="A62" s="656">
        <f t="shared" si="28"/>
        <v>0</v>
      </c>
      <c r="B62" s="629">
        <f>IF($N62&gt;0,"20",0)</f>
        <v>0</v>
      </c>
      <c r="C62" s="625">
        <f t="shared" si="29"/>
        <v>0</v>
      </c>
      <c r="D62" s="625">
        <f t="shared" si="30"/>
        <v>0</v>
      </c>
      <c r="E62" s="625">
        <f t="shared" si="31"/>
        <v>0</v>
      </c>
      <c r="F62" s="625">
        <f t="shared" si="32"/>
        <v>0</v>
      </c>
      <c r="G62" s="625">
        <f t="shared" si="33"/>
        <v>0</v>
      </c>
      <c r="H62" s="625">
        <f t="shared" si="34"/>
        <v>0</v>
      </c>
      <c r="I62" s="625">
        <f t="shared" si="35"/>
        <v>0</v>
      </c>
      <c r="J62" s="625">
        <f t="shared" si="36"/>
        <v>0</v>
      </c>
      <c r="K62" s="625">
        <f t="shared" si="37"/>
        <v>0</v>
      </c>
      <c r="L62" s="628">
        <f>IF($N62&gt;0,VLOOKUP($A62&amp;$B62,'12.GPS좌표값'!$E$5:$G$94,2,0),0)</f>
        <v>0</v>
      </c>
      <c r="M62" s="628">
        <f>IF($N62&gt;0,VLOOKUP($A62&amp;$B62,'12.GPS좌표값'!$E$5:$G$94,3,0),0)</f>
        <v>0</v>
      </c>
      <c r="N62" s="651"/>
      <c r="O62" s="651"/>
      <c r="P62" s="625">
        <f t="shared" si="38"/>
        <v>0</v>
      </c>
      <c r="Q62" s="625">
        <f t="shared" si="39"/>
        <v>0</v>
      </c>
      <c r="R62" s="625">
        <f t="shared" si="40"/>
        <v>0</v>
      </c>
      <c r="S62" s="625">
        <f t="shared" si="41"/>
        <v>0</v>
      </c>
      <c r="T62" s="627"/>
    </row>
    <row r="63" spans="1:27" ht="14.25">
      <c r="A63" s="659" t="s">
        <v>362</v>
      </c>
      <c r="B63" s="626">
        <v>1</v>
      </c>
      <c r="C63" s="625" t="str">
        <f>VLOOKUP(A63,'5-1.소반별'!$Q$1:$U$9,2,0)</f>
        <v>양구군 국토정중앙면 청리 산347번지</v>
      </c>
      <c r="D63" s="654">
        <v>2026</v>
      </c>
      <c r="E63" s="654" t="s">
        <v>1109</v>
      </c>
      <c r="F63" s="625">
        <v>0.02</v>
      </c>
      <c r="G63" s="627" t="s">
        <v>211</v>
      </c>
      <c r="H63" s="625">
        <f>VLOOKUP($A63,'5-1.소반별'!$Q$1:$U$9,5,0)</f>
        <v>0.8</v>
      </c>
      <c r="I63" s="627">
        <f>VLOOKUP($A63,'5-1.소반별'!$Q$1:$X$9,8,0)</f>
        <v>2024</v>
      </c>
      <c r="J63" s="627" t="str">
        <f>VLOOKUP($A63,'5-1.소반별'!$Q$1:$X$9,6,0)</f>
        <v>밤나무</v>
      </c>
      <c r="K63" s="653" t="s">
        <v>609</v>
      </c>
      <c r="L63" s="628">
        <f>VLOOKUP($A63&amp;$B63,'12.GPS좌표값'!$E$5:$G$94,2,0)</f>
        <v>294033</v>
      </c>
      <c r="M63" s="628">
        <f>VLOOKUP($A63&amp;$B63,'12.GPS좌표값'!$E$5:$G$94,3,0)</f>
        <v>612245</v>
      </c>
      <c r="N63" s="651">
        <v>7</v>
      </c>
      <c r="O63" s="651">
        <v>1</v>
      </c>
      <c r="P63" s="653" t="s">
        <v>582</v>
      </c>
      <c r="Q63" s="627" t="s">
        <v>608</v>
      </c>
      <c r="R63" s="653" t="s">
        <v>581</v>
      </c>
      <c r="S63" s="662" t="s">
        <v>1195</v>
      </c>
      <c r="T63" s="626">
        <f>VLOOKUP($A63,'5-1.소반별'!$Q$1:$X$9,7,0)</f>
        <v>400</v>
      </c>
      <c r="U63" s="613" t="s">
        <v>551</v>
      </c>
      <c r="AA63">
        <f>T63/50</f>
        <v>8</v>
      </c>
    </row>
    <row r="64" spans="1:27" ht="14.25">
      <c r="A64" s="656">
        <f t="shared" ref="A64:A82" si="42">IF($N64&gt;0,"1-0-4-0",0)</f>
        <v>0</v>
      </c>
      <c r="B64" s="629">
        <f>IF($N64&gt;0,"2",0)</f>
        <v>0</v>
      </c>
      <c r="C64" s="625">
        <f t="shared" ref="C64:C82" si="43">IF($N64&gt;0,C63,0)</f>
        <v>0</v>
      </c>
      <c r="D64" s="625">
        <f t="shared" ref="D64:D82" si="44">IF($N64&gt;0,D63,0)</f>
        <v>0</v>
      </c>
      <c r="E64" s="625">
        <f t="shared" ref="E64:E82" si="45">IF($N64&gt;0,E63,0)</f>
        <v>0</v>
      </c>
      <c r="F64" s="625">
        <f t="shared" ref="F64:F82" si="46">IF($N64&gt;0,F63,0)</f>
        <v>0</v>
      </c>
      <c r="G64" s="625">
        <f t="shared" ref="G64:G82" si="47">IF($N64&gt;0,G63,0)</f>
        <v>0</v>
      </c>
      <c r="H64" s="625">
        <f t="shared" ref="H64:H82" si="48">IF($N64&gt;0,H63,0)</f>
        <v>0</v>
      </c>
      <c r="I64" s="625">
        <f t="shared" ref="I64:I82" si="49">IF($N64&gt;0,I63,0)</f>
        <v>0</v>
      </c>
      <c r="J64" s="625">
        <f t="shared" ref="J64:J82" si="50">IF($N64&gt;0,J63,0)</f>
        <v>0</v>
      </c>
      <c r="K64" s="625">
        <f t="shared" ref="K64:K82" si="51">IF($N64&gt;0,K63,0)</f>
        <v>0</v>
      </c>
      <c r="L64" s="628">
        <f>IF($N64&gt;0,VLOOKUP($A64&amp;$B64,'12.GPS좌표값'!$E$5:$G$94,2,0),0)</f>
        <v>0</v>
      </c>
      <c r="M64" s="628">
        <f>IF($N64&gt;0,VLOOKUP($A64&amp;$B64,'12.GPS좌표값'!$E$5:$G$94,3,0),0)</f>
        <v>0</v>
      </c>
      <c r="N64" s="651"/>
      <c r="O64" s="651"/>
      <c r="P64" s="625">
        <f>IF($N64&gt;0,P63,0)</f>
        <v>0</v>
      </c>
      <c r="Q64" s="625">
        <f>IF($N64&gt;0,Q63,0)</f>
        <v>0</v>
      </c>
      <c r="R64" s="625">
        <f>IF($N64&gt;0,R63,0)</f>
        <v>0</v>
      </c>
      <c r="S64" s="625">
        <f>IF($N64&gt;0,S63,0)</f>
        <v>0</v>
      </c>
      <c r="T64" s="629"/>
      <c r="U64" s="613" t="s">
        <v>527</v>
      </c>
    </row>
    <row r="65" spans="1:21" ht="14.25">
      <c r="A65" s="656">
        <f t="shared" si="42"/>
        <v>0</v>
      </c>
      <c r="B65" s="629">
        <f>IF($N65&gt;0,"3",0)</f>
        <v>0</v>
      </c>
      <c r="C65" s="625">
        <f t="shared" si="43"/>
        <v>0</v>
      </c>
      <c r="D65" s="625">
        <f t="shared" si="44"/>
        <v>0</v>
      </c>
      <c r="E65" s="625">
        <f t="shared" si="45"/>
        <v>0</v>
      </c>
      <c r="F65" s="625">
        <f t="shared" si="46"/>
        <v>0</v>
      </c>
      <c r="G65" s="625">
        <f t="shared" si="47"/>
        <v>0</v>
      </c>
      <c r="H65" s="625">
        <f t="shared" si="48"/>
        <v>0</v>
      </c>
      <c r="I65" s="625">
        <f t="shared" si="49"/>
        <v>0</v>
      </c>
      <c r="J65" s="625">
        <f t="shared" si="50"/>
        <v>0</v>
      </c>
      <c r="K65" s="625">
        <f t="shared" si="51"/>
        <v>0</v>
      </c>
      <c r="L65" s="628">
        <f>IF($N65&gt;0,VLOOKUP($A65&amp;$B65,'12.GPS좌표값'!$E$5:$G$94,2,0),0)</f>
        <v>0</v>
      </c>
      <c r="M65" s="628">
        <f>IF($N65&gt;0,VLOOKUP($A65&amp;$B65,'12.GPS좌표값'!$E$5:$G$94,3,0),0)</f>
        <v>0</v>
      </c>
      <c r="N65" s="651"/>
      <c r="O65" s="651"/>
      <c r="P65" s="625">
        <f t="shared" ref="P65:P82" si="52">IF($N65&gt;0,P64,0)</f>
        <v>0</v>
      </c>
      <c r="Q65" s="625">
        <f t="shared" ref="Q65:Q82" si="53">IF($N65&gt;0,Q64,0)</f>
        <v>0</v>
      </c>
      <c r="R65" s="625">
        <f t="shared" ref="R65:R82" si="54">IF($N65&gt;0,R64,0)</f>
        <v>0</v>
      </c>
      <c r="S65" s="625">
        <f t="shared" ref="S65:S82" si="55">IF($N65&gt;0,S64,0)</f>
        <v>0</v>
      </c>
      <c r="T65" s="627"/>
      <c r="U65" s="613" t="s">
        <v>541</v>
      </c>
    </row>
    <row r="66" spans="1:21" ht="14.25">
      <c r="A66" s="656">
        <f t="shared" si="42"/>
        <v>0</v>
      </c>
      <c r="B66" s="629">
        <f>IF($N66&gt;0,"4",0)</f>
        <v>0</v>
      </c>
      <c r="C66" s="625">
        <f t="shared" si="43"/>
        <v>0</v>
      </c>
      <c r="D66" s="625">
        <f t="shared" si="44"/>
        <v>0</v>
      </c>
      <c r="E66" s="625">
        <f t="shared" si="45"/>
        <v>0</v>
      </c>
      <c r="F66" s="625">
        <f t="shared" si="46"/>
        <v>0</v>
      </c>
      <c r="G66" s="625">
        <f t="shared" si="47"/>
        <v>0</v>
      </c>
      <c r="H66" s="625">
        <f t="shared" si="48"/>
        <v>0</v>
      </c>
      <c r="I66" s="625">
        <f t="shared" si="49"/>
        <v>0</v>
      </c>
      <c r="J66" s="625">
        <f t="shared" si="50"/>
        <v>0</v>
      </c>
      <c r="K66" s="625">
        <f t="shared" si="51"/>
        <v>0</v>
      </c>
      <c r="L66" s="628">
        <f>IF($N66&gt;0,VLOOKUP($A66&amp;$B66,'12.GPS좌표값'!$E$5:$G$94,2,0),0)</f>
        <v>0</v>
      </c>
      <c r="M66" s="628">
        <f>IF($N66&gt;0,VLOOKUP($A66&amp;$B66,'12.GPS좌표값'!$E$5:$G$94,3,0),0)</f>
        <v>0</v>
      </c>
      <c r="N66" s="651"/>
      <c r="O66" s="651"/>
      <c r="P66" s="625">
        <f t="shared" si="52"/>
        <v>0</v>
      </c>
      <c r="Q66" s="625">
        <f t="shared" si="53"/>
        <v>0</v>
      </c>
      <c r="R66" s="625">
        <f t="shared" si="54"/>
        <v>0</v>
      </c>
      <c r="S66" s="625">
        <f t="shared" si="55"/>
        <v>0</v>
      </c>
      <c r="T66" s="627"/>
      <c r="U66" s="613" t="s">
        <v>524</v>
      </c>
    </row>
    <row r="67" spans="1:21" ht="14.25">
      <c r="A67" s="656">
        <f t="shared" si="42"/>
        <v>0</v>
      </c>
      <c r="B67" s="629">
        <f>IF($N67&gt;0,"5",0)</f>
        <v>0</v>
      </c>
      <c r="C67" s="625">
        <f t="shared" si="43"/>
        <v>0</v>
      </c>
      <c r="D67" s="625">
        <f t="shared" si="44"/>
        <v>0</v>
      </c>
      <c r="E67" s="625">
        <f t="shared" si="45"/>
        <v>0</v>
      </c>
      <c r="F67" s="625">
        <f t="shared" si="46"/>
        <v>0</v>
      </c>
      <c r="G67" s="625">
        <f t="shared" si="47"/>
        <v>0</v>
      </c>
      <c r="H67" s="625">
        <f t="shared" si="48"/>
        <v>0</v>
      </c>
      <c r="I67" s="625">
        <f t="shared" si="49"/>
        <v>0</v>
      </c>
      <c r="J67" s="625">
        <f t="shared" si="50"/>
        <v>0</v>
      </c>
      <c r="K67" s="625">
        <f t="shared" si="51"/>
        <v>0</v>
      </c>
      <c r="L67" s="628">
        <f>IF($N67&gt;0,VLOOKUP($A67&amp;$B67,'12.GPS좌표값'!$E$5:$G$94,2,0),0)</f>
        <v>0</v>
      </c>
      <c r="M67" s="628">
        <f>IF($N67&gt;0,VLOOKUP($A67&amp;$B67,'12.GPS좌표값'!$E$5:$G$94,3,0),0)</f>
        <v>0</v>
      </c>
      <c r="N67" s="651"/>
      <c r="O67" s="651"/>
      <c r="P67" s="625">
        <f t="shared" si="52"/>
        <v>0</v>
      </c>
      <c r="Q67" s="625">
        <f t="shared" si="53"/>
        <v>0</v>
      </c>
      <c r="R67" s="625">
        <f t="shared" si="54"/>
        <v>0</v>
      </c>
      <c r="S67" s="625">
        <f t="shared" si="55"/>
        <v>0</v>
      </c>
      <c r="T67" s="627"/>
      <c r="U67" s="613" t="s">
        <v>523</v>
      </c>
    </row>
    <row r="68" spans="1:21" ht="14.25">
      <c r="A68" s="656">
        <f t="shared" si="42"/>
        <v>0</v>
      </c>
      <c r="B68" s="629">
        <f>IF($N68&gt;0,"6",0)</f>
        <v>0</v>
      </c>
      <c r="C68" s="625">
        <f t="shared" si="43"/>
        <v>0</v>
      </c>
      <c r="D68" s="625">
        <f t="shared" si="44"/>
        <v>0</v>
      </c>
      <c r="E68" s="625">
        <f t="shared" si="45"/>
        <v>0</v>
      </c>
      <c r="F68" s="625">
        <f t="shared" si="46"/>
        <v>0</v>
      </c>
      <c r="G68" s="625">
        <f t="shared" si="47"/>
        <v>0</v>
      </c>
      <c r="H68" s="625">
        <f t="shared" si="48"/>
        <v>0</v>
      </c>
      <c r="I68" s="625">
        <f t="shared" si="49"/>
        <v>0</v>
      </c>
      <c r="J68" s="625">
        <f t="shared" si="50"/>
        <v>0</v>
      </c>
      <c r="K68" s="625">
        <f t="shared" si="51"/>
        <v>0</v>
      </c>
      <c r="L68" s="628">
        <f>IF($N68&gt;0,VLOOKUP($A68&amp;$B68,'12.GPS좌표값'!$E$5:$G$94,2,0),0)</f>
        <v>0</v>
      </c>
      <c r="M68" s="628">
        <f>IF($N68&gt;0,VLOOKUP($A68&amp;$B68,'12.GPS좌표값'!$E$5:$G$94,3,0),0)</f>
        <v>0</v>
      </c>
      <c r="N68" s="651"/>
      <c r="O68" s="651"/>
      <c r="P68" s="625">
        <f t="shared" si="52"/>
        <v>0</v>
      </c>
      <c r="Q68" s="625">
        <f t="shared" si="53"/>
        <v>0</v>
      </c>
      <c r="R68" s="625">
        <f t="shared" si="54"/>
        <v>0</v>
      </c>
      <c r="S68" s="625">
        <f t="shared" si="55"/>
        <v>0</v>
      </c>
      <c r="T68" s="627"/>
      <c r="U68" s="613" t="s">
        <v>521</v>
      </c>
    </row>
    <row r="69" spans="1:21" ht="14.25">
      <c r="A69" s="656">
        <f t="shared" si="42"/>
        <v>0</v>
      </c>
      <c r="B69" s="629">
        <f>IF($N69&gt;0,"7",0)</f>
        <v>0</v>
      </c>
      <c r="C69" s="625">
        <f t="shared" si="43"/>
        <v>0</v>
      </c>
      <c r="D69" s="625">
        <f t="shared" si="44"/>
        <v>0</v>
      </c>
      <c r="E69" s="625">
        <f t="shared" si="45"/>
        <v>0</v>
      </c>
      <c r="F69" s="625">
        <f t="shared" si="46"/>
        <v>0</v>
      </c>
      <c r="G69" s="625">
        <f t="shared" si="47"/>
        <v>0</v>
      </c>
      <c r="H69" s="625">
        <f t="shared" si="48"/>
        <v>0</v>
      </c>
      <c r="I69" s="625">
        <f t="shared" si="49"/>
        <v>0</v>
      </c>
      <c r="J69" s="625">
        <f t="shared" si="50"/>
        <v>0</v>
      </c>
      <c r="K69" s="625">
        <f t="shared" si="51"/>
        <v>0</v>
      </c>
      <c r="L69" s="628">
        <f>IF($N69&gt;0,VLOOKUP($A69&amp;$B69,'12.GPS좌표값'!$E$5:$G$94,2,0),0)</f>
        <v>0</v>
      </c>
      <c r="M69" s="628">
        <f>IF($N69&gt;0,VLOOKUP($A69&amp;$B69,'12.GPS좌표값'!$E$5:$G$94,3,0),0)</f>
        <v>0</v>
      </c>
      <c r="N69" s="651"/>
      <c r="O69" s="651"/>
      <c r="P69" s="625">
        <f t="shared" si="52"/>
        <v>0</v>
      </c>
      <c r="Q69" s="625">
        <f t="shared" si="53"/>
        <v>0</v>
      </c>
      <c r="R69" s="625">
        <f t="shared" si="54"/>
        <v>0</v>
      </c>
      <c r="S69" s="625">
        <f t="shared" si="55"/>
        <v>0</v>
      </c>
      <c r="T69" s="627"/>
      <c r="U69" s="613" t="s">
        <v>519</v>
      </c>
    </row>
    <row r="70" spans="1:21" ht="14.25">
      <c r="A70" s="656">
        <f t="shared" si="42"/>
        <v>0</v>
      </c>
      <c r="B70" s="629">
        <f>IF($N70&gt;0,"8",0)</f>
        <v>0</v>
      </c>
      <c r="C70" s="625">
        <f t="shared" si="43"/>
        <v>0</v>
      </c>
      <c r="D70" s="625">
        <f t="shared" si="44"/>
        <v>0</v>
      </c>
      <c r="E70" s="625">
        <f t="shared" si="45"/>
        <v>0</v>
      </c>
      <c r="F70" s="625">
        <f t="shared" si="46"/>
        <v>0</v>
      </c>
      <c r="G70" s="625">
        <f t="shared" si="47"/>
        <v>0</v>
      </c>
      <c r="H70" s="625">
        <f t="shared" si="48"/>
        <v>0</v>
      </c>
      <c r="I70" s="625">
        <f t="shared" si="49"/>
        <v>0</v>
      </c>
      <c r="J70" s="625">
        <f t="shared" si="50"/>
        <v>0</v>
      </c>
      <c r="K70" s="625">
        <f t="shared" si="51"/>
        <v>0</v>
      </c>
      <c r="L70" s="628">
        <f>IF($N70&gt;0,VLOOKUP($A70&amp;$B70,'12.GPS좌표값'!$E$5:$G$94,2,0),0)</f>
        <v>0</v>
      </c>
      <c r="M70" s="628">
        <f>IF($N70&gt;0,VLOOKUP($A70&amp;$B70,'12.GPS좌표값'!$E$5:$G$94,3,0),0)</f>
        <v>0</v>
      </c>
      <c r="N70" s="651"/>
      <c r="O70" s="651"/>
      <c r="P70" s="625">
        <f t="shared" si="52"/>
        <v>0</v>
      </c>
      <c r="Q70" s="625">
        <f t="shared" si="53"/>
        <v>0</v>
      </c>
      <c r="R70" s="625">
        <f t="shared" si="54"/>
        <v>0</v>
      </c>
      <c r="S70" s="625">
        <f t="shared" si="55"/>
        <v>0</v>
      </c>
      <c r="T70" s="627"/>
      <c r="U70" s="613" t="s">
        <v>556</v>
      </c>
    </row>
    <row r="71" spans="1:21" ht="14.25">
      <c r="A71" s="656">
        <f t="shared" si="42"/>
        <v>0</v>
      </c>
      <c r="B71" s="629">
        <f>IF($N71&gt;0,"9",0)</f>
        <v>0</v>
      </c>
      <c r="C71" s="625">
        <f t="shared" si="43"/>
        <v>0</v>
      </c>
      <c r="D71" s="625">
        <f t="shared" si="44"/>
        <v>0</v>
      </c>
      <c r="E71" s="625">
        <f t="shared" si="45"/>
        <v>0</v>
      </c>
      <c r="F71" s="625">
        <f t="shared" si="46"/>
        <v>0</v>
      </c>
      <c r="G71" s="625">
        <f t="shared" si="47"/>
        <v>0</v>
      </c>
      <c r="H71" s="625">
        <f t="shared" si="48"/>
        <v>0</v>
      </c>
      <c r="I71" s="625">
        <f t="shared" si="49"/>
        <v>0</v>
      </c>
      <c r="J71" s="625">
        <f t="shared" si="50"/>
        <v>0</v>
      </c>
      <c r="K71" s="625">
        <f t="shared" si="51"/>
        <v>0</v>
      </c>
      <c r="L71" s="628">
        <f>IF($N71&gt;0,VLOOKUP($A71&amp;$B71,'12.GPS좌표값'!$E$5:$G$94,2,0),0)</f>
        <v>0</v>
      </c>
      <c r="M71" s="628">
        <f>IF($N71&gt;0,VLOOKUP($A71&amp;$B71,'12.GPS좌표값'!$E$5:$G$94,3,0),0)</f>
        <v>0</v>
      </c>
      <c r="N71" s="651"/>
      <c r="O71" s="651"/>
      <c r="P71" s="625">
        <f t="shared" si="52"/>
        <v>0</v>
      </c>
      <c r="Q71" s="625">
        <f t="shared" si="53"/>
        <v>0</v>
      </c>
      <c r="R71" s="625">
        <f t="shared" si="54"/>
        <v>0</v>
      </c>
      <c r="S71" s="625">
        <f t="shared" si="55"/>
        <v>0</v>
      </c>
      <c r="T71" s="627"/>
      <c r="U71" s="613" t="s">
        <v>555</v>
      </c>
    </row>
    <row r="72" spans="1:21" ht="14.25">
      <c r="A72" s="656">
        <f t="shared" si="42"/>
        <v>0</v>
      </c>
      <c r="B72" s="629">
        <f>IF($N72&gt;0,"10",0)</f>
        <v>0</v>
      </c>
      <c r="C72" s="625">
        <f t="shared" si="43"/>
        <v>0</v>
      </c>
      <c r="D72" s="625">
        <f t="shared" si="44"/>
        <v>0</v>
      </c>
      <c r="E72" s="625">
        <f t="shared" si="45"/>
        <v>0</v>
      </c>
      <c r="F72" s="625">
        <f t="shared" si="46"/>
        <v>0</v>
      </c>
      <c r="G72" s="625">
        <f t="shared" si="47"/>
        <v>0</v>
      </c>
      <c r="H72" s="625">
        <f t="shared" si="48"/>
        <v>0</v>
      </c>
      <c r="I72" s="625">
        <f t="shared" si="49"/>
        <v>0</v>
      </c>
      <c r="J72" s="625">
        <f t="shared" si="50"/>
        <v>0</v>
      </c>
      <c r="K72" s="625">
        <f t="shared" si="51"/>
        <v>0</v>
      </c>
      <c r="L72" s="628">
        <f>IF($N72&gt;0,VLOOKUP($A72&amp;$B72,'12.GPS좌표값'!$E$5:$G$94,2,0),0)</f>
        <v>0</v>
      </c>
      <c r="M72" s="628">
        <f>IF($N72&gt;0,VLOOKUP($A72&amp;$B72,'12.GPS좌표값'!$E$5:$G$94,3,0),0)</f>
        <v>0</v>
      </c>
      <c r="N72" s="651"/>
      <c r="O72" s="651"/>
      <c r="P72" s="625">
        <f t="shared" si="52"/>
        <v>0</v>
      </c>
      <c r="Q72" s="625">
        <f t="shared" si="53"/>
        <v>0</v>
      </c>
      <c r="R72" s="625">
        <f t="shared" si="54"/>
        <v>0</v>
      </c>
      <c r="S72" s="625">
        <f t="shared" si="55"/>
        <v>0</v>
      </c>
      <c r="T72" s="627"/>
      <c r="U72" s="613" t="s">
        <v>551</v>
      </c>
    </row>
    <row r="73" spans="1:21" ht="14.25">
      <c r="A73" s="656">
        <f t="shared" si="42"/>
        <v>0</v>
      </c>
      <c r="B73" s="629">
        <f>IF($N73&gt;0,"11",0)</f>
        <v>0</v>
      </c>
      <c r="C73" s="625">
        <f t="shared" si="43"/>
        <v>0</v>
      </c>
      <c r="D73" s="625">
        <f t="shared" si="44"/>
        <v>0</v>
      </c>
      <c r="E73" s="625">
        <f t="shared" si="45"/>
        <v>0</v>
      </c>
      <c r="F73" s="625">
        <f t="shared" si="46"/>
        <v>0</v>
      </c>
      <c r="G73" s="625">
        <f t="shared" si="47"/>
        <v>0</v>
      </c>
      <c r="H73" s="625">
        <f t="shared" si="48"/>
        <v>0</v>
      </c>
      <c r="I73" s="625">
        <f t="shared" si="49"/>
        <v>0</v>
      </c>
      <c r="J73" s="625">
        <f t="shared" si="50"/>
        <v>0</v>
      </c>
      <c r="K73" s="625">
        <f t="shared" si="51"/>
        <v>0</v>
      </c>
      <c r="L73" s="628">
        <f>IF($N73&gt;0,VLOOKUP($A73&amp;$B73,'12.GPS좌표값'!$E$5:$G$94,2,0),0)</f>
        <v>0</v>
      </c>
      <c r="M73" s="628">
        <f>IF($N73&gt;0,VLOOKUP($A73&amp;$B73,'12.GPS좌표값'!$E$5:$G$94,3,0),0)</f>
        <v>0</v>
      </c>
      <c r="N73" s="651"/>
      <c r="O73" s="651"/>
      <c r="P73" s="625">
        <f t="shared" si="52"/>
        <v>0</v>
      </c>
      <c r="Q73" s="625">
        <f t="shared" si="53"/>
        <v>0</v>
      </c>
      <c r="R73" s="625">
        <f t="shared" si="54"/>
        <v>0</v>
      </c>
      <c r="S73" s="625">
        <f t="shared" si="55"/>
        <v>0</v>
      </c>
      <c r="T73" s="627"/>
      <c r="U73" s="613" t="s">
        <v>527</v>
      </c>
    </row>
    <row r="74" spans="1:21" ht="14.25">
      <c r="A74" s="656">
        <f t="shared" si="42"/>
        <v>0</v>
      </c>
      <c r="B74" s="629">
        <f>IF($N74&gt;0,"12",0)</f>
        <v>0</v>
      </c>
      <c r="C74" s="625">
        <f t="shared" si="43"/>
        <v>0</v>
      </c>
      <c r="D74" s="625">
        <f t="shared" si="44"/>
        <v>0</v>
      </c>
      <c r="E74" s="625">
        <f t="shared" si="45"/>
        <v>0</v>
      </c>
      <c r="F74" s="625">
        <f t="shared" si="46"/>
        <v>0</v>
      </c>
      <c r="G74" s="625">
        <f t="shared" si="47"/>
        <v>0</v>
      </c>
      <c r="H74" s="625">
        <f t="shared" si="48"/>
        <v>0</v>
      </c>
      <c r="I74" s="625">
        <f t="shared" si="49"/>
        <v>0</v>
      </c>
      <c r="J74" s="625">
        <f t="shared" si="50"/>
        <v>0</v>
      </c>
      <c r="K74" s="625">
        <f t="shared" si="51"/>
        <v>0</v>
      </c>
      <c r="L74" s="628">
        <f>IF($N74&gt;0,VLOOKUP($A74&amp;$B74,'12.GPS좌표값'!$E$5:$G$94,2,0),0)</f>
        <v>0</v>
      </c>
      <c r="M74" s="628">
        <f>IF($N74&gt;0,VLOOKUP($A74&amp;$B74,'12.GPS좌표값'!$E$5:$G$94,3,0),0)</f>
        <v>0</v>
      </c>
      <c r="N74" s="651"/>
      <c r="O74" s="651"/>
      <c r="P74" s="625">
        <f t="shared" si="52"/>
        <v>0</v>
      </c>
      <c r="Q74" s="625">
        <f t="shared" si="53"/>
        <v>0</v>
      </c>
      <c r="R74" s="625">
        <f t="shared" si="54"/>
        <v>0</v>
      </c>
      <c r="S74" s="625">
        <f t="shared" si="55"/>
        <v>0</v>
      </c>
      <c r="T74" s="627"/>
      <c r="U74" s="613" t="s">
        <v>541</v>
      </c>
    </row>
    <row r="75" spans="1:21" ht="14.25">
      <c r="A75" s="656">
        <f t="shared" si="42"/>
        <v>0</v>
      </c>
      <c r="B75" s="629">
        <f>IF($N75&gt;0,"13",0)</f>
        <v>0</v>
      </c>
      <c r="C75" s="625">
        <f t="shared" si="43"/>
        <v>0</v>
      </c>
      <c r="D75" s="625">
        <f t="shared" si="44"/>
        <v>0</v>
      </c>
      <c r="E75" s="625">
        <f t="shared" si="45"/>
        <v>0</v>
      </c>
      <c r="F75" s="625">
        <f t="shared" si="46"/>
        <v>0</v>
      </c>
      <c r="G75" s="625">
        <f t="shared" si="47"/>
        <v>0</v>
      </c>
      <c r="H75" s="625">
        <f t="shared" si="48"/>
        <v>0</v>
      </c>
      <c r="I75" s="625">
        <f t="shared" si="49"/>
        <v>0</v>
      </c>
      <c r="J75" s="625">
        <f t="shared" si="50"/>
        <v>0</v>
      </c>
      <c r="K75" s="625">
        <f t="shared" si="51"/>
        <v>0</v>
      </c>
      <c r="L75" s="628">
        <f>IF($N75&gt;0,VLOOKUP($A75&amp;$B75,'12.GPS좌표값'!$E$5:$G$94,2,0),0)</f>
        <v>0</v>
      </c>
      <c r="M75" s="628">
        <f>IF($N75&gt;0,VLOOKUP($A75&amp;$B75,'12.GPS좌표값'!$E$5:$G$94,3,0),0)</f>
        <v>0</v>
      </c>
      <c r="N75" s="651"/>
      <c r="O75" s="651"/>
      <c r="P75" s="625">
        <f t="shared" si="52"/>
        <v>0</v>
      </c>
      <c r="Q75" s="625">
        <f t="shared" si="53"/>
        <v>0</v>
      </c>
      <c r="R75" s="625">
        <f t="shared" si="54"/>
        <v>0</v>
      </c>
      <c r="S75" s="625">
        <f t="shared" si="55"/>
        <v>0</v>
      </c>
      <c r="T75" s="627"/>
      <c r="U75" s="613" t="s">
        <v>524</v>
      </c>
    </row>
    <row r="76" spans="1:21" ht="14.25">
      <c r="A76" s="656">
        <f t="shared" si="42"/>
        <v>0</v>
      </c>
      <c r="B76" s="629">
        <f>IF($N76&gt;0,"14",0)</f>
        <v>0</v>
      </c>
      <c r="C76" s="625">
        <f t="shared" si="43"/>
        <v>0</v>
      </c>
      <c r="D76" s="625">
        <f t="shared" si="44"/>
        <v>0</v>
      </c>
      <c r="E76" s="625">
        <f t="shared" si="45"/>
        <v>0</v>
      </c>
      <c r="F76" s="625">
        <f t="shared" si="46"/>
        <v>0</v>
      </c>
      <c r="G76" s="625">
        <f t="shared" si="47"/>
        <v>0</v>
      </c>
      <c r="H76" s="625">
        <f t="shared" si="48"/>
        <v>0</v>
      </c>
      <c r="I76" s="625">
        <f t="shared" si="49"/>
        <v>0</v>
      </c>
      <c r="J76" s="625">
        <f t="shared" si="50"/>
        <v>0</v>
      </c>
      <c r="K76" s="625">
        <f t="shared" si="51"/>
        <v>0</v>
      </c>
      <c r="L76" s="628">
        <f>IF($N76&gt;0,VLOOKUP($A76&amp;$B76,'12.GPS좌표값'!$E$5:$G$94,2,0),0)</f>
        <v>0</v>
      </c>
      <c r="M76" s="628">
        <f>IF($N76&gt;0,VLOOKUP($A76&amp;$B76,'12.GPS좌표값'!$E$5:$G$94,3,0),0)</f>
        <v>0</v>
      </c>
      <c r="N76" s="651"/>
      <c r="O76" s="651"/>
      <c r="P76" s="625">
        <f t="shared" si="52"/>
        <v>0</v>
      </c>
      <c r="Q76" s="625">
        <f t="shared" si="53"/>
        <v>0</v>
      </c>
      <c r="R76" s="625">
        <f t="shared" si="54"/>
        <v>0</v>
      </c>
      <c r="S76" s="625">
        <f t="shared" si="55"/>
        <v>0</v>
      </c>
      <c r="T76" s="627"/>
      <c r="U76" s="613" t="s">
        <v>534</v>
      </c>
    </row>
    <row r="77" spans="1:21" ht="14.25">
      <c r="A77" s="656">
        <f t="shared" si="42"/>
        <v>0</v>
      </c>
      <c r="B77" s="629">
        <f>IF($N77&gt;0,"15",0)</f>
        <v>0</v>
      </c>
      <c r="C77" s="625">
        <f t="shared" si="43"/>
        <v>0</v>
      </c>
      <c r="D77" s="625">
        <f t="shared" si="44"/>
        <v>0</v>
      </c>
      <c r="E77" s="625">
        <f t="shared" si="45"/>
        <v>0</v>
      </c>
      <c r="F77" s="625">
        <f t="shared" si="46"/>
        <v>0</v>
      </c>
      <c r="G77" s="625">
        <f t="shared" si="47"/>
        <v>0</v>
      </c>
      <c r="H77" s="625">
        <f t="shared" si="48"/>
        <v>0</v>
      </c>
      <c r="I77" s="625">
        <f t="shared" si="49"/>
        <v>0</v>
      </c>
      <c r="J77" s="625">
        <f t="shared" si="50"/>
        <v>0</v>
      </c>
      <c r="K77" s="625">
        <f t="shared" si="51"/>
        <v>0</v>
      </c>
      <c r="L77" s="628">
        <f>IF($N77&gt;0,VLOOKUP($A77&amp;$B77,'12.GPS좌표값'!$E$5:$G$94,2,0),0)</f>
        <v>0</v>
      </c>
      <c r="M77" s="628">
        <f>IF($N77&gt;0,VLOOKUP($A77&amp;$B77,'12.GPS좌표값'!$E$5:$G$94,3,0),0)</f>
        <v>0</v>
      </c>
      <c r="N77" s="651"/>
      <c r="O77" s="651"/>
      <c r="P77" s="625">
        <f t="shared" si="52"/>
        <v>0</v>
      </c>
      <c r="Q77" s="625">
        <f t="shared" si="53"/>
        <v>0</v>
      </c>
      <c r="R77" s="625">
        <f t="shared" si="54"/>
        <v>0</v>
      </c>
      <c r="S77" s="625">
        <f t="shared" si="55"/>
        <v>0</v>
      </c>
      <c r="T77" s="627"/>
      <c r="U77" s="613" t="s">
        <v>531</v>
      </c>
    </row>
    <row r="78" spans="1:21" ht="14.25">
      <c r="A78" s="656">
        <f t="shared" si="42"/>
        <v>0</v>
      </c>
      <c r="B78" s="629">
        <f>IF($N78&gt;0,"16",0)</f>
        <v>0</v>
      </c>
      <c r="C78" s="625">
        <f t="shared" si="43"/>
        <v>0</v>
      </c>
      <c r="D78" s="625">
        <f t="shared" si="44"/>
        <v>0</v>
      </c>
      <c r="E78" s="625">
        <f t="shared" si="45"/>
        <v>0</v>
      </c>
      <c r="F78" s="625">
        <f t="shared" si="46"/>
        <v>0</v>
      </c>
      <c r="G78" s="625">
        <f t="shared" si="47"/>
        <v>0</v>
      </c>
      <c r="H78" s="625">
        <f t="shared" si="48"/>
        <v>0</v>
      </c>
      <c r="I78" s="625">
        <f t="shared" si="49"/>
        <v>0</v>
      </c>
      <c r="J78" s="625">
        <f t="shared" si="50"/>
        <v>0</v>
      </c>
      <c r="K78" s="625">
        <f t="shared" si="51"/>
        <v>0</v>
      </c>
      <c r="L78" s="628">
        <f>IF($N78&gt;0,VLOOKUP($A78&amp;$B78,'12.GPS좌표값'!$E$5:$G$94,2,0),0)</f>
        <v>0</v>
      </c>
      <c r="M78" s="628">
        <f>IF($N78&gt;0,VLOOKUP($A78&amp;$B78,'12.GPS좌표값'!$E$5:$G$94,3,0),0)</f>
        <v>0</v>
      </c>
      <c r="N78" s="651"/>
      <c r="O78" s="651"/>
      <c r="P78" s="625">
        <f t="shared" si="52"/>
        <v>0</v>
      </c>
      <c r="Q78" s="625">
        <f t="shared" si="53"/>
        <v>0</v>
      </c>
      <c r="R78" s="625">
        <f t="shared" si="54"/>
        <v>0</v>
      </c>
      <c r="S78" s="625">
        <f t="shared" si="55"/>
        <v>0</v>
      </c>
      <c r="T78" s="627"/>
      <c r="U78" s="613" t="s">
        <v>529</v>
      </c>
    </row>
    <row r="79" spans="1:21" ht="14.25">
      <c r="A79" s="656">
        <f t="shared" si="42"/>
        <v>0</v>
      </c>
      <c r="B79" s="629">
        <f>IF($N79&gt;0,"17",0)</f>
        <v>0</v>
      </c>
      <c r="C79" s="625">
        <f t="shared" si="43"/>
        <v>0</v>
      </c>
      <c r="D79" s="625">
        <f t="shared" si="44"/>
        <v>0</v>
      </c>
      <c r="E79" s="625">
        <f t="shared" si="45"/>
        <v>0</v>
      </c>
      <c r="F79" s="625">
        <f t="shared" si="46"/>
        <v>0</v>
      </c>
      <c r="G79" s="625">
        <f t="shared" si="47"/>
        <v>0</v>
      </c>
      <c r="H79" s="625">
        <f t="shared" si="48"/>
        <v>0</v>
      </c>
      <c r="I79" s="625">
        <f t="shared" si="49"/>
        <v>0</v>
      </c>
      <c r="J79" s="625">
        <f t="shared" si="50"/>
        <v>0</v>
      </c>
      <c r="K79" s="625">
        <f t="shared" si="51"/>
        <v>0</v>
      </c>
      <c r="L79" s="628">
        <f>IF($N79&gt;0,VLOOKUP($A79&amp;$B79,'12.GPS좌표값'!$E$5:$G$94,2,0),0)</f>
        <v>0</v>
      </c>
      <c r="M79" s="628">
        <f>IF($N79&gt;0,VLOOKUP($A79&amp;$B79,'12.GPS좌표값'!$E$5:$G$94,3,0),0)</f>
        <v>0</v>
      </c>
      <c r="N79" s="651"/>
      <c r="O79" s="651"/>
      <c r="P79" s="625">
        <f t="shared" si="52"/>
        <v>0</v>
      </c>
      <c r="Q79" s="625">
        <f t="shared" si="53"/>
        <v>0</v>
      </c>
      <c r="R79" s="625">
        <f t="shared" si="54"/>
        <v>0</v>
      </c>
      <c r="S79" s="625">
        <f t="shared" si="55"/>
        <v>0</v>
      </c>
      <c r="T79" s="627"/>
    </row>
    <row r="80" spans="1:21" ht="14.25">
      <c r="A80" s="656">
        <f t="shared" si="42"/>
        <v>0</v>
      </c>
      <c r="B80" s="629">
        <f>IF($N80&gt;0,"18",0)</f>
        <v>0</v>
      </c>
      <c r="C80" s="625">
        <f t="shared" si="43"/>
        <v>0</v>
      </c>
      <c r="D80" s="625">
        <f t="shared" si="44"/>
        <v>0</v>
      </c>
      <c r="E80" s="625">
        <f t="shared" si="45"/>
        <v>0</v>
      </c>
      <c r="F80" s="625">
        <f t="shared" si="46"/>
        <v>0</v>
      </c>
      <c r="G80" s="625">
        <f t="shared" si="47"/>
        <v>0</v>
      </c>
      <c r="H80" s="625">
        <f t="shared" si="48"/>
        <v>0</v>
      </c>
      <c r="I80" s="625">
        <f t="shared" si="49"/>
        <v>0</v>
      </c>
      <c r="J80" s="625">
        <f t="shared" si="50"/>
        <v>0</v>
      </c>
      <c r="K80" s="625">
        <f t="shared" si="51"/>
        <v>0</v>
      </c>
      <c r="L80" s="628">
        <f>IF($N80&gt;0,VLOOKUP($A80&amp;$B80,'12.GPS좌표값'!$E$5:$G$94,2,0),0)</f>
        <v>0</v>
      </c>
      <c r="M80" s="628">
        <f>IF($N80&gt;0,VLOOKUP($A80&amp;$B80,'12.GPS좌표값'!$E$5:$G$94,3,0),0)</f>
        <v>0</v>
      </c>
      <c r="N80" s="651"/>
      <c r="O80" s="651"/>
      <c r="P80" s="625">
        <f t="shared" si="52"/>
        <v>0</v>
      </c>
      <c r="Q80" s="625">
        <f t="shared" si="53"/>
        <v>0</v>
      </c>
      <c r="R80" s="625">
        <f t="shared" si="54"/>
        <v>0</v>
      </c>
      <c r="S80" s="625">
        <f t="shared" si="55"/>
        <v>0</v>
      </c>
      <c r="T80" s="627"/>
    </row>
    <row r="81" spans="1:27" ht="14.25">
      <c r="A81" s="656">
        <f t="shared" si="42"/>
        <v>0</v>
      </c>
      <c r="B81" s="629">
        <f>IF($N81&gt;0,"19",0)</f>
        <v>0</v>
      </c>
      <c r="C81" s="625">
        <f t="shared" si="43"/>
        <v>0</v>
      </c>
      <c r="D81" s="625">
        <f t="shared" si="44"/>
        <v>0</v>
      </c>
      <c r="E81" s="625">
        <f t="shared" si="45"/>
        <v>0</v>
      </c>
      <c r="F81" s="625">
        <f t="shared" si="46"/>
        <v>0</v>
      </c>
      <c r="G81" s="625">
        <f t="shared" si="47"/>
        <v>0</v>
      </c>
      <c r="H81" s="625">
        <f t="shared" si="48"/>
        <v>0</v>
      </c>
      <c r="I81" s="625">
        <f t="shared" si="49"/>
        <v>0</v>
      </c>
      <c r="J81" s="625">
        <f t="shared" si="50"/>
        <v>0</v>
      </c>
      <c r="K81" s="625">
        <f t="shared" si="51"/>
        <v>0</v>
      </c>
      <c r="L81" s="628">
        <f>IF($N81&gt;0,VLOOKUP($A81&amp;$B81,'12.GPS좌표값'!$E$5:$G$94,2,0),0)</f>
        <v>0</v>
      </c>
      <c r="M81" s="628">
        <f>IF($N81&gt;0,VLOOKUP($A81&amp;$B81,'12.GPS좌표값'!$E$5:$G$94,3,0),0)</f>
        <v>0</v>
      </c>
      <c r="N81" s="651"/>
      <c r="O81" s="651"/>
      <c r="P81" s="625">
        <f t="shared" si="52"/>
        <v>0</v>
      </c>
      <c r="Q81" s="625">
        <f t="shared" si="53"/>
        <v>0</v>
      </c>
      <c r="R81" s="625">
        <f t="shared" si="54"/>
        <v>0</v>
      </c>
      <c r="S81" s="625">
        <f t="shared" si="55"/>
        <v>0</v>
      </c>
      <c r="T81" s="627"/>
    </row>
    <row r="82" spans="1:27" ht="14.25">
      <c r="A82" s="656">
        <f t="shared" si="42"/>
        <v>0</v>
      </c>
      <c r="B82" s="629">
        <f>IF($N82&gt;0,"20",0)</f>
        <v>0</v>
      </c>
      <c r="C82" s="625">
        <f t="shared" si="43"/>
        <v>0</v>
      </c>
      <c r="D82" s="625">
        <f t="shared" si="44"/>
        <v>0</v>
      </c>
      <c r="E82" s="625">
        <f t="shared" si="45"/>
        <v>0</v>
      </c>
      <c r="F82" s="625">
        <f t="shared" si="46"/>
        <v>0</v>
      </c>
      <c r="G82" s="625">
        <f t="shared" si="47"/>
        <v>0</v>
      </c>
      <c r="H82" s="625">
        <f t="shared" si="48"/>
        <v>0</v>
      </c>
      <c r="I82" s="625">
        <f t="shared" si="49"/>
        <v>0</v>
      </c>
      <c r="J82" s="625">
        <f t="shared" si="50"/>
        <v>0</v>
      </c>
      <c r="K82" s="625">
        <f t="shared" si="51"/>
        <v>0</v>
      </c>
      <c r="L82" s="628">
        <f>IF($N82&gt;0,VLOOKUP($A82&amp;$B82,'12.GPS좌표값'!$E$5:$G$94,2,0),0)</f>
        <v>0</v>
      </c>
      <c r="M82" s="628">
        <f>IF($N82&gt;0,VLOOKUP($A82&amp;$B82,'12.GPS좌표값'!$E$5:$G$94,3,0),0)</f>
        <v>0</v>
      </c>
      <c r="N82" s="651"/>
      <c r="O82" s="651"/>
      <c r="P82" s="625">
        <f t="shared" si="52"/>
        <v>0</v>
      </c>
      <c r="Q82" s="625">
        <f t="shared" si="53"/>
        <v>0</v>
      </c>
      <c r="R82" s="625">
        <f t="shared" si="54"/>
        <v>0</v>
      </c>
      <c r="S82" s="625">
        <f t="shared" si="55"/>
        <v>0</v>
      </c>
      <c r="T82" s="627"/>
    </row>
    <row r="83" spans="1:27" ht="14.25">
      <c r="A83" s="639" t="s">
        <v>363</v>
      </c>
      <c r="B83" s="626">
        <v>1</v>
      </c>
      <c r="C83" s="625" t="str">
        <f>VLOOKUP(A83,'5-1.소반별'!$Q$1:$U$9,2,0)</f>
        <v>양구군 국토정중앙면 창리 산21번지외 5필지</v>
      </c>
      <c r="D83" s="654">
        <v>2026</v>
      </c>
      <c r="E83" s="654" t="s">
        <v>1109</v>
      </c>
      <c r="F83" s="625">
        <v>0.02</v>
      </c>
      <c r="G83" s="627" t="s">
        <v>211</v>
      </c>
      <c r="H83" s="625">
        <f>VLOOKUP($A83,'5-1.소반별'!$Q$1:$U$9,5,0)</f>
        <v>3.0999999999999996</v>
      </c>
      <c r="I83" s="627">
        <f>VLOOKUP($A83,'5-1.소반별'!$Q$1:$X$9,8,0)</f>
        <v>2024</v>
      </c>
      <c r="J83" s="627" t="str">
        <f>VLOOKUP($A83,'5-1.소반별'!$Q$1:$X$9,6,0)</f>
        <v>마가목</v>
      </c>
      <c r="K83" s="653" t="s">
        <v>609</v>
      </c>
      <c r="L83" s="628">
        <f>VLOOKUP($A83&amp;$B83,'12.GPS좌표값'!$E$5:$G$94,2,0)</f>
        <v>290437</v>
      </c>
      <c r="M83" s="628">
        <f>VLOOKUP($A83&amp;$B83,'12.GPS좌표값'!$E$5:$G$94,3,0)</f>
        <v>610389</v>
      </c>
      <c r="N83" s="651">
        <v>16</v>
      </c>
      <c r="O83" s="651">
        <v>44</v>
      </c>
      <c r="P83" s="653" t="s">
        <v>582</v>
      </c>
      <c r="Q83" s="627" t="s">
        <v>608</v>
      </c>
      <c r="R83" s="653" t="s">
        <v>581</v>
      </c>
      <c r="S83" s="662" t="s">
        <v>1081</v>
      </c>
      <c r="T83" s="626">
        <f>VLOOKUP($A83,'5-1.소반별'!$Q$1:$X$9,7,0)</f>
        <v>3000</v>
      </c>
      <c r="U83" s="613" t="s">
        <v>551</v>
      </c>
      <c r="AA83">
        <f>T83/50</f>
        <v>60</v>
      </c>
    </row>
    <row r="84" spans="1:27" ht="14.25">
      <c r="A84" s="656" t="str">
        <f t="shared" ref="A84:A102" si="56">IF($N84&gt;0,"1-0-5-0",0)</f>
        <v>1-0-5-0</v>
      </c>
      <c r="B84" s="629" t="str">
        <f>IF($N84&gt;0,"2",0)</f>
        <v>2</v>
      </c>
      <c r="C84" s="625" t="str">
        <f t="shared" ref="C84:C102" si="57">IF($N84&gt;0,C83,0)</f>
        <v>양구군 국토정중앙면 창리 산21번지외 5필지</v>
      </c>
      <c r="D84" s="625">
        <f t="shared" ref="D84:D102" si="58">IF($N84&gt;0,D83,0)</f>
        <v>2026</v>
      </c>
      <c r="E84" s="625" t="str">
        <f t="shared" ref="E84:E102" si="59">IF($N84&gt;0,E83,0)</f>
        <v>05.08-05.20</v>
      </c>
      <c r="F84" s="625">
        <f t="shared" ref="F84:F102" si="60">IF($N84&gt;0,F83,0)</f>
        <v>0.02</v>
      </c>
      <c r="G84" s="625" t="str">
        <f t="shared" ref="G84:G102" si="61">IF($N84&gt;0,G83,0)</f>
        <v>모두베기</v>
      </c>
      <c r="H84" s="625">
        <f t="shared" ref="H84:H102" si="62">IF($N84&gt;0,H83,0)</f>
        <v>3.0999999999999996</v>
      </c>
      <c r="I84" s="625">
        <f t="shared" ref="I84:I102" si="63">IF($N84&gt;0,I83,0)</f>
        <v>2024</v>
      </c>
      <c r="J84" s="625" t="str">
        <f t="shared" ref="J84:J102" si="64">IF($N84&gt;0,J83,0)</f>
        <v>마가목</v>
      </c>
      <c r="K84" s="625" t="str">
        <f t="shared" ref="K84:K102" si="65">IF($N84&gt;0,K83,0)</f>
        <v>중묘</v>
      </c>
      <c r="L84" s="628">
        <f>IF($N84&gt;0,VLOOKUP($A84&amp;$B84,'12.GPS좌표값'!$E$5:$G$94,2,0),0)</f>
        <v>290591</v>
      </c>
      <c r="M84" s="628">
        <f>IF($N84&gt;0,VLOOKUP($A84&amp;$B84,'12.GPS좌표값'!$E$5:$G$94,3,0),0)</f>
        <v>610302</v>
      </c>
      <c r="N84" s="651">
        <v>34</v>
      </c>
      <c r="O84" s="651">
        <v>26</v>
      </c>
      <c r="P84" s="625" t="str">
        <f>IF($N84&gt;0,P83,0)</f>
        <v>제거대상은 목본류+초본류 혼합</v>
      </c>
      <c r="Q84" s="625" t="str">
        <f>IF($N84&gt;0,Q83,0)</f>
        <v>조림 3년 차 이상</v>
      </c>
      <c r="R84" s="625" t="str">
        <f>IF($N84&gt;0,R83,0)</f>
        <v>중(15º~30º)</v>
      </c>
      <c r="S84" s="625" t="str">
        <f>IF($N84&gt;0,S83,0)</f>
        <v>개소당 평균면적이 3ha 이상</v>
      </c>
      <c r="T84" s="629"/>
      <c r="U84" s="613" t="s">
        <v>527</v>
      </c>
    </row>
    <row r="85" spans="1:27" ht="14.25">
      <c r="A85" s="656">
        <f t="shared" si="56"/>
        <v>0</v>
      </c>
      <c r="B85" s="629">
        <f>IF($N85&gt;0,"3",0)</f>
        <v>0</v>
      </c>
      <c r="C85" s="625">
        <f t="shared" si="57"/>
        <v>0</v>
      </c>
      <c r="D85" s="625">
        <f t="shared" si="58"/>
        <v>0</v>
      </c>
      <c r="E85" s="625">
        <f t="shared" si="59"/>
        <v>0</v>
      </c>
      <c r="F85" s="625">
        <f t="shared" si="60"/>
        <v>0</v>
      </c>
      <c r="G85" s="625">
        <f t="shared" si="61"/>
        <v>0</v>
      </c>
      <c r="H85" s="625">
        <f t="shared" si="62"/>
        <v>0</v>
      </c>
      <c r="I85" s="625">
        <f t="shared" si="63"/>
        <v>0</v>
      </c>
      <c r="J85" s="625">
        <f t="shared" si="64"/>
        <v>0</v>
      </c>
      <c r="K85" s="625">
        <f t="shared" si="65"/>
        <v>0</v>
      </c>
      <c r="L85" s="628">
        <f>IF($N85&gt;0,VLOOKUP($A85&amp;$B85,'12.GPS좌표값'!$E$5:$G$94,2,0),0)</f>
        <v>0</v>
      </c>
      <c r="M85" s="628">
        <f>IF($N85&gt;0,VLOOKUP($A85&amp;$B85,'12.GPS좌표값'!$E$5:$G$94,3,0),0)</f>
        <v>0</v>
      </c>
      <c r="N85" s="651"/>
      <c r="O85" s="651"/>
      <c r="P85" s="625">
        <f t="shared" ref="P85:P102" si="66">IF($N85&gt;0,P84,0)</f>
        <v>0</v>
      </c>
      <c r="Q85" s="625">
        <f t="shared" ref="Q85:Q102" si="67">IF($N85&gt;0,Q84,0)</f>
        <v>0</v>
      </c>
      <c r="R85" s="625">
        <f t="shared" ref="R85:R102" si="68">IF($N85&gt;0,R84,0)</f>
        <v>0</v>
      </c>
      <c r="S85" s="625">
        <f t="shared" ref="S85:S102" si="69">IF($N85&gt;0,S84,0)</f>
        <v>0</v>
      </c>
      <c r="T85" s="627"/>
      <c r="U85" s="613" t="s">
        <v>541</v>
      </c>
    </row>
    <row r="86" spans="1:27" ht="14.25">
      <c r="A86" s="656">
        <f t="shared" si="56"/>
        <v>0</v>
      </c>
      <c r="B86" s="629">
        <f>IF($N86&gt;0,"4",0)</f>
        <v>0</v>
      </c>
      <c r="C86" s="625">
        <f t="shared" si="57"/>
        <v>0</v>
      </c>
      <c r="D86" s="625">
        <f t="shared" si="58"/>
        <v>0</v>
      </c>
      <c r="E86" s="625">
        <f t="shared" si="59"/>
        <v>0</v>
      </c>
      <c r="F86" s="625">
        <f t="shared" si="60"/>
        <v>0</v>
      </c>
      <c r="G86" s="625">
        <f t="shared" si="61"/>
        <v>0</v>
      </c>
      <c r="H86" s="625">
        <f t="shared" si="62"/>
        <v>0</v>
      </c>
      <c r="I86" s="625">
        <f t="shared" si="63"/>
        <v>0</v>
      </c>
      <c r="J86" s="625">
        <f t="shared" si="64"/>
        <v>0</v>
      </c>
      <c r="K86" s="625">
        <f t="shared" si="65"/>
        <v>0</v>
      </c>
      <c r="L86" s="628">
        <f>IF($N86&gt;0,VLOOKUP($A86&amp;$B86,'12.GPS좌표값'!$E$5:$G$94,2,0),0)</f>
        <v>0</v>
      </c>
      <c r="M86" s="628">
        <f>IF($N86&gt;0,VLOOKUP($A86&amp;$B86,'12.GPS좌표값'!$E$5:$G$94,3,0),0)</f>
        <v>0</v>
      </c>
      <c r="N86" s="651"/>
      <c r="O86" s="651"/>
      <c r="P86" s="625">
        <f t="shared" si="66"/>
        <v>0</v>
      </c>
      <c r="Q86" s="625">
        <f t="shared" si="67"/>
        <v>0</v>
      </c>
      <c r="R86" s="625">
        <f t="shared" si="68"/>
        <v>0</v>
      </c>
      <c r="S86" s="625">
        <f t="shared" si="69"/>
        <v>0</v>
      </c>
      <c r="T86" s="627"/>
      <c r="U86" s="613" t="s">
        <v>524</v>
      </c>
    </row>
    <row r="87" spans="1:27" ht="14.25">
      <c r="A87" s="656">
        <f t="shared" si="56"/>
        <v>0</v>
      </c>
      <c r="B87" s="629">
        <f>IF($N87&gt;0,"5",0)</f>
        <v>0</v>
      </c>
      <c r="C87" s="625">
        <f t="shared" si="57"/>
        <v>0</v>
      </c>
      <c r="D87" s="625">
        <f t="shared" si="58"/>
        <v>0</v>
      </c>
      <c r="E87" s="625">
        <f t="shared" si="59"/>
        <v>0</v>
      </c>
      <c r="F87" s="625">
        <f t="shared" si="60"/>
        <v>0</v>
      </c>
      <c r="G87" s="625">
        <f t="shared" si="61"/>
        <v>0</v>
      </c>
      <c r="H87" s="625">
        <f t="shared" si="62"/>
        <v>0</v>
      </c>
      <c r="I87" s="625">
        <f t="shared" si="63"/>
        <v>0</v>
      </c>
      <c r="J87" s="625">
        <f t="shared" si="64"/>
        <v>0</v>
      </c>
      <c r="K87" s="625">
        <f t="shared" si="65"/>
        <v>0</v>
      </c>
      <c r="L87" s="628">
        <f>IF($N87&gt;0,VLOOKUP($A87&amp;$B87,'12.GPS좌표값'!$E$5:$G$94,2,0),0)</f>
        <v>0</v>
      </c>
      <c r="M87" s="628">
        <f>IF($N87&gt;0,VLOOKUP($A87&amp;$B87,'12.GPS좌표값'!$E$5:$G$94,3,0),0)</f>
        <v>0</v>
      </c>
      <c r="N87" s="651"/>
      <c r="O87" s="651"/>
      <c r="P87" s="625">
        <f t="shared" si="66"/>
        <v>0</v>
      </c>
      <c r="Q87" s="625">
        <f t="shared" si="67"/>
        <v>0</v>
      </c>
      <c r="R87" s="625">
        <f t="shared" si="68"/>
        <v>0</v>
      </c>
      <c r="S87" s="625">
        <f t="shared" si="69"/>
        <v>0</v>
      </c>
      <c r="T87" s="627"/>
      <c r="U87" s="613" t="s">
        <v>523</v>
      </c>
    </row>
    <row r="88" spans="1:27" ht="14.25">
      <c r="A88" s="656">
        <f t="shared" si="56"/>
        <v>0</v>
      </c>
      <c r="B88" s="629">
        <f>IF($N88&gt;0,"6",0)</f>
        <v>0</v>
      </c>
      <c r="C88" s="625">
        <f t="shared" si="57"/>
        <v>0</v>
      </c>
      <c r="D88" s="625">
        <f t="shared" si="58"/>
        <v>0</v>
      </c>
      <c r="E88" s="625">
        <f t="shared" si="59"/>
        <v>0</v>
      </c>
      <c r="F88" s="625">
        <f t="shared" si="60"/>
        <v>0</v>
      </c>
      <c r="G88" s="625">
        <f t="shared" si="61"/>
        <v>0</v>
      </c>
      <c r="H88" s="625">
        <f t="shared" si="62"/>
        <v>0</v>
      </c>
      <c r="I88" s="625">
        <f t="shared" si="63"/>
        <v>0</v>
      </c>
      <c r="J88" s="625">
        <f t="shared" si="64"/>
        <v>0</v>
      </c>
      <c r="K88" s="625">
        <f t="shared" si="65"/>
        <v>0</v>
      </c>
      <c r="L88" s="628">
        <f>IF($N88&gt;0,VLOOKUP($A88&amp;$B88,'12.GPS좌표값'!$E$5:$G$94,2,0),0)</f>
        <v>0</v>
      </c>
      <c r="M88" s="628">
        <f>IF($N88&gt;0,VLOOKUP($A88&amp;$B88,'12.GPS좌표값'!$E$5:$G$94,3,0),0)</f>
        <v>0</v>
      </c>
      <c r="N88" s="651"/>
      <c r="O88" s="651"/>
      <c r="P88" s="625">
        <f t="shared" si="66"/>
        <v>0</v>
      </c>
      <c r="Q88" s="625">
        <f t="shared" si="67"/>
        <v>0</v>
      </c>
      <c r="R88" s="625">
        <f t="shared" si="68"/>
        <v>0</v>
      </c>
      <c r="S88" s="625">
        <f t="shared" si="69"/>
        <v>0</v>
      </c>
      <c r="T88" s="627"/>
      <c r="U88" s="613" t="s">
        <v>521</v>
      </c>
    </row>
    <row r="89" spans="1:27" ht="14.25">
      <c r="A89" s="656">
        <f t="shared" si="56"/>
        <v>0</v>
      </c>
      <c r="B89" s="629">
        <f>IF($N89&gt;0,"7",0)</f>
        <v>0</v>
      </c>
      <c r="C89" s="625">
        <f t="shared" si="57"/>
        <v>0</v>
      </c>
      <c r="D89" s="625">
        <f t="shared" si="58"/>
        <v>0</v>
      </c>
      <c r="E89" s="625">
        <f t="shared" si="59"/>
        <v>0</v>
      </c>
      <c r="F89" s="625">
        <f t="shared" si="60"/>
        <v>0</v>
      </c>
      <c r="G89" s="625">
        <f t="shared" si="61"/>
        <v>0</v>
      </c>
      <c r="H89" s="625">
        <f t="shared" si="62"/>
        <v>0</v>
      </c>
      <c r="I89" s="625">
        <f t="shared" si="63"/>
        <v>0</v>
      </c>
      <c r="J89" s="625">
        <f t="shared" si="64"/>
        <v>0</v>
      </c>
      <c r="K89" s="625">
        <f t="shared" si="65"/>
        <v>0</v>
      </c>
      <c r="L89" s="628">
        <f>IF($N89&gt;0,VLOOKUP($A89&amp;$B89,'12.GPS좌표값'!$E$5:$G$94,2,0),0)</f>
        <v>0</v>
      </c>
      <c r="M89" s="628">
        <f>IF($N89&gt;0,VLOOKUP($A89&amp;$B89,'12.GPS좌표값'!$E$5:$G$94,3,0),0)</f>
        <v>0</v>
      </c>
      <c r="N89" s="651"/>
      <c r="O89" s="651"/>
      <c r="P89" s="625">
        <f t="shared" si="66"/>
        <v>0</v>
      </c>
      <c r="Q89" s="625">
        <f t="shared" si="67"/>
        <v>0</v>
      </c>
      <c r="R89" s="625">
        <f t="shared" si="68"/>
        <v>0</v>
      </c>
      <c r="S89" s="625">
        <f t="shared" si="69"/>
        <v>0</v>
      </c>
      <c r="T89" s="627"/>
      <c r="U89" s="613" t="s">
        <v>519</v>
      </c>
    </row>
    <row r="90" spans="1:27" ht="14.25">
      <c r="A90" s="656">
        <f t="shared" si="56"/>
        <v>0</v>
      </c>
      <c r="B90" s="629">
        <f>IF($N90&gt;0,"8",0)</f>
        <v>0</v>
      </c>
      <c r="C90" s="625">
        <f t="shared" si="57"/>
        <v>0</v>
      </c>
      <c r="D90" s="625">
        <f t="shared" si="58"/>
        <v>0</v>
      </c>
      <c r="E90" s="625">
        <f t="shared" si="59"/>
        <v>0</v>
      </c>
      <c r="F90" s="625">
        <f t="shared" si="60"/>
        <v>0</v>
      </c>
      <c r="G90" s="625">
        <f t="shared" si="61"/>
        <v>0</v>
      </c>
      <c r="H90" s="625">
        <f t="shared" si="62"/>
        <v>0</v>
      </c>
      <c r="I90" s="625">
        <f t="shared" si="63"/>
        <v>0</v>
      </c>
      <c r="J90" s="625">
        <f t="shared" si="64"/>
        <v>0</v>
      </c>
      <c r="K90" s="625">
        <f t="shared" si="65"/>
        <v>0</v>
      </c>
      <c r="L90" s="628">
        <f>IF($N90&gt;0,VLOOKUP($A90&amp;$B90,'12.GPS좌표값'!$E$5:$G$94,2,0),0)</f>
        <v>0</v>
      </c>
      <c r="M90" s="628">
        <f>IF($N90&gt;0,VLOOKUP($A90&amp;$B90,'12.GPS좌표값'!$E$5:$G$94,3,0),0)</f>
        <v>0</v>
      </c>
      <c r="N90" s="651"/>
      <c r="O90" s="651"/>
      <c r="P90" s="625">
        <f t="shared" si="66"/>
        <v>0</v>
      </c>
      <c r="Q90" s="625">
        <f t="shared" si="67"/>
        <v>0</v>
      </c>
      <c r="R90" s="625">
        <f t="shared" si="68"/>
        <v>0</v>
      </c>
      <c r="S90" s="625">
        <f t="shared" si="69"/>
        <v>0</v>
      </c>
      <c r="T90" s="627"/>
      <c r="U90" s="613" t="s">
        <v>556</v>
      </c>
    </row>
    <row r="91" spans="1:27" ht="14.25">
      <c r="A91" s="656">
        <f t="shared" si="56"/>
        <v>0</v>
      </c>
      <c r="B91" s="629">
        <f>IF($N91&gt;0,"9",0)</f>
        <v>0</v>
      </c>
      <c r="C91" s="625">
        <f t="shared" si="57"/>
        <v>0</v>
      </c>
      <c r="D91" s="625">
        <f t="shared" si="58"/>
        <v>0</v>
      </c>
      <c r="E91" s="625">
        <f t="shared" si="59"/>
        <v>0</v>
      </c>
      <c r="F91" s="625">
        <f t="shared" si="60"/>
        <v>0</v>
      </c>
      <c r="G91" s="625">
        <f t="shared" si="61"/>
        <v>0</v>
      </c>
      <c r="H91" s="625">
        <f t="shared" si="62"/>
        <v>0</v>
      </c>
      <c r="I91" s="625">
        <f t="shared" si="63"/>
        <v>0</v>
      </c>
      <c r="J91" s="625">
        <f t="shared" si="64"/>
        <v>0</v>
      </c>
      <c r="K91" s="625">
        <f t="shared" si="65"/>
        <v>0</v>
      </c>
      <c r="L91" s="628">
        <f>IF($N91&gt;0,VLOOKUP($A91&amp;$B91,'12.GPS좌표값'!$E$5:$G$94,2,0),0)</f>
        <v>0</v>
      </c>
      <c r="M91" s="628">
        <f>IF($N91&gt;0,VLOOKUP($A91&amp;$B91,'12.GPS좌표값'!$E$5:$G$94,3,0),0)</f>
        <v>0</v>
      </c>
      <c r="N91" s="651"/>
      <c r="O91" s="651"/>
      <c r="P91" s="625">
        <f t="shared" si="66"/>
        <v>0</v>
      </c>
      <c r="Q91" s="625">
        <f t="shared" si="67"/>
        <v>0</v>
      </c>
      <c r="R91" s="625">
        <f t="shared" si="68"/>
        <v>0</v>
      </c>
      <c r="S91" s="625">
        <f t="shared" si="69"/>
        <v>0</v>
      </c>
      <c r="T91" s="627"/>
      <c r="U91" s="613" t="s">
        <v>555</v>
      </c>
    </row>
    <row r="92" spans="1:27" ht="14.25">
      <c r="A92" s="656">
        <f t="shared" si="56"/>
        <v>0</v>
      </c>
      <c r="B92" s="629">
        <f>IF($N92&gt;0,"10",0)</f>
        <v>0</v>
      </c>
      <c r="C92" s="625">
        <f t="shared" si="57"/>
        <v>0</v>
      </c>
      <c r="D92" s="625">
        <f t="shared" si="58"/>
        <v>0</v>
      </c>
      <c r="E92" s="625">
        <f t="shared" si="59"/>
        <v>0</v>
      </c>
      <c r="F92" s="625">
        <f t="shared" si="60"/>
        <v>0</v>
      </c>
      <c r="G92" s="625">
        <f t="shared" si="61"/>
        <v>0</v>
      </c>
      <c r="H92" s="625">
        <f t="shared" si="62"/>
        <v>0</v>
      </c>
      <c r="I92" s="625">
        <f t="shared" si="63"/>
        <v>0</v>
      </c>
      <c r="J92" s="625">
        <f t="shared" si="64"/>
        <v>0</v>
      </c>
      <c r="K92" s="625">
        <f t="shared" si="65"/>
        <v>0</v>
      </c>
      <c r="L92" s="628">
        <f>IF($N92&gt;0,VLOOKUP($A92&amp;$B92,'12.GPS좌표값'!$E$5:$G$94,2,0),0)</f>
        <v>0</v>
      </c>
      <c r="M92" s="628">
        <f>IF($N92&gt;0,VLOOKUP($A92&amp;$B92,'12.GPS좌표값'!$E$5:$G$94,3,0),0)</f>
        <v>0</v>
      </c>
      <c r="N92" s="651"/>
      <c r="O92" s="651"/>
      <c r="P92" s="625">
        <f t="shared" si="66"/>
        <v>0</v>
      </c>
      <c r="Q92" s="625">
        <f t="shared" si="67"/>
        <v>0</v>
      </c>
      <c r="R92" s="625">
        <f t="shared" si="68"/>
        <v>0</v>
      </c>
      <c r="S92" s="625">
        <f t="shared" si="69"/>
        <v>0</v>
      </c>
      <c r="T92" s="627"/>
      <c r="U92" s="613" t="s">
        <v>551</v>
      </c>
    </row>
    <row r="93" spans="1:27" ht="14.25">
      <c r="A93" s="656">
        <f t="shared" si="56"/>
        <v>0</v>
      </c>
      <c r="B93" s="629">
        <f>IF($N93&gt;0,"11",0)</f>
        <v>0</v>
      </c>
      <c r="C93" s="625">
        <f t="shared" si="57"/>
        <v>0</v>
      </c>
      <c r="D93" s="625">
        <f t="shared" si="58"/>
        <v>0</v>
      </c>
      <c r="E93" s="625">
        <f t="shared" si="59"/>
        <v>0</v>
      </c>
      <c r="F93" s="625">
        <f t="shared" si="60"/>
        <v>0</v>
      </c>
      <c r="G93" s="625">
        <f t="shared" si="61"/>
        <v>0</v>
      </c>
      <c r="H93" s="625">
        <f t="shared" si="62"/>
        <v>0</v>
      </c>
      <c r="I93" s="625">
        <f t="shared" si="63"/>
        <v>0</v>
      </c>
      <c r="J93" s="625">
        <f t="shared" si="64"/>
        <v>0</v>
      </c>
      <c r="K93" s="625">
        <f t="shared" si="65"/>
        <v>0</v>
      </c>
      <c r="L93" s="628">
        <f>IF($N93&gt;0,VLOOKUP($A93&amp;$B93,'12.GPS좌표값'!$E$5:$G$94,2,0),0)</f>
        <v>0</v>
      </c>
      <c r="M93" s="628">
        <f>IF($N93&gt;0,VLOOKUP($A93&amp;$B93,'12.GPS좌표값'!$E$5:$G$94,3,0),0)</f>
        <v>0</v>
      </c>
      <c r="N93" s="651"/>
      <c r="O93" s="651"/>
      <c r="P93" s="625">
        <f t="shared" si="66"/>
        <v>0</v>
      </c>
      <c r="Q93" s="625">
        <f t="shared" si="67"/>
        <v>0</v>
      </c>
      <c r="R93" s="625">
        <f t="shared" si="68"/>
        <v>0</v>
      </c>
      <c r="S93" s="625">
        <f t="shared" si="69"/>
        <v>0</v>
      </c>
      <c r="T93" s="627"/>
      <c r="U93" s="613" t="s">
        <v>527</v>
      </c>
    </row>
    <row r="94" spans="1:27" ht="14.25">
      <c r="A94" s="656">
        <f t="shared" si="56"/>
        <v>0</v>
      </c>
      <c r="B94" s="629">
        <f>IF($N94&gt;0,"12",0)</f>
        <v>0</v>
      </c>
      <c r="C94" s="625">
        <f t="shared" si="57"/>
        <v>0</v>
      </c>
      <c r="D94" s="625">
        <f t="shared" si="58"/>
        <v>0</v>
      </c>
      <c r="E94" s="625">
        <f t="shared" si="59"/>
        <v>0</v>
      </c>
      <c r="F94" s="625">
        <f t="shared" si="60"/>
        <v>0</v>
      </c>
      <c r="G94" s="625">
        <f t="shared" si="61"/>
        <v>0</v>
      </c>
      <c r="H94" s="625">
        <f t="shared" si="62"/>
        <v>0</v>
      </c>
      <c r="I94" s="625">
        <f t="shared" si="63"/>
        <v>0</v>
      </c>
      <c r="J94" s="625">
        <f t="shared" si="64"/>
        <v>0</v>
      </c>
      <c r="K94" s="625">
        <f t="shared" si="65"/>
        <v>0</v>
      </c>
      <c r="L94" s="628">
        <f>IF($N94&gt;0,VLOOKUP($A94&amp;$B94,'12.GPS좌표값'!$E$5:$G$94,2,0),0)</f>
        <v>0</v>
      </c>
      <c r="M94" s="628">
        <f>IF($N94&gt;0,VLOOKUP($A94&amp;$B94,'12.GPS좌표값'!$E$5:$G$94,3,0),0)</f>
        <v>0</v>
      </c>
      <c r="N94" s="651"/>
      <c r="O94" s="651"/>
      <c r="P94" s="625">
        <f t="shared" si="66"/>
        <v>0</v>
      </c>
      <c r="Q94" s="625">
        <f t="shared" si="67"/>
        <v>0</v>
      </c>
      <c r="R94" s="625">
        <f t="shared" si="68"/>
        <v>0</v>
      </c>
      <c r="S94" s="625">
        <f t="shared" si="69"/>
        <v>0</v>
      </c>
      <c r="T94" s="627"/>
      <c r="U94" s="613" t="s">
        <v>541</v>
      </c>
    </row>
    <row r="95" spans="1:27" ht="14.25">
      <c r="A95" s="656">
        <f t="shared" si="56"/>
        <v>0</v>
      </c>
      <c r="B95" s="629">
        <f>IF($N95&gt;0,"13",0)</f>
        <v>0</v>
      </c>
      <c r="C95" s="625">
        <f t="shared" si="57"/>
        <v>0</v>
      </c>
      <c r="D95" s="625">
        <f t="shared" si="58"/>
        <v>0</v>
      </c>
      <c r="E95" s="625">
        <f t="shared" si="59"/>
        <v>0</v>
      </c>
      <c r="F95" s="625">
        <f t="shared" si="60"/>
        <v>0</v>
      </c>
      <c r="G95" s="625">
        <f t="shared" si="61"/>
        <v>0</v>
      </c>
      <c r="H95" s="625">
        <f t="shared" si="62"/>
        <v>0</v>
      </c>
      <c r="I95" s="625">
        <f t="shared" si="63"/>
        <v>0</v>
      </c>
      <c r="J95" s="625">
        <f t="shared" si="64"/>
        <v>0</v>
      </c>
      <c r="K95" s="625">
        <f t="shared" si="65"/>
        <v>0</v>
      </c>
      <c r="L95" s="628">
        <f>IF($N95&gt;0,VLOOKUP($A95&amp;$B95,'12.GPS좌표값'!$E$5:$G$94,2,0),0)</f>
        <v>0</v>
      </c>
      <c r="M95" s="628">
        <f>IF($N95&gt;0,VLOOKUP($A95&amp;$B95,'12.GPS좌표값'!$E$5:$G$94,3,0),0)</f>
        <v>0</v>
      </c>
      <c r="N95" s="651"/>
      <c r="O95" s="651"/>
      <c r="P95" s="625">
        <f t="shared" si="66"/>
        <v>0</v>
      </c>
      <c r="Q95" s="625">
        <f t="shared" si="67"/>
        <v>0</v>
      </c>
      <c r="R95" s="625">
        <f t="shared" si="68"/>
        <v>0</v>
      </c>
      <c r="S95" s="625">
        <f t="shared" si="69"/>
        <v>0</v>
      </c>
      <c r="T95" s="627"/>
      <c r="U95" s="613" t="s">
        <v>524</v>
      </c>
    </row>
    <row r="96" spans="1:27" ht="14.25">
      <c r="A96" s="656">
        <f t="shared" si="56"/>
        <v>0</v>
      </c>
      <c r="B96" s="629">
        <f>IF($N96&gt;0,"14",0)</f>
        <v>0</v>
      </c>
      <c r="C96" s="625">
        <f t="shared" si="57"/>
        <v>0</v>
      </c>
      <c r="D96" s="625">
        <f t="shared" si="58"/>
        <v>0</v>
      </c>
      <c r="E96" s="625">
        <f t="shared" si="59"/>
        <v>0</v>
      </c>
      <c r="F96" s="625">
        <f t="shared" si="60"/>
        <v>0</v>
      </c>
      <c r="G96" s="625">
        <f t="shared" si="61"/>
        <v>0</v>
      </c>
      <c r="H96" s="625">
        <f t="shared" si="62"/>
        <v>0</v>
      </c>
      <c r="I96" s="625">
        <f t="shared" si="63"/>
        <v>0</v>
      </c>
      <c r="J96" s="625">
        <f t="shared" si="64"/>
        <v>0</v>
      </c>
      <c r="K96" s="625">
        <f t="shared" si="65"/>
        <v>0</v>
      </c>
      <c r="L96" s="628">
        <f>IF($N96&gt;0,VLOOKUP($A96&amp;$B96,'12.GPS좌표값'!$E$5:$G$94,2,0),0)</f>
        <v>0</v>
      </c>
      <c r="M96" s="628">
        <f>IF($N96&gt;0,VLOOKUP($A96&amp;$B96,'12.GPS좌표값'!$E$5:$G$94,3,0),0)</f>
        <v>0</v>
      </c>
      <c r="N96" s="651"/>
      <c r="O96" s="651"/>
      <c r="P96" s="625">
        <f t="shared" si="66"/>
        <v>0</v>
      </c>
      <c r="Q96" s="625">
        <f t="shared" si="67"/>
        <v>0</v>
      </c>
      <c r="R96" s="625">
        <f t="shared" si="68"/>
        <v>0</v>
      </c>
      <c r="S96" s="625">
        <f t="shared" si="69"/>
        <v>0</v>
      </c>
      <c r="T96" s="627"/>
      <c r="U96" s="613" t="s">
        <v>534</v>
      </c>
    </row>
    <row r="97" spans="1:27" ht="14.25">
      <c r="A97" s="656">
        <f t="shared" si="56"/>
        <v>0</v>
      </c>
      <c r="B97" s="629">
        <f>IF($N97&gt;0,"15",0)</f>
        <v>0</v>
      </c>
      <c r="C97" s="625">
        <f t="shared" si="57"/>
        <v>0</v>
      </c>
      <c r="D97" s="625">
        <f t="shared" si="58"/>
        <v>0</v>
      </c>
      <c r="E97" s="625">
        <f t="shared" si="59"/>
        <v>0</v>
      </c>
      <c r="F97" s="625">
        <f t="shared" si="60"/>
        <v>0</v>
      </c>
      <c r="G97" s="625">
        <f t="shared" si="61"/>
        <v>0</v>
      </c>
      <c r="H97" s="625">
        <f t="shared" si="62"/>
        <v>0</v>
      </c>
      <c r="I97" s="625">
        <f t="shared" si="63"/>
        <v>0</v>
      </c>
      <c r="J97" s="625">
        <f t="shared" si="64"/>
        <v>0</v>
      </c>
      <c r="K97" s="625">
        <f t="shared" si="65"/>
        <v>0</v>
      </c>
      <c r="L97" s="628">
        <f>IF($N97&gt;0,VLOOKUP($A97&amp;$B97,'12.GPS좌표값'!$E$5:$G$94,2,0),0)</f>
        <v>0</v>
      </c>
      <c r="M97" s="628">
        <f>IF($N97&gt;0,VLOOKUP($A97&amp;$B97,'12.GPS좌표값'!$E$5:$G$94,3,0),0)</f>
        <v>0</v>
      </c>
      <c r="N97" s="651"/>
      <c r="O97" s="651"/>
      <c r="P97" s="625">
        <f t="shared" si="66"/>
        <v>0</v>
      </c>
      <c r="Q97" s="625">
        <f t="shared" si="67"/>
        <v>0</v>
      </c>
      <c r="R97" s="625">
        <f t="shared" si="68"/>
        <v>0</v>
      </c>
      <c r="S97" s="625">
        <f t="shared" si="69"/>
        <v>0</v>
      </c>
      <c r="T97" s="627"/>
      <c r="U97" s="613" t="s">
        <v>531</v>
      </c>
    </row>
    <row r="98" spans="1:27" ht="14.25">
      <c r="A98" s="656">
        <f t="shared" si="56"/>
        <v>0</v>
      </c>
      <c r="B98" s="629">
        <f>IF($N98&gt;0,"16",0)</f>
        <v>0</v>
      </c>
      <c r="C98" s="625">
        <f t="shared" si="57"/>
        <v>0</v>
      </c>
      <c r="D98" s="625">
        <f t="shared" si="58"/>
        <v>0</v>
      </c>
      <c r="E98" s="625">
        <f t="shared" si="59"/>
        <v>0</v>
      </c>
      <c r="F98" s="625">
        <f t="shared" si="60"/>
        <v>0</v>
      </c>
      <c r="G98" s="625">
        <f t="shared" si="61"/>
        <v>0</v>
      </c>
      <c r="H98" s="625">
        <f t="shared" si="62"/>
        <v>0</v>
      </c>
      <c r="I98" s="625">
        <f t="shared" si="63"/>
        <v>0</v>
      </c>
      <c r="J98" s="625">
        <f t="shared" si="64"/>
        <v>0</v>
      </c>
      <c r="K98" s="625">
        <f t="shared" si="65"/>
        <v>0</v>
      </c>
      <c r="L98" s="628">
        <f>IF($N98&gt;0,VLOOKUP($A98&amp;$B98,'12.GPS좌표값'!$E$5:$G$94,2,0),0)</f>
        <v>0</v>
      </c>
      <c r="M98" s="628">
        <f>IF($N98&gt;0,VLOOKUP($A98&amp;$B98,'12.GPS좌표값'!$E$5:$G$94,3,0),0)</f>
        <v>0</v>
      </c>
      <c r="N98" s="651"/>
      <c r="O98" s="651"/>
      <c r="P98" s="625">
        <f t="shared" si="66"/>
        <v>0</v>
      </c>
      <c r="Q98" s="625">
        <f t="shared" si="67"/>
        <v>0</v>
      </c>
      <c r="R98" s="625">
        <f t="shared" si="68"/>
        <v>0</v>
      </c>
      <c r="S98" s="625">
        <f t="shared" si="69"/>
        <v>0</v>
      </c>
      <c r="T98" s="627"/>
      <c r="U98" s="613" t="s">
        <v>529</v>
      </c>
    </row>
    <row r="99" spans="1:27" ht="14.25">
      <c r="A99" s="656">
        <f t="shared" si="56"/>
        <v>0</v>
      </c>
      <c r="B99" s="629">
        <f>IF($N99&gt;0,"17",0)</f>
        <v>0</v>
      </c>
      <c r="C99" s="625">
        <f t="shared" si="57"/>
        <v>0</v>
      </c>
      <c r="D99" s="625">
        <f t="shared" si="58"/>
        <v>0</v>
      </c>
      <c r="E99" s="625">
        <f t="shared" si="59"/>
        <v>0</v>
      </c>
      <c r="F99" s="625">
        <f t="shared" si="60"/>
        <v>0</v>
      </c>
      <c r="G99" s="625">
        <f t="shared" si="61"/>
        <v>0</v>
      </c>
      <c r="H99" s="625">
        <f t="shared" si="62"/>
        <v>0</v>
      </c>
      <c r="I99" s="625">
        <f t="shared" si="63"/>
        <v>0</v>
      </c>
      <c r="J99" s="625">
        <f t="shared" si="64"/>
        <v>0</v>
      </c>
      <c r="K99" s="625">
        <f t="shared" si="65"/>
        <v>0</v>
      </c>
      <c r="L99" s="628">
        <f>IF($N99&gt;0,VLOOKUP($A99&amp;$B99,'12.GPS좌표값'!$E$5:$G$94,2,0),0)</f>
        <v>0</v>
      </c>
      <c r="M99" s="628">
        <f>IF($N99&gt;0,VLOOKUP($A99&amp;$B99,'12.GPS좌표값'!$E$5:$G$94,3,0),0)</f>
        <v>0</v>
      </c>
      <c r="N99" s="651"/>
      <c r="O99" s="651"/>
      <c r="P99" s="625">
        <f t="shared" si="66"/>
        <v>0</v>
      </c>
      <c r="Q99" s="625">
        <f t="shared" si="67"/>
        <v>0</v>
      </c>
      <c r="R99" s="625">
        <f t="shared" si="68"/>
        <v>0</v>
      </c>
      <c r="S99" s="625">
        <f t="shared" si="69"/>
        <v>0</v>
      </c>
      <c r="T99" s="627"/>
    </row>
    <row r="100" spans="1:27" ht="14.25">
      <c r="A100" s="656">
        <f t="shared" si="56"/>
        <v>0</v>
      </c>
      <c r="B100" s="629">
        <f>IF($N100&gt;0,"18",0)</f>
        <v>0</v>
      </c>
      <c r="C100" s="625">
        <f t="shared" si="57"/>
        <v>0</v>
      </c>
      <c r="D100" s="625">
        <f t="shared" si="58"/>
        <v>0</v>
      </c>
      <c r="E100" s="625">
        <f t="shared" si="59"/>
        <v>0</v>
      </c>
      <c r="F100" s="625">
        <f t="shared" si="60"/>
        <v>0</v>
      </c>
      <c r="G100" s="625">
        <f t="shared" si="61"/>
        <v>0</v>
      </c>
      <c r="H100" s="625">
        <f t="shared" si="62"/>
        <v>0</v>
      </c>
      <c r="I100" s="625">
        <f t="shared" si="63"/>
        <v>0</v>
      </c>
      <c r="J100" s="625">
        <f t="shared" si="64"/>
        <v>0</v>
      </c>
      <c r="K100" s="625">
        <f t="shared" si="65"/>
        <v>0</v>
      </c>
      <c r="L100" s="628">
        <f>IF($N100&gt;0,VLOOKUP($A100&amp;$B100,'12.GPS좌표값'!$E$5:$G$94,2,0),0)</f>
        <v>0</v>
      </c>
      <c r="M100" s="628">
        <f>IF($N100&gt;0,VLOOKUP($A100&amp;$B100,'12.GPS좌표값'!$E$5:$G$94,3,0),0)</f>
        <v>0</v>
      </c>
      <c r="N100" s="651"/>
      <c r="O100" s="651"/>
      <c r="P100" s="625">
        <f t="shared" si="66"/>
        <v>0</v>
      </c>
      <c r="Q100" s="625">
        <f t="shared" si="67"/>
        <v>0</v>
      </c>
      <c r="R100" s="625">
        <f t="shared" si="68"/>
        <v>0</v>
      </c>
      <c r="S100" s="625">
        <f t="shared" si="69"/>
        <v>0</v>
      </c>
      <c r="T100" s="627"/>
    </row>
    <row r="101" spans="1:27" ht="14.25">
      <c r="A101" s="656">
        <f t="shared" si="56"/>
        <v>0</v>
      </c>
      <c r="B101" s="629">
        <f>IF($N101&gt;0,"19",0)</f>
        <v>0</v>
      </c>
      <c r="C101" s="625">
        <f t="shared" si="57"/>
        <v>0</v>
      </c>
      <c r="D101" s="625">
        <f t="shared" si="58"/>
        <v>0</v>
      </c>
      <c r="E101" s="625">
        <f t="shared" si="59"/>
        <v>0</v>
      </c>
      <c r="F101" s="625">
        <f t="shared" si="60"/>
        <v>0</v>
      </c>
      <c r="G101" s="625">
        <f t="shared" si="61"/>
        <v>0</v>
      </c>
      <c r="H101" s="625">
        <f t="shared" si="62"/>
        <v>0</v>
      </c>
      <c r="I101" s="625">
        <f t="shared" si="63"/>
        <v>0</v>
      </c>
      <c r="J101" s="625">
        <f t="shared" si="64"/>
        <v>0</v>
      </c>
      <c r="K101" s="625">
        <f t="shared" si="65"/>
        <v>0</v>
      </c>
      <c r="L101" s="628">
        <f>IF($N101&gt;0,VLOOKUP($A101&amp;$B101,'12.GPS좌표값'!$E$5:$G$94,2,0),0)</f>
        <v>0</v>
      </c>
      <c r="M101" s="628">
        <f>IF($N101&gt;0,VLOOKUP($A101&amp;$B101,'12.GPS좌표값'!$E$5:$G$94,3,0),0)</f>
        <v>0</v>
      </c>
      <c r="N101" s="651"/>
      <c r="O101" s="651"/>
      <c r="P101" s="625">
        <f t="shared" si="66"/>
        <v>0</v>
      </c>
      <c r="Q101" s="625">
        <f t="shared" si="67"/>
        <v>0</v>
      </c>
      <c r="R101" s="625">
        <f t="shared" si="68"/>
        <v>0</v>
      </c>
      <c r="S101" s="625">
        <f t="shared" si="69"/>
        <v>0</v>
      </c>
      <c r="T101" s="627"/>
    </row>
    <row r="102" spans="1:27" ht="14.25">
      <c r="A102" s="656">
        <f t="shared" si="56"/>
        <v>0</v>
      </c>
      <c r="B102" s="629">
        <f>IF($N102&gt;0,"20",0)</f>
        <v>0</v>
      </c>
      <c r="C102" s="625">
        <f t="shared" si="57"/>
        <v>0</v>
      </c>
      <c r="D102" s="625">
        <f t="shared" si="58"/>
        <v>0</v>
      </c>
      <c r="E102" s="625">
        <f t="shared" si="59"/>
        <v>0</v>
      </c>
      <c r="F102" s="625">
        <f t="shared" si="60"/>
        <v>0</v>
      </c>
      <c r="G102" s="625">
        <f t="shared" si="61"/>
        <v>0</v>
      </c>
      <c r="H102" s="625">
        <f t="shared" si="62"/>
        <v>0</v>
      </c>
      <c r="I102" s="625">
        <f t="shared" si="63"/>
        <v>0</v>
      </c>
      <c r="J102" s="625">
        <f t="shared" si="64"/>
        <v>0</v>
      </c>
      <c r="K102" s="625">
        <f t="shared" si="65"/>
        <v>0</v>
      </c>
      <c r="L102" s="628">
        <f>IF($N102&gt;0,VLOOKUP($A102&amp;$B102,'12.GPS좌표값'!$E$5:$G$94,2,0),0)</f>
        <v>0</v>
      </c>
      <c r="M102" s="628">
        <f>IF($N102&gt;0,VLOOKUP($A102&amp;$B102,'12.GPS좌표값'!$E$5:$G$94,3,0),0)</f>
        <v>0</v>
      </c>
      <c r="N102" s="651"/>
      <c r="O102" s="651"/>
      <c r="P102" s="625">
        <f t="shared" si="66"/>
        <v>0</v>
      </c>
      <c r="Q102" s="625">
        <f t="shared" si="67"/>
        <v>0</v>
      </c>
      <c r="R102" s="625">
        <f t="shared" si="68"/>
        <v>0</v>
      </c>
      <c r="S102" s="625">
        <f t="shared" si="69"/>
        <v>0</v>
      </c>
      <c r="T102" s="627"/>
    </row>
    <row r="103" spans="1:27" ht="14.25">
      <c r="A103" s="640" t="s">
        <v>364</v>
      </c>
      <c r="B103" s="626">
        <v>1</v>
      </c>
      <c r="C103" s="625" t="str">
        <f>VLOOKUP(A103,'5-1.소반별'!$Q$1:$U$9,2,0)</f>
        <v>양구군 양구읍 송청리 산11번지외 14필지</v>
      </c>
      <c r="D103" s="654">
        <v>2026</v>
      </c>
      <c r="E103" s="654" t="s">
        <v>1109</v>
      </c>
      <c r="F103" s="625">
        <v>0.02</v>
      </c>
      <c r="G103" s="627" t="s">
        <v>211</v>
      </c>
      <c r="H103" s="625">
        <f>VLOOKUP($A103,'5-1.소반별'!$Q$1:$U$9,5,0)</f>
        <v>20.069999999999997</v>
      </c>
      <c r="I103" s="627">
        <f>VLOOKUP($A103,'5-1.소반별'!$Q$1:$X$9,8,0)</f>
        <v>2025</v>
      </c>
      <c r="J103" s="627" t="str">
        <f>VLOOKUP($A103,'5-1.소반별'!$Q$1:$X$9,6,0)</f>
        <v>자작나무</v>
      </c>
      <c r="K103" s="653" t="s">
        <v>609</v>
      </c>
      <c r="L103" s="628">
        <f>VLOOKUP($A103&amp;$B103,'12.GPS좌표값'!$E$5:$G$94,2,0)</f>
        <v>287678</v>
      </c>
      <c r="M103" s="628">
        <f>VLOOKUP($A103&amp;$B103,'12.GPS좌표값'!$E$5:$G$94,3,0)</f>
        <v>611449</v>
      </c>
      <c r="N103" s="651">
        <v>21</v>
      </c>
      <c r="O103" s="651">
        <v>39</v>
      </c>
      <c r="P103" s="653" t="s">
        <v>582</v>
      </c>
      <c r="Q103" s="627" t="s">
        <v>614</v>
      </c>
      <c r="R103" s="653" t="s">
        <v>581</v>
      </c>
      <c r="S103" s="662" t="s">
        <v>1081</v>
      </c>
      <c r="T103" s="626">
        <f>VLOOKUP($A103,'5-1.소반별'!$Q$1:$X$9,7,0)</f>
        <v>3000</v>
      </c>
      <c r="U103" s="613" t="s">
        <v>551</v>
      </c>
      <c r="AA103">
        <f>T103/50</f>
        <v>60</v>
      </c>
    </row>
    <row r="104" spans="1:27" ht="14.25">
      <c r="A104" s="656" t="str">
        <f t="shared" ref="A104:A122" si="70">IF($N104&gt;0,"1-0-6-0",0)</f>
        <v>1-0-6-0</v>
      </c>
      <c r="B104" s="629" t="str">
        <f>IF($N104&gt;0,"2",0)</f>
        <v>2</v>
      </c>
      <c r="C104" s="625" t="str">
        <f t="shared" ref="C104:C122" si="71">IF($N104&gt;0,C103,0)</f>
        <v>양구군 양구읍 송청리 산11번지외 14필지</v>
      </c>
      <c r="D104" s="625">
        <f t="shared" ref="D104:D122" si="72">IF($N104&gt;0,D103,0)</f>
        <v>2026</v>
      </c>
      <c r="E104" s="625" t="str">
        <f t="shared" ref="E104:E122" si="73">IF($N104&gt;0,E103,0)</f>
        <v>05.08-05.20</v>
      </c>
      <c r="F104" s="625">
        <f t="shared" ref="F104:F122" si="74">IF($N104&gt;0,F103,0)</f>
        <v>0.02</v>
      </c>
      <c r="G104" s="625" t="str">
        <f t="shared" ref="G104:G122" si="75">IF($N104&gt;0,G103,0)</f>
        <v>모두베기</v>
      </c>
      <c r="H104" s="625">
        <f t="shared" ref="H104:H122" si="76">IF($N104&gt;0,H103,0)</f>
        <v>20.069999999999997</v>
      </c>
      <c r="I104" s="625">
        <f t="shared" ref="I104:I122" si="77">IF($N104&gt;0,I103,0)</f>
        <v>2025</v>
      </c>
      <c r="J104" s="625" t="str">
        <f t="shared" ref="J104:J122" si="78">IF($N104&gt;0,J103,0)</f>
        <v>자작나무</v>
      </c>
      <c r="K104" s="625" t="str">
        <f t="shared" ref="K104:K122" si="79">IF($N104&gt;0,K103,0)</f>
        <v>중묘</v>
      </c>
      <c r="L104" s="628">
        <f>IF($N104&gt;0,VLOOKUP($A104&amp;$B104,'12.GPS좌표값'!$E$5:$G$94,2,0),0)</f>
        <v>287817</v>
      </c>
      <c r="M104" s="628">
        <f>IF($N104&gt;0,VLOOKUP($A104&amp;$B104,'12.GPS좌표값'!$E$5:$G$94,3,0),0)</f>
        <v>610344</v>
      </c>
      <c r="N104" s="651">
        <v>37</v>
      </c>
      <c r="O104" s="651">
        <v>23</v>
      </c>
      <c r="P104" s="625" t="str">
        <f>IF($N104&gt;0,P103,0)</f>
        <v>제거대상은 목본류+초본류 혼합</v>
      </c>
      <c r="Q104" s="625" t="str">
        <f>IF($N104&gt;0,Q103,0)</f>
        <v>조림 2년 차</v>
      </c>
      <c r="R104" s="625" t="str">
        <f>IF($N104&gt;0,R103,0)</f>
        <v>중(15º~30º)</v>
      </c>
      <c r="S104" s="625" t="str">
        <f>IF($N104&gt;0,S103,0)</f>
        <v>개소당 평균면적이 3ha 이상</v>
      </c>
      <c r="T104" s="629"/>
      <c r="U104" s="613" t="s">
        <v>527</v>
      </c>
    </row>
    <row r="105" spans="1:27" ht="14.25">
      <c r="A105" s="656" t="str">
        <f t="shared" si="70"/>
        <v>1-0-6-0</v>
      </c>
      <c r="B105" s="629" t="str">
        <f>IF($N105&gt;0,"3",0)</f>
        <v>3</v>
      </c>
      <c r="C105" s="625" t="str">
        <f t="shared" si="71"/>
        <v>양구군 양구읍 송청리 산11번지외 14필지</v>
      </c>
      <c r="D105" s="625">
        <f t="shared" si="72"/>
        <v>2026</v>
      </c>
      <c r="E105" s="625" t="str">
        <f t="shared" si="73"/>
        <v>05.08-05.20</v>
      </c>
      <c r="F105" s="625">
        <f t="shared" si="74"/>
        <v>0.02</v>
      </c>
      <c r="G105" s="625" t="str">
        <f t="shared" si="75"/>
        <v>모두베기</v>
      </c>
      <c r="H105" s="625">
        <f t="shared" si="76"/>
        <v>20.069999999999997</v>
      </c>
      <c r="I105" s="625">
        <f t="shared" si="77"/>
        <v>2025</v>
      </c>
      <c r="J105" s="625" t="str">
        <f t="shared" si="78"/>
        <v>자작나무</v>
      </c>
      <c r="K105" s="625" t="str">
        <f t="shared" si="79"/>
        <v>중묘</v>
      </c>
      <c r="L105" s="628">
        <f>IF($N105&gt;0,VLOOKUP($A105&amp;$B105,'12.GPS좌표값'!$E$5:$G$94,2,0),0)</f>
        <v>288040</v>
      </c>
      <c r="M105" s="628">
        <f>IF($N105&gt;0,VLOOKUP($A105&amp;$B105,'12.GPS좌표값'!$E$5:$G$94,3,0),0)</f>
        <v>610313</v>
      </c>
      <c r="N105" s="651">
        <v>34</v>
      </c>
      <c r="O105" s="651">
        <v>26</v>
      </c>
      <c r="P105" s="625" t="str">
        <f t="shared" ref="P105:P122" si="80">IF($N105&gt;0,P104,0)</f>
        <v>제거대상은 목본류+초본류 혼합</v>
      </c>
      <c r="Q105" s="625" t="str">
        <f t="shared" ref="Q105:Q122" si="81">IF($N105&gt;0,Q104,0)</f>
        <v>조림 2년 차</v>
      </c>
      <c r="R105" s="625" t="str">
        <f t="shared" ref="R105:R122" si="82">IF($N105&gt;0,R104,0)</f>
        <v>중(15º~30º)</v>
      </c>
      <c r="S105" s="625" t="str">
        <f t="shared" ref="S105:S122" si="83">IF($N105&gt;0,S104,0)</f>
        <v>개소당 평균면적이 3ha 이상</v>
      </c>
      <c r="T105" s="627"/>
      <c r="U105" s="613" t="s">
        <v>541</v>
      </c>
    </row>
    <row r="106" spans="1:27" ht="14.25">
      <c r="A106" s="656" t="str">
        <f t="shared" si="70"/>
        <v>1-0-6-0</v>
      </c>
      <c r="B106" s="629" t="str">
        <f>IF($N106&gt;0,"4",0)</f>
        <v>4</v>
      </c>
      <c r="C106" s="625" t="str">
        <f t="shared" si="71"/>
        <v>양구군 양구읍 송청리 산11번지외 14필지</v>
      </c>
      <c r="D106" s="625">
        <f t="shared" si="72"/>
        <v>2026</v>
      </c>
      <c r="E106" s="625" t="str">
        <f t="shared" si="73"/>
        <v>05.08-05.20</v>
      </c>
      <c r="F106" s="625">
        <f t="shared" si="74"/>
        <v>0.02</v>
      </c>
      <c r="G106" s="625" t="str">
        <f t="shared" si="75"/>
        <v>모두베기</v>
      </c>
      <c r="H106" s="625">
        <f t="shared" si="76"/>
        <v>20.069999999999997</v>
      </c>
      <c r="I106" s="625">
        <f t="shared" si="77"/>
        <v>2025</v>
      </c>
      <c r="J106" s="625" t="str">
        <f t="shared" si="78"/>
        <v>자작나무</v>
      </c>
      <c r="K106" s="625" t="str">
        <f t="shared" si="79"/>
        <v>중묘</v>
      </c>
      <c r="L106" s="628">
        <f>IF($N106&gt;0,VLOOKUP($A106&amp;$B106,'12.GPS좌표값'!$E$5:$G$94,2,0),0)</f>
        <v>288068</v>
      </c>
      <c r="M106" s="628">
        <f>IF($N106&gt;0,VLOOKUP($A106&amp;$B106,'12.GPS좌표값'!$E$5:$G$94,3,0),0)</f>
        <v>610433</v>
      </c>
      <c r="N106" s="651">
        <v>44</v>
      </c>
      <c r="O106" s="651">
        <v>16</v>
      </c>
      <c r="P106" s="625" t="str">
        <f t="shared" si="80"/>
        <v>제거대상은 목본류+초본류 혼합</v>
      </c>
      <c r="Q106" s="625" t="str">
        <f t="shared" si="81"/>
        <v>조림 2년 차</v>
      </c>
      <c r="R106" s="625" t="str">
        <f t="shared" si="82"/>
        <v>중(15º~30º)</v>
      </c>
      <c r="S106" s="625" t="str">
        <f t="shared" si="83"/>
        <v>개소당 평균면적이 3ha 이상</v>
      </c>
      <c r="T106" s="627"/>
      <c r="U106" s="613" t="s">
        <v>524</v>
      </c>
    </row>
    <row r="107" spans="1:27" ht="14.25">
      <c r="A107" s="656" t="str">
        <f t="shared" si="70"/>
        <v>1-0-6-0</v>
      </c>
      <c r="B107" s="629" t="str">
        <f>IF($N107&gt;0,"5",0)</f>
        <v>5</v>
      </c>
      <c r="C107" s="625" t="str">
        <f t="shared" si="71"/>
        <v>양구군 양구읍 송청리 산11번지외 14필지</v>
      </c>
      <c r="D107" s="625">
        <f t="shared" si="72"/>
        <v>2026</v>
      </c>
      <c r="E107" s="625" t="str">
        <f t="shared" si="73"/>
        <v>05.08-05.20</v>
      </c>
      <c r="F107" s="625">
        <f t="shared" si="74"/>
        <v>0.02</v>
      </c>
      <c r="G107" s="625" t="str">
        <f t="shared" si="75"/>
        <v>모두베기</v>
      </c>
      <c r="H107" s="625">
        <f t="shared" si="76"/>
        <v>20.069999999999997</v>
      </c>
      <c r="I107" s="625">
        <f t="shared" si="77"/>
        <v>2025</v>
      </c>
      <c r="J107" s="625" t="str">
        <f t="shared" si="78"/>
        <v>자작나무</v>
      </c>
      <c r="K107" s="625" t="str">
        <f t="shared" si="79"/>
        <v>중묘</v>
      </c>
      <c r="L107" s="628">
        <f>IF($N107&gt;0,VLOOKUP($A107&amp;$B107,'12.GPS좌표값'!$E$5:$G$94,2,0),0)</f>
        <v>288070</v>
      </c>
      <c r="M107" s="628">
        <f>IF($N107&gt;0,VLOOKUP($A107&amp;$B107,'12.GPS좌표값'!$E$5:$G$94,3,0),0)</f>
        <v>610586</v>
      </c>
      <c r="N107" s="651">
        <v>37</v>
      </c>
      <c r="O107" s="651">
        <v>23</v>
      </c>
      <c r="P107" s="625" t="str">
        <f t="shared" si="80"/>
        <v>제거대상은 목본류+초본류 혼합</v>
      </c>
      <c r="Q107" s="625" t="str">
        <f t="shared" si="81"/>
        <v>조림 2년 차</v>
      </c>
      <c r="R107" s="625" t="str">
        <f t="shared" si="82"/>
        <v>중(15º~30º)</v>
      </c>
      <c r="S107" s="625" t="str">
        <f t="shared" si="83"/>
        <v>개소당 평균면적이 3ha 이상</v>
      </c>
      <c r="T107" s="627"/>
      <c r="U107" s="613" t="s">
        <v>523</v>
      </c>
    </row>
    <row r="108" spans="1:27" ht="14.25">
      <c r="A108" s="656" t="str">
        <f t="shared" si="70"/>
        <v>1-0-6-0</v>
      </c>
      <c r="B108" s="629" t="str">
        <f>IF($N108&gt;0,"6",0)</f>
        <v>6</v>
      </c>
      <c r="C108" s="625" t="str">
        <f t="shared" si="71"/>
        <v>양구군 양구읍 송청리 산11번지외 14필지</v>
      </c>
      <c r="D108" s="625">
        <f t="shared" si="72"/>
        <v>2026</v>
      </c>
      <c r="E108" s="625" t="str">
        <f t="shared" si="73"/>
        <v>05.08-05.20</v>
      </c>
      <c r="F108" s="625">
        <f t="shared" si="74"/>
        <v>0.02</v>
      </c>
      <c r="G108" s="625" t="str">
        <f t="shared" si="75"/>
        <v>모두베기</v>
      </c>
      <c r="H108" s="625">
        <f t="shared" si="76"/>
        <v>20.069999999999997</v>
      </c>
      <c r="I108" s="625">
        <f t="shared" si="77"/>
        <v>2025</v>
      </c>
      <c r="J108" s="625" t="str">
        <f t="shared" si="78"/>
        <v>자작나무</v>
      </c>
      <c r="K108" s="625" t="str">
        <f t="shared" si="79"/>
        <v>중묘</v>
      </c>
      <c r="L108" s="628">
        <f>IF($N108&gt;0,VLOOKUP($A108&amp;$B108,'12.GPS좌표값'!$E$5:$G$94,2,0),0)</f>
        <v>288069</v>
      </c>
      <c r="M108" s="628">
        <f>IF($N108&gt;0,VLOOKUP($A108&amp;$B108,'12.GPS좌표값'!$E$5:$G$94,3,0),0)</f>
        <v>610691</v>
      </c>
      <c r="N108" s="651">
        <v>44</v>
      </c>
      <c r="O108" s="651">
        <v>16</v>
      </c>
      <c r="P108" s="625" t="str">
        <f t="shared" si="80"/>
        <v>제거대상은 목본류+초본류 혼합</v>
      </c>
      <c r="Q108" s="625" t="str">
        <f t="shared" si="81"/>
        <v>조림 2년 차</v>
      </c>
      <c r="R108" s="625" t="str">
        <f t="shared" si="82"/>
        <v>중(15º~30º)</v>
      </c>
      <c r="S108" s="625" t="str">
        <f t="shared" si="83"/>
        <v>개소당 평균면적이 3ha 이상</v>
      </c>
      <c r="T108" s="627"/>
      <c r="U108" s="613" t="s">
        <v>521</v>
      </c>
    </row>
    <row r="109" spans="1:27" ht="14.25">
      <c r="A109" s="656" t="str">
        <f t="shared" si="70"/>
        <v>1-0-6-0</v>
      </c>
      <c r="B109" s="629" t="str">
        <f>IF($N109&gt;0,"7",0)</f>
        <v>7</v>
      </c>
      <c r="C109" s="625" t="str">
        <f t="shared" si="71"/>
        <v>양구군 양구읍 송청리 산11번지외 14필지</v>
      </c>
      <c r="D109" s="625">
        <f t="shared" si="72"/>
        <v>2026</v>
      </c>
      <c r="E109" s="625" t="str">
        <f t="shared" si="73"/>
        <v>05.08-05.20</v>
      </c>
      <c r="F109" s="625">
        <f t="shared" si="74"/>
        <v>0.02</v>
      </c>
      <c r="G109" s="625" t="str">
        <f t="shared" si="75"/>
        <v>모두베기</v>
      </c>
      <c r="H109" s="625">
        <f t="shared" si="76"/>
        <v>20.069999999999997</v>
      </c>
      <c r="I109" s="625">
        <f t="shared" si="77"/>
        <v>2025</v>
      </c>
      <c r="J109" s="625" t="str">
        <f t="shared" si="78"/>
        <v>자작나무</v>
      </c>
      <c r="K109" s="625" t="str">
        <f t="shared" si="79"/>
        <v>중묘</v>
      </c>
      <c r="L109" s="628">
        <f>IF($N109&gt;0,VLOOKUP($A109&amp;$B109,'12.GPS좌표값'!$E$5:$G$94,2,0),0)</f>
        <v>289341</v>
      </c>
      <c r="M109" s="628">
        <f>IF($N109&gt;0,VLOOKUP($A109&amp;$B109,'12.GPS좌표값'!$E$5:$G$94,3,0),0)</f>
        <v>611637</v>
      </c>
      <c r="N109" s="651">
        <v>38</v>
      </c>
      <c r="O109" s="651">
        <v>22</v>
      </c>
      <c r="P109" s="625" t="str">
        <f t="shared" si="80"/>
        <v>제거대상은 목본류+초본류 혼합</v>
      </c>
      <c r="Q109" s="625" t="str">
        <f t="shared" si="81"/>
        <v>조림 2년 차</v>
      </c>
      <c r="R109" s="625" t="str">
        <f t="shared" si="82"/>
        <v>중(15º~30º)</v>
      </c>
      <c r="S109" s="625" t="str">
        <f t="shared" si="83"/>
        <v>개소당 평균면적이 3ha 이상</v>
      </c>
      <c r="T109" s="627"/>
      <c r="U109" s="613" t="s">
        <v>519</v>
      </c>
    </row>
    <row r="110" spans="1:27" ht="14.25">
      <c r="A110" s="656" t="str">
        <f t="shared" si="70"/>
        <v>1-0-6-0</v>
      </c>
      <c r="B110" s="629" t="str">
        <f>IF($N110&gt;0,"8",0)</f>
        <v>8</v>
      </c>
      <c r="C110" s="625" t="str">
        <f t="shared" si="71"/>
        <v>양구군 양구읍 송청리 산11번지외 14필지</v>
      </c>
      <c r="D110" s="625">
        <f t="shared" si="72"/>
        <v>2026</v>
      </c>
      <c r="E110" s="625" t="str">
        <f t="shared" si="73"/>
        <v>05.08-05.20</v>
      </c>
      <c r="F110" s="625">
        <f t="shared" si="74"/>
        <v>0.02</v>
      </c>
      <c r="G110" s="625" t="str">
        <f t="shared" si="75"/>
        <v>모두베기</v>
      </c>
      <c r="H110" s="625">
        <f t="shared" si="76"/>
        <v>20.069999999999997</v>
      </c>
      <c r="I110" s="625">
        <f t="shared" si="77"/>
        <v>2025</v>
      </c>
      <c r="J110" s="625" t="str">
        <f t="shared" si="78"/>
        <v>자작나무</v>
      </c>
      <c r="K110" s="625" t="str">
        <f t="shared" si="79"/>
        <v>중묘</v>
      </c>
      <c r="L110" s="628">
        <f>IF($N110&gt;0,VLOOKUP($A110&amp;$B110,'12.GPS좌표값'!$E$5:$G$94,2,0),0)</f>
        <v>289186</v>
      </c>
      <c r="M110" s="628">
        <f>IF($N110&gt;0,VLOOKUP($A110&amp;$B110,'12.GPS좌표값'!$E$5:$G$94,3,0),0)</f>
        <v>611544</v>
      </c>
      <c r="N110" s="651">
        <v>36</v>
      </c>
      <c r="O110" s="651">
        <v>24</v>
      </c>
      <c r="P110" s="625" t="str">
        <f t="shared" si="80"/>
        <v>제거대상은 목본류+초본류 혼합</v>
      </c>
      <c r="Q110" s="625" t="str">
        <f t="shared" si="81"/>
        <v>조림 2년 차</v>
      </c>
      <c r="R110" s="625" t="str">
        <f t="shared" si="82"/>
        <v>중(15º~30º)</v>
      </c>
      <c r="S110" s="625" t="str">
        <f t="shared" si="83"/>
        <v>개소당 평균면적이 3ha 이상</v>
      </c>
      <c r="T110" s="627"/>
      <c r="U110" s="613" t="s">
        <v>556</v>
      </c>
    </row>
    <row r="111" spans="1:27" ht="14.25">
      <c r="A111" s="656" t="str">
        <f t="shared" si="70"/>
        <v>1-0-6-0</v>
      </c>
      <c r="B111" s="629" t="str">
        <f>IF($N111&gt;0,"9",0)</f>
        <v>9</v>
      </c>
      <c r="C111" s="625" t="str">
        <f t="shared" si="71"/>
        <v>양구군 양구읍 송청리 산11번지외 14필지</v>
      </c>
      <c r="D111" s="625">
        <f t="shared" si="72"/>
        <v>2026</v>
      </c>
      <c r="E111" s="625" t="str">
        <f t="shared" si="73"/>
        <v>05.08-05.20</v>
      </c>
      <c r="F111" s="625">
        <f t="shared" si="74"/>
        <v>0.02</v>
      </c>
      <c r="G111" s="625" t="str">
        <f t="shared" si="75"/>
        <v>모두베기</v>
      </c>
      <c r="H111" s="625">
        <f t="shared" si="76"/>
        <v>20.069999999999997</v>
      </c>
      <c r="I111" s="625">
        <f t="shared" si="77"/>
        <v>2025</v>
      </c>
      <c r="J111" s="625" t="str">
        <f t="shared" si="78"/>
        <v>자작나무</v>
      </c>
      <c r="K111" s="625" t="str">
        <f t="shared" si="79"/>
        <v>중묘</v>
      </c>
      <c r="L111" s="628">
        <f>IF($N111&gt;0,VLOOKUP($A111&amp;$B111,'12.GPS좌표값'!$E$5:$G$94,2,0),0)</f>
        <v>289076</v>
      </c>
      <c r="M111" s="628">
        <f>IF($N111&gt;0,VLOOKUP($A111&amp;$B111,'12.GPS좌표값'!$E$5:$G$94,3,0),0)</f>
        <v>611652</v>
      </c>
      <c r="N111" s="651">
        <v>34</v>
      </c>
      <c r="O111" s="651">
        <v>26</v>
      </c>
      <c r="P111" s="625" t="str">
        <f t="shared" si="80"/>
        <v>제거대상은 목본류+초본류 혼합</v>
      </c>
      <c r="Q111" s="625" t="str">
        <f t="shared" si="81"/>
        <v>조림 2년 차</v>
      </c>
      <c r="R111" s="625" t="str">
        <f t="shared" si="82"/>
        <v>중(15º~30º)</v>
      </c>
      <c r="S111" s="625" t="str">
        <f t="shared" si="83"/>
        <v>개소당 평균면적이 3ha 이상</v>
      </c>
      <c r="T111" s="627"/>
      <c r="U111" s="613" t="s">
        <v>555</v>
      </c>
    </row>
    <row r="112" spans="1:27" ht="14.25">
      <c r="A112" s="656" t="str">
        <f t="shared" si="70"/>
        <v>1-0-6-0</v>
      </c>
      <c r="B112" s="629" t="str">
        <f>IF($N112&gt;0,"10",0)</f>
        <v>10</v>
      </c>
      <c r="C112" s="625" t="str">
        <f t="shared" si="71"/>
        <v>양구군 양구읍 송청리 산11번지외 14필지</v>
      </c>
      <c r="D112" s="625">
        <f t="shared" si="72"/>
        <v>2026</v>
      </c>
      <c r="E112" s="625" t="str">
        <f t="shared" si="73"/>
        <v>05.08-05.20</v>
      </c>
      <c r="F112" s="625">
        <f t="shared" si="74"/>
        <v>0.02</v>
      </c>
      <c r="G112" s="625" t="str">
        <f t="shared" si="75"/>
        <v>모두베기</v>
      </c>
      <c r="H112" s="625">
        <f t="shared" si="76"/>
        <v>20.069999999999997</v>
      </c>
      <c r="I112" s="625">
        <f t="shared" si="77"/>
        <v>2025</v>
      </c>
      <c r="J112" s="625" t="str">
        <f t="shared" si="78"/>
        <v>자작나무</v>
      </c>
      <c r="K112" s="625" t="str">
        <f t="shared" si="79"/>
        <v>중묘</v>
      </c>
      <c r="L112" s="628">
        <f>IF($N112&gt;0,VLOOKUP($A112&amp;$B112,'12.GPS좌표값'!$E$5:$G$94,2,0),0)</f>
        <v>289211</v>
      </c>
      <c r="M112" s="628">
        <f>IF($N112&gt;0,VLOOKUP($A112&amp;$B112,'12.GPS좌표값'!$E$5:$G$94,3,0),0)</f>
        <v>611732</v>
      </c>
      <c r="N112" s="651">
        <v>21</v>
      </c>
      <c r="O112" s="651">
        <v>39</v>
      </c>
      <c r="P112" s="625" t="str">
        <f t="shared" si="80"/>
        <v>제거대상은 목본류+초본류 혼합</v>
      </c>
      <c r="Q112" s="625" t="str">
        <f t="shared" si="81"/>
        <v>조림 2년 차</v>
      </c>
      <c r="R112" s="625" t="str">
        <f t="shared" si="82"/>
        <v>중(15º~30º)</v>
      </c>
      <c r="S112" s="625" t="str">
        <f t="shared" si="83"/>
        <v>개소당 평균면적이 3ha 이상</v>
      </c>
      <c r="T112" s="627"/>
      <c r="U112" s="613" t="s">
        <v>551</v>
      </c>
    </row>
    <row r="113" spans="1:27" ht="14.25">
      <c r="A113" s="656" t="str">
        <f t="shared" si="70"/>
        <v>1-0-6-0</v>
      </c>
      <c r="B113" s="629" t="str">
        <f>IF($N113&gt;0,"11",0)</f>
        <v>11</v>
      </c>
      <c r="C113" s="625" t="str">
        <f t="shared" si="71"/>
        <v>양구군 양구읍 송청리 산11번지외 14필지</v>
      </c>
      <c r="D113" s="625">
        <f t="shared" si="72"/>
        <v>2026</v>
      </c>
      <c r="E113" s="625" t="str">
        <f t="shared" si="73"/>
        <v>05.08-05.20</v>
      </c>
      <c r="F113" s="625">
        <f t="shared" si="74"/>
        <v>0.02</v>
      </c>
      <c r="G113" s="625" t="str">
        <f t="shared" si="75"/>
        <v>모두베기</v>
      </c>
      <c r="H113" s="625">
        <f t="shared" si="76"/>
        <v>20.069999999999997</v>
      </c>
      <c r="I113" s="625">
        <f t="shared" si="77"/>
        <v>2025</v>
      </c>
      <c r="J113" s="625" t="str">
        <f t="shared" si="78"/>
        <v>자작나무</v>
      </c>
      <c r="K113" s="625" t="str">
        <f t="shared" si="79"/>
        <v>중묘</v>
      </c>
      <c r="L113" s="628">
        <f>IF($N113&gt;0,VLOOKUP($A113&amp;$B113,'12.GPS좌표값'!$E$5:$G$94,2,0),0)</f>
        <v>289161</v>
      </c>
      <c r="M113" s="628">
        <f>IF($N113&gt;0,VLOOKUP($A113&amp;$B113,'12.GPS좌표값'!$E$5:$G$94,3,0),0)</f>
        <v>611838</v>
      </c>
      <c r="N113" s="651">
        <v>22</v>
      </c>
      <c r="O113" s="651">
        <v>38</v>
      </c>
      <c r="P113" s="625" t="str">
        <f t="shared" si="80"/>
        <v>제거대상은 목본류+초본류 혼합</v>
      </c>
      <c r="Q113" s="625" t="str">
        <f t="shared" si="81"/>
        <v>조림 2년 차</v>
      </c>
      <c r="R113" s="625" t="str">
        <f t="shared" si="82"/>
        <v>중(15º~30º)</v>
      </c>
      <c r="S113" s="625" t="str">
        <f t="shared" si="83"/>
        <v>개소당 평균면적이 3ha 이상</v>
      </c>
      <c r="T113" s="627"/>
      <c r="U113" s="613" t="s">
        <v>527</v>
      </c>
    </row>
    <row r="114" spans="1:27" ht="14.25">
      <c r="A114" s="656">
        <f t="shared" si="70"/>
        <v>0</v>
      </c>
      <c r="B114" s="629">
        <f>IF($N114&gt;0,"12",0)</f>
        <v>0</v>
      </c>
      <c r="C114" s="625">
        <f t="shared" si="71"/>
        <v>0</v>
      </c>
      <c r="D114" s="625">
        <f t="shared" si="72"/>
        <v>0</v>
      </c>
      <c r="E114" s="625">
        <f t="shared" si="73"/>
        <v>0</v>
      </c>
      <c r="F114" s="625">
        <f t="shared" si="74"/>
        <v>0</v>
      </c>
      <c r="G114" s="625">
        <f t="shared" si="75"/>
        <v>0</v>
      </c>
      <c r="H114" s="625">
        <f t="shared" si="76"/>
        <v>0</v>
      </c>
      <c r="I114" s="625">
        <f t="shared" si="77"/>
        <v>0</v>
      </c>
      <c r="J114" s="625">
        <f t="shared" si="78"/>
        <v>0</v>
      </c>
      <c r="K114" s="625">
        <f t="shared" si="79"/>
        <v>0</v>
      </c>
      <c r="L114" s="628">
        <f>IF($N114&gt;0,VLOOKUP($A114&amp;$B114,'12.GPS좌표값'!$E$5:$G$94,2,0),0)</f>
        <v>0</v>
      </c>
      <c r="M114" s="628">
        <f>IF($N114&gt;0,VLOOKUP($A114&amp;$B114,'12.GPS좌표값'!$E$5:$G$94,3,0),0)</f>
        <v>0</v>
      </c>
      <c r="N114" s="651"/>
      <c r="O114" s="651"/>
      <c r="P114" s="625">
        <f t="shared" si="80"/>
        <v>0</v>
      </c>
      <c r="Q114" s="625">
        <f t="shared" si="81"/>
        <v>0</v>
      </c>
      <c r="R114" s="625">
        <f t="shared" si="82"/>
        <v>0</v>
      </c>
      <c r="S114" s="625">
        <f t="shared" si="83"/>
        <v>0</v>
      </c>
      <c r="T114" s="627"/>
      <c r="U114" s="613" t="s">
        <v>541</v>
      </c>
    </row>
    <row r="115" spans="1:27" ht="14.25">
      <c r="A115" s="656">
        <f t="shared" si="70"/>
        <v>0</v>
      </c>
      <c r="B115" s="629">
        <f>IF($N115&gt;0,"13",0)</f>
        <v>0</v>
      </c>
      <c r="C115" s="625">
        <f t="shared" si="71"/>
        <v>0</v>
      </c>
      <c r="D115" s="625">
        <f t="shared" si="72"/>
        <v>0</v>
      </c>
      <c r="E115" s="625">
        <f t="shared" si="73"/>
        <v>0</v>
      </c>
      <c r="F115" s="625">
        <f t="shared" si="74"/>
        <v>0</v>
      </c>
      <c r="G115" s="625">
        <f t="shared" si="75"/>
        <v>0</v>
      </c>
      <c r="H115" s="625">
        <f t="shared" si="76"/>
        <v>0</v>
      </c>
      <c r="I115" s="625">
        <f t="shared" si="77"/>
        <v>0</v>
      </c>
      <c r="J115" s="625">
        <f t="shared" si="78"/>
        <v>0</v>
      </c>
      <c r="K115" s="625">
        <f t="shared" si="79"/>
        <v>0</v>
      </c>
      <c r="L115" s="628">
        <f>IF($N115&gt;0,VLOOKUP($A115&amp;$B115,'12.GPS좌표값'!$E$5:$G$94,2,0),0)</f>
        <v>0</v>
      </c>
      <c r="M115" s="628">
        <f>IF($N115&gt;0,VLOOKUP($A115&amp;$B115,'12.GPS좌표값'!$E$5:$G$94,3,0),0)</f>
        <v>0</v>
      </c>
      <c r="N115" s="651"/>
      <c r="O115" s="651"/>
      <c r="P115" s="625">
        <f t="shared" si="80"/>
        <v>0</v>
      </c>
      <c r="Q115" s="625">
        <f t="shared" si="81"/>
        <v>0</v>
      </c>
      <c r="R115" s="625">
        <f t="shared" si="82"/>
        <v>0</v>
      </c>
      <c r="S115" s="625">
        <f t="shared" si="83"/>
        <v>0</v>
      </c>
      <c r="T115" s="627"/>
      <c r="U115" s="613" t="s">
        <v>524</v>
      </c>
    </row>
    <row r="116" spans="1:27" ht="14.25">
      <c r="A116" s="656">
        <f t="shared" si="70"/>
        <v>0</v>
      </c>
      <c r="B116" s="629">
        <f>IF($N116&gt;0,"14",0)</f>
        <v>0</v>
      </c>
      <c r="C116" s="625">
        <f t="shared" si="71"/>
        <v>0</v>
      </c>
      <c r="D116" s="625">
        <f t="shared" si="72"/>
        <v>0</v>
      </c>
      <c r="E116" s="625">
        <f t="shared" si="73"/>
        <v>0</v>
      </c>
      <c r="F116" s="625">
        <f t="shared" si="74"/>
        <v>0</v>
      </c>
      <c r="G116" s="625">
        <f t="shared" si="75"/>
        <v>0</v>
      </c>
      <c r="H116" s="625">
        <f t="shared" si="76"/>
        <v>0</v>
      </c>
      <c r="I116" s="625">
        <f t="shared" si="77"/>
        <v>0</v>
      </c>
      <c r="J116" s="625">
        <f t="shared" si="78"/>
        <v>0</v>
      </c>
      <c r="K116" s="625">
        <f t="shared" si="79"/>
        <v>0</v>
      </c>
      <c r="L116" s="628">
        <f>IF($N116&gt;0,VLOOKUP($A116&amp;$B116,'12.GPS좌표값'!$E$5:$G$94,2,0),0)</f>
        <v>0</v>
      </c>
      <c r="M116" s="628">
        <f>IF($N116&gt;0,VLOOKUP($A116&amp;$B116,'12.GPS좌표값'!$E$5:$G$94,3,0),0)</f>
        <v>0</v>
      </c>
      <c r="N116" s="651"/>
      <c r="O116" s="651"/>
      <c r="P116" s="625">
        <f t="shared" si="80"/>
        <v>0</v>
      </c>
      <c r="Q116" s="625">
        <f t="shared" si="81"/>
        <v>0</v>
      </c>
      <c r="R116" s="625">
        <f t="shared" si="82"/>
        <v>0</v>
      </c>
      <c r="S116" s="625">
        <f t="shared" si="83"/>
        <v>0</v>
      </c>
      <c r="T116" s="627"/>
      <c r="U116" s="613" t="s">
        <v>534</v>
      </c>
    </row>
    <row r="117" spans="1:27" ht="14.25">
      <c r="A117" s="656">
        <f t="shared" si="70"/>
        <v>0</v>
      </c>
      <c r="B117" s="629">
        <f>IF($N117&gt;0,"15",0)</f>
        <v>0</v>
      </c>
      <c r="C117" s="625">
        <f t="shared" si="71"/>
        <v>0</v>
      </c>
      <c r="D117" s="625">
        <f t="shared" si="72"/>
        <v>0</v>
      </c>
      <c r="E117" s="625">
        <f t="shared" si="73"/>
        <v>0</v>
      </c>
      <c r="F117" s="625">
        <f t="shared" si="74"/>
        <v>0</v>
      </c>
      <c r="G117" s="625">
        <f t="shared" si="75"/>
        <v>0</v>
      </c>
      <c r="H117" s="625">
        <f t="shared" si="76"/>
        <v>0</v>
      </c>
      <c r="I117" s="625">
        <f t="shared" si="77"/>
        <v>0</v>
      </c>
      <c r="J117" s="625">
        <f t="shared" si="78"/>
        <v>0</v>
      </c>
      <c r="K117" s="625">
        <f t="shared" si="79"/>
        <v>0</v>
      </c>
      <c r="L117" s="628">
        <f>IF($N117&gt;0,VLOOKUP($A117&amp;$B117,'12.GPS좌표값'!$E$5:$G$94,2,0),0)</f>
        <v>0</v>
      </c>
      <c r="M117" s="628">
        <f>IF($N117&gt;0,VLOOKUP($A117&amp;$B117,'12.GPS좌표값'!$E$5:$G$94,3,0),0)</f>
        <v>0</v>
      </c>
      <c r="N117" s="651"/>
      <c r="O117" s="651"/>
      <c r="P117" s="625">
        <f t="shared" si="80"/>
        <v>0</v>
      </c>
      <c r="Q117" s="625">
        <f t="shared" si="81"/>
        <v>0</v>
      </c>
      <c r="R117" s="625">
        <f t="shared" si="82"/>
        <v>0</v>
      </c>
      <c r="S117" s="625">
        <f t="shared" si="83"/>
        <v>0</v>
      </c>
      <c r="T117" s="627"/>
      <c r="U117" s="613" t="s">
        <v>531</v>
      </c>
    </row>
    <row r="118" spans="1:27" ht="14.25">
      <c r="A118" s="656">
        <f t="shared" si="70"/>
        <v>0</v>
      </c>
      <c r="B118" s="629">
        <f>IF($N118&gt;0,"16",0)</f>
        <v>0</v>
      </c>
      <c r="C118" s="625">
        <f t="shared" si="71"/>
        <v>0</v>
      </c>
      <c r="D118" s="625">
        <f t="shared" si="72"/>
        <v>0</v>
      </c>
      <c r="E118" s="625">
        <f t="shared" si="73"/>
        <v>0</v>
      </c>
      <c r="F118" s="625">
        <f t="shared" si="74"/>
        <v>0</v>
      </c>
      <c r="G118" s="625">
        <f t="shared" si="75"/>
        <v>0</v>
      </c>
      <c r="H118" s="625">
        <f t="shared" si="76"/>
        <v>0</v>
      </c>
      <c r="I118" s="625">
        <f t="shared" si="77"/>
        <v>0</v>
      </c>
      <c r="J118" s="625">
        <f t="shared" si="78"/>
        <v>0</v>
      </c>
      <c r="K118" s="625">
        <f t="shared" si="79"/>
        <v>0</v>
      </c>
      <c r="L118" s="628">
        <f>IF($N118&gt;0,VLOOKUP($A118&amp;$B118,'12.GPS좌표값'!$E$5:$G$94,2,0),0)</f>
        <v>0</v>
      </c>
      <c r="M118" s="628">
        <f>IF($N118&gt;0,VLOOKUP($A118&amp;$B118,'12.GPS좌표값'!$E$5:$G$94,3,0),0)</f>
        <v>0</v>
      </c>
      <c r="N118" s="651"/>
      <c r="O118" s="651"/>
      <c r="P118" s="625">
        <f t="shared" si="80"/>
        <v>0</v>
      </c>
      <c r="Q118" s="625">
        <f t="shared" si="81"/>
        <v>0</v>
      </c>
      <c r="R118" s="625">
        <f t="shared" si="82"/>
        <v>0</v>
      </c>
      <c r="S118" s="625">
        <f t="shared" si="83"/>
        <v>0</v>
      </c>
      <c r="T118" s="627"/>
      <c r="U118" s="613" t="s">
        <v>529</v>
      </c>
    </row>
    <row r="119" spans="1:27" ht="14.25">
      <c r="A119" s="656">
        <f t="shared" si="70"/>
        <v>0</v>
      </c>
      <c r="B119" s="629">
        <f>IF($N119&gt;0,"17",0)</f>
        <v>0</v>
      </c>
      <c r="C119" s="625">
        <f t="shared" si="71"/>
        <v>0</v>
      </c>
      <c r="D119" s="625">
        <f t="shared" si="72"/>
        <v>0</v>
      </c>
      <c r="E119" s="625">
        <f t="shared" si="73"/>
        <v>0</v>
      </c>
      <c r="F119" s="625">
        <f t="shared" si="74"/>
        <v>0</v>
      </c>
      <c r="G119" s="625">
        <f t="shared" si="75"/>
        <v>0</v>
      </c>
      <c r="H119" s="625">
        <f t="shared" si="76"/>
        <v>0</v>
      </c>
      <c r="I119" s="625">
        <f t="shared" si="77"/>
        <v>0</v>
      </c>
      <c r="J119" s="625">
        <f t="shared" si="78"/>
        <v>0</v>
      </c>
      <c r="K119" s="625">
        <f t="shared" si="79"/>
        <v>0</v>
      </c>
      <c r="L119" s="628">
        <f>IF($N119&gt;0,VLOOKUP($A119&amp;$B119,'12.GPS좌표값'!$E$5:$G$94,2,0),0)</f>
        <v>0</v>
      </c>
      <c r="M119" s="628">
        <f>IF($N119&gt;0,VLOOKUP($A119&amp;$B119,'12.GPS좌표값'!$E$5:$G$94,3,0),0)</f>
        <v>0</v>
      </c>
      <c r="N119" s="651"/>
      <c r="O119" s="651"/>
      <c r="P119" s="625">
        <f t="shared" si="80"/>
        <v>0</v>
      </c>
      <c r="Q119" s="625">
        <f t="shared" si="81"/>
        <v>0</v>
      </c>
      <c r="R119" s="625">
        <f t="shared" si="82"/>
        <v>0</v>
      </c>
      <c r="S119" s="625">
        <f t="shared" si="83"/>
        <v>0</v>
      </c>
      <c r="T119" s="627"/>
    </row>
    <row r="120" spans="1:27" ht="14.25">
      <c r="A120" s="656">
        <f t="shared" si="70"/>
        <v>0</v>
      </c>
      <c r="B120" s="629">
        <f>IF($N120&gt;0,"18",0)</f>
        <v>0</v>
      </c>
      <c r="C120" s="625">
        <f t="shared" si="71"/>
        <v>0</v>
      </c>
      <c r="D120" s="625">
        <f t="shared" si="72"/>
        <v>0</v>
      </c>
      <c r="E120" s="625">
        <f t="shared" si="73"/>
        <v>0</v>
      </c>
      <c r="F120" s="625">
        <f t="shared" si="74"/>
        <v>0</v>
      </c>
      <c r="G120" s="625">
        <f t="shared" si="75"/>
        <v>0</v>
      </c>
      <c r="H120" s="625">
        <f t="shared" si="76"/>
        <v>0</v>
      </c>
      <c r="I120" s="625">
        <f t="shared" si="77"/>
        <v>0</v>
      </c>
      <c r="J120" s="625">
        <f t="shared" si="78"/>
        <v>0</v>
      </c>
      <c r="K120" s="625">
        <f t="shared" si="79"/>
        <v>0</v>
      </c>
      <c r="L120" s="628">
        <f>IF($N120&gt;0,VLOOKUP($A120&amp;$B120,'12.GPS좌표값'!$E$5:$G$94,2,0),0)</f>
        <v>0</v>
      </c>
      <c r="M120" s="628">
        <f>IF($N120&gt;0,VLOOKUP($A120&amp;$B120,'12.GPS좌표값'!$E$5:$G$94,3,0),0)</f>
        <v>0</v>
      </c>
      <c r="N120" s="651"/>
      <c r="O120" s="651"/>
      <c r="P120" s="625">
        <f t="shared" si="80"/>
        <v>0</v>
      </c>
      <c r="Q120" s="625">
        <f t="shared" si="81"/>
        <v>0</v>
      </c>
      <c r="R120" s="625">
        <f t="shared" si="82"/>
        <v>0</v>
      </c>
      <c r="S120" s="625">
        <f t="shared" si="83"/>
        <v>0</v>
      </c>
      <c r="T120" s="627"/>
    </row>
    <row r="121" spans="1:27" ht="14.25">
      <c r="A121" s="656">
        <f t="shared" si="70"/>
        <v>0</v>
      </c>
      <c r="B121" s="629">
        <f>IF($N121&gt;0,"19",0)</f>
        <v>0</v>
      </c>
      <c r="C121" s="625">
        <f t="shared" si="71"/>
        <v>0</v>
      </c>
      <c r="D121" s="625">
        <f t="shared" si="72"/>
        <v>0</v>
      </c>
      <c r="E121" s="625">
        <f t="shared" si="73"/>
        <v>0</v>
      </c>
      <c r="F121" s="625">
        <f t="shared" si="74"/>
        <v>0</v>
      </c>
      <c r="G121" s="625">
        <f t="shared" si="75"/>
        <v>0</v>
      </c>
      <c r="H121" s="625">
        <f t="shared" si="76"/>
        <v>0</v>
      </c>
      <c r="I121" s="625">
        <f t="shared" si="77"/>
        <v>0</v>
      </c>
      <c r="J121" s="625">
        <f t="shared" si="78"/>
        <v>0</v>
      </c>
      <c r="K121" s="625">
        <f t="shared" si="79"/>
        <v>0</v>
      </c>
      <c r="L121" s="628">
        <f>IF($N121&gt;0,VLOOKUP($A121&amp;$B121,'12.GPS좌표값'!$E$5:$G$94,2,0),0)</f>
        <v>0</v>
      </c>
      <c r="M121" s="628">
        <f>IF($N121&gt;0,VLOOKUP($A121&amp;$B121,'12.GPS좌표값'!$E$5:$G$94,3,0),0)</f>
        <v>0</v>
      </c>
      <c r="N121" s="651"/>
      <c r="O121" s="651"/>
      <c r="P121" s="625">
        <f t="shared" si="80"/>
        <v>0</v>
      </c>
      <c r="Q121" s="625">
        <f t="shared" si="81"/>
        <v>0</v>
      </c>
      <c r="R121" s="625">
        <f t="shared" si="82"/>
        <v>0</v>
      </c>
      <c r="S121" s="625">
        <f t="shared" si="83"/>
        <v>0</v>
      </c>
      <c r="T121" s="627"/>
    </row>
    <row r="122" spans="1:27" ht="14.25">
      <c r="A122" s="656">
        <f t="shared" si="70"/>
        <v>0</v>
      </c>
      <c r="B122" s="629">
        <f>IF($N122&gt;0,"20",0)</f>
        <v>0</v>
      </c>
      <c r="C122" s="625">
        <f t="shared" si="71"/>
        <v>0</v>
      </c>
      <c r="D122" s="625">
        <f t="shared" si="72"/>
        <v>0</v>
      </c>
      <c r="E122" s="625">
        <f t="shared" si="73"/>
        <v>0</v>
      </c>
      <c r="F122" s="625">
        <f t="shared" si="74"/>
        <v>0</v>
      </c>
      <c r="G122" s="625">
        <f t="shared" si="75"/>
        <v>0</v>
      </c>
      <c r="H122" s="625">
        <f t="shared" si="76"/>
        <v>0</v>
      </c>
      <c r="I122" s="625">
        <f t="shared" si="77"/>
        <v>0</v>
      </c>
      <c r="J122" s="625">
        <f t="shared" si="78"/>
        <v>0</v>
      </c>
      <c r="K122" s="625">
        <f t="shared" si="79"/>
        <v>0</v>
      </c>
      <c r="L122" s="628">
        <f>IF($N122&gt;0,VLOOKUP($A122&amp;$B122,'12.GPS좌표값'!$E$5:$G$94,2,0),0)</f>
        <v>0</v>
      </c>
      <c r="M122" s="628">
        <f>IF($N122&gt;0,VLOOKUP($A122&amp;$B122,'12.GPS좌표값'!$E$5:$G$94,3,0),0)</f>
        <v>0</v>
      </c>
      <c r="N122" s="651"/>
      <c r="O122" s="651"/>
      <c r="P122" s="625">
        <f t="shared" si="80"/>
        <v>0</v>
      </c>
      <c r="Q122" s="625">
        <f t="shared" si="81"/>
        <v>0</v>
      </c>
      <c r="R122" s="625">
        <f t="shared" si="82"/>
        <v>0</v>
      </c>
      <c r="S122" s="625">
        <f t="shared" si="83"/>
        <v>0</v>
      </c>
      <c r="T122" s="627"/>
    </row>
    <row r="123" spans="1:27" ht="14.25">
      <c r="A123" s="660" t="s">
        <v>365</v>
      </c>
      <c r="B123" s="626">
        <v>1</v>
      </c>
      <c r="C123" s="625">
        <f>VLOOKUP(A123,'5-1.소반별'!$Q$1:$U$9,2,0)</f>
        <v>0</v>
      </c>
      <c r="D123" s="654">
        <v>2026</v>
      </c>
      <c r="E123" s="654" t="s">
        <v>1109</v>
      </c>
      <c r="F123" s="625">
        <v>0.02</v>
      </c>
      <c r="G123" s="627" t="s">
        <v>211</v>
      </c>
      <c r="H123" s="625">
        <f>VLOOKUP($A123,'5-1.소반별'!$Q$1:$U$9,5,0)</f>
        <v>0</v>
      </c>
      <c r="I123" s="627">
        <f>VLOOKUP($A123,'5-1.소반별'!$Q$1:$X$9,8,0)</f>
        <v>0</v>
      </c>
      <c r="J123" s="627">
        <f>VLOOKUP($A123,'5-1.소반별'!$Q$1:$X$9,6,0)</f>
        <v>0</v>
      </c>
      <c r="K123" s="653" t="s">
        <v>609</v>
      </c>
      <c r="L123" s="628" t="e">
        <f>VLOOKUP($A123&amp;$B123,'12.GPS좌표값'!$E$5:$G$94,2,0)</f>
        <v>#N/A</v>
      </c>
      <c r="M123" s="628" t="e">
        <f>VLOOKUP($A123&amp;$B123,'12.GPS좌표값'!$E$5:$G$94,3,0)</f>
        <v>#N/A</v>
      </c>
      <c r="N123" s="651"/>
      <c r="O123" s="651"/>
      <c r="P123" s="729" t="s">
        <v>582</v>
      </c>
      <c r="Q123" s="729" t="s">
        <v>608</v>
      </c>
      <c r="R123" s="729" t="s">
        <v>581</v>
      </c>
      <c r="S123" s="730" t="s">
        <v>1081</v>
      </c>
      <c r="T123" s="731">
        <f>VLOOKUP($A123,'5-1.소반별'!$Q$1:$X$9,7,0)</f>
        <v>0</v>
      </c>
      <c r="U123" s="613" t="s">
        <v>551</v>
      </c>
      <c r="AA123">
        <f>T123/50</f>
        <v>0</v>
      </c>
    </row>
    <row r="124" spans="1:27" ht="14.25">
      <c r="A124" s="656">
        <f t="shared" ref="A124:A125" si="84">IF($N124&gt;0,"1-0-7-0",0)</f>
        <v>0</v>
      </c>
      <c r="B124" s="629">
        <f>IF($N124&gt;0,"2",0)</f>
        <v>0</v>
      </c>
      <c r="C124" s="625">
        <f t="shared" ref="C124:C187" si="85">IF($N124&gt;0,C123,0)</f>
        <v>0</v>
      </c>
      <c r="D124" s="625">
        <f t="shared" ref="D124:D187" si="86">IF($N124&gt;0,D123,0)</f>
        <v>0</v>
      </c>
      <c r="E124" s="625">
        <f t="shared" ref="E124:E187" si="87">IF($N124&gt;0,E123,0)</f>
        <v>0</v>
      </c>
      <c r="F124" s="625">
        <f t="shared" ref="F124:F187" si="88">IF($N124&gt;0,F123,0)</f>
        <v>0</v>
      </c>
      <c r="G124" s="625">
        <f t="shared" ref="G124:G187" si="89">IF($N124&gt;0,G123,0)</f>
        <v>0</v>
      </c>
      <c r="H124" s="625">
        <f t="shared" ref="H124:H187" si="90">IF($N124&gt;0,H123,0)</f>
        <v>0</v>
      </c>
      <c r="I124" s="625">
        <f t="shared" ref="I124:I187" si="91">IF($N124&gt;0,I123,0)</f>
        <v>0</v>
      </c>
      <c r="J124" s="625">
        <f t="shared" ref="J124:J187" si="92">IF($N124&gt;0,J123,0)</f>
        <v>0</v>
      </c>
      <c r="K124" s="625">
        <f t="shared" ref="K124:K187" si="93">IF($N124&gt;0,K123,0)</f>
        <v>0</v>
      </c>
      <c r="L124" s="628">
        <f>IF($N124&gt;0,VLOOKUP($A124&amp;$B124,'12.GPS좌표값'!$E$5:$G$94,2,0),0)</f>
        <v>0</v>
      </c>
      <c r="M124" s="628">
        <f>IF($N124&gt;0,VLOOKUP($A124&amp;$B124,'12.GPS좌표값'!$E$5:$G$94,3,0),0)</f>
        <v>0</v>
      </c>
      <c r="N124" s="651"/>
      <c r="O124" s="651"/>
      <c r="P124" s="625">
        <f>IF($N124&gt;0,P123,0)</f>
        <v>0</v>
      </c>
      <c r="Q124" s="625">
        <f>IF($N124&gt;0,Q123,0)</f>
        <v>0</v>
      </c>
      <c r="R124" s="625">
        <f>IF($N124&gt;0,R123,0)</f>
        <v>0</v>
      </c>
      <c r="S124" s="625">
        <f>IF($N124&gt;0,S123,0)</f>
        <v>0</v>
      </c>
      <c r="T124" s="629"/>
      <c r="U124" s="613" t="s">
        <v>527</v>
      </c>
    </row>
    <row r="125" spans="1:27" ht="14.25">
      <c r="A125" s="656">
        <f t="shared" si="84"/>
        <v>0</v>
      </c>
      <c r="B125" s="629">
        <f>IF($N125&gt;0,"3",0)</f>
        <v>0</v>
      </c>
      <c r="C125" s="625">
        <f t="shared" si="85"/>
        <v>0</v>
      </c>
      <c r="D125" s="625">
        <f t="shared" si="86"/>
        <v>0</v>
      </c>
      <c r="E125" s="625">
        <f t="shared" si="87"/>
        <v>0</v>
      </c>
      <c r="F125" s="625">
        <f t="shared" si="88"/>
        <v>0</v>
      </c>
      <c r="G125" s="625">
        <f t="shared" si="89"/>
        <v>0</v>
      </c>
      <c r="H125" s="625">
        <f t="shared" si="90"/>
        <v>0</v>
      </c>
      <c r="I125" s="625">
        <f t="shared" si="91"/>
        <v>0</v>
      </c>
      <c r="J125" s="625">
        <f t="shared" si="92"/>
        <v>0</v>
      </c>
      <c r="K125" s="625">
        <f t="shared" si="93"/>
        <v>0</v>
      </c>
      <c r="L125" s="628">
        <f>IF($N125&gt;0,VLOOKUP($A125&amp;$B125,'12.GPS좌표값'!$E$5:$G$94,2,0),0)</f>
        <v>0</v>
      </c>
      <c r="M125" s="628">
        <f>IF($N125&gt;0,VLOOKUP($A125&amp;$B125,'12.GPS좌표값'!$E$5:$G$94,3,0),0)</f>
        <v>0</v>
      </c>
      <c r="N125" s="651"/>
      <c r="O125" s="651"/>
      <c r="P125" s="625">
        <f t="shared" ref="P125" si="94">IF($N125&gt;0,P124,0)</f>
        <v>0</v>
      </c>
      <c r="Q125" s="625">
        <f t="shared" ref="Q125" si="95">IF($N125&gt;0,Q124,0)</f>
        <v>0</v>
      </c>
      <c r="R125" s="625">
        <f t="shared" ref="R125" si="96">IF($N125&gt;0,R124,0)</f>
        <v>0</v>
      </c>
      <c r="S125" s="625">
        <f t="shared" ref="S125" si="97">IF($N125&gt;0,S124,0)</f>
        <v>0</v>
      </c>
      <c r="T125" s="627"/>
      <c r="U125" s="613" t="s">
        <v>541</v>
      </c>
    </row>
    <row r="126" spans="1:27" ht="14.25">
      <c r="A126" s="656"/>
      <c r="B126" s="629"/>
      <c r="C126" s="625"/>
      <c r="D126" s="625"/>
      <c r="E126" s="625"/>
      <c r="F126" s="625"/>
      <c r="G126" s="625"/>
      <c r="H126" s="625"/>
      <c r="I126" s="625"/>
      <c r="J126" s="625"/>
      <c r="K126" s="625"/>
      <c r="L126" s="628"/>
      <c r="M126" s="628"/>
      <c r="N126" s="651"/>
      <c r="O126" s="651"/>
      <c r="P126" s="625"/>
      <c r="Q126" s="625"/>
      <c r="R126" s="625"/>
      <c r="S126" s="625"/>
      <c r="T126" s="627"/>
      <c r="U126" s="613" t="s">
        <v>524</v>
      </c>
    </row>
    <row r="127" spans="1:27" ht="14.25">
      <c r="A127" s="656"/>
      <c r="B127" s="629"/>
      <c r="C127" s="625"/>
      <c r="D127" s="625"/>
      <c r="E127" s="625"/>
      <c r="F127" s="625"/>
      <c r="G127" s="625"/>
      <c r="H127" s="625"/>
      <c r="I127" s="625"/>
      <c r="J127" s="625"/>
      <c r="K127" s="625"/>
      <c r="L127" s="628"/>
      <c r="M127" s="628"/>
      <c r="N127" s="651"/>
      <c r="O127" s="651"/>
      <c r="P127" s="625"/>
      <c r="Q127" s="625"/>
      <c r="R127" s="625"/>
      <c r="S127" s="625"/>
      <c r="T127" s="627"/>
      <c r="U127" s="613" t="s">
        <v>523</v>
      </c>
    </row>
    <row r="128" spans="1:27" ht="14.25">
      <c r="A128" s="656"/>
      <c r="B128" s="629"/>
      <c r="C128" s="625"/>
      <c r="D128" s="625"/>
      <c r="E128" s="625"/>
      <c r="F128" s="625"/>
      <c r="G128" s="625"/>
      <c r="H128" s="625"/>
      <c r="I128" s="625"/>
      <c r="J128" s="625"/>
      <c r="K128" s="625"/>
      <c r="L128" s="628"/>
      <c r="M128" s="628"/>
      <c r="N128" s="651"/>
      <c r="O128" s="651"/>
      <c r="P128" s="625"/>
      <c r="Q128" s="625"/>
      <c r="R128" s="625"/>
      <c r="S128" s="625"/>
      <c r="T128" s="627"/>
      <c r="U128" s="613" t="s">
        <v>521</v>
      </c>
    </row>
    <row r="129" spans="1:27" ht="14.25">
      <c r="A129" s="656"/>
      <c r="B129" s="629"/>
      <c r="C129" s="625"/>
      <c r="D129" s="625"/>
      <c r="E129" s="625"/>
      <c r="F129" s="625"/>
      <c r="G129" s="625"/>
      <c r="H129" s="625"/>
      <c r="I129" s="625"/>
      <c r="J129" s="625"/>
      <c r="K129" s="625"/>
      <c r="L129" s="628"/>
      <c r="M129" s="628"/>
      <c r="N129" s="651"/>
      <c r="O129" s="651"/>
      <c r="P129" s="625"/>
      <c r="Q129" s="625"/>
      <c r="R129" s="625"/>
      <c r="S129" s="625"/>
      <c r="T129" s="627"/>
      <c r="U129" s="613" t="s">
        <v>519</v>
      </c>
    </row>
    <row r="130" spans="1:27" ht="14.25">
      <c r="A130" s="656"/>
      <c r="B130" s="629"/>
      <c r="C130" s="625"/>
      <c r="D130" s="625"/>
      <c r="E130" s="625"/>
      <c r="F130" s="625"/>
      <c r="G130" s="625"/>
      <c r="H130" s="625"/>
      <c r="I130" s="625"/>
      <c r="J130" s="625"/>
      <c r="K130" s="625"/>
      <c r="L130" s="628"/>
      <c r="M130" s="628"/>
      <c r="N130" s="651"/>
      <c r="O130" s="651"/>
      <c r="P130" s="625"/>
      <c r="Q130" s="625"/>
      <c r="R130" s="625"/>
      <c r="S130" s="625"/>
      <c r="T130" s="627"/>
      <c r="U130" s="613" t="s">
        <v>556</v>
      </c>
    </row>
    <row r="131" spans="1:27" ht="14.25">
      <c r="A131" s="656"/>
      <c r="B131" s="629"/>
      <c r="C131" s="625"/>
      <c r="D131" s="625"/>
      <c r="E131" s="625"/>
      <c r="F131" s="625"/>
      <c r="G131" s="625"/>
      <c r="H131" s="625"/>
      <c r="I131" s="625"/>
      <c r="J131" s="625"/>
      <c r="K131" s="625"/>
      <c r="L131" s="628"/>
      <c r="M131" s="628"/>
      <c r="N131" s="651"/>
      <c r="O131" s="651"/>
      <c r="P131" s="625"/>
      <c r="Q131" s="625"/>
      <c r="R131" s="625"/>
      <c r="S131" s="625"/>
      <c r="T131" s="627"/>
      <c r="U131" s="613" t="s">
        <v>555</v>
      </c>
    </row>
    <row r="132" spans="1:27" ht="14.25">
      <c r="A132" s="656"/>
      <c r="B132" s="629"/>
      <c r="C132" s="625"/>
      <c r="D132" s="625"/>
      <c r="E132" s="625"/>
      <c r="F132" s="625"/>
      <c r="G132" s="625"/>
      <c r="H132" s="625"/>
      <c r="I132" s="625"/>
      <c r="J132" s="625"/>
      <c r="K132" s="625"/>
      <c r="L132" s="628"/>
      <c r="M132" s="628"/>
      <c r="N132" s="651"/>
      <c r="O132" s="651"/>
      <c r="P132" s="625"/>
      <c r="Q132" s="625"/>
      <c r="R132" s="625"/>
      <c r="S132" s="625"/>
      <c r="T132" s="627"/>
      <c r="U132" s="613" t="s">
        <v>551</v>
      </c>
    </row>
    <row r="133" spans="1:27" ht="14.25">
      <c r="A133" s="656"/>
      <c r="B133" s="629"/>
      <c r="C133" s="625"/>
      <c r="D133" s="625"/>
      <c r="E133" s="625"/>
      <c r="F133" s="625"/>
      <c r="G133" s="625"/>
      <c r="H133" s="625"/>
      <c r="I133" s="625"/>
      <c r="J133" s="625"/>
      <c r="K133" s="625"/>
      <c r="L133" s="628"/>
      <c r="M133" s="628"/>
      <c r="N133" s="651"/>
      <c r="O133" s="651"/>
      <c r="P133" s="625"/>
      <c r="Q133" s="625"/>
      <c r="R133" s="625"/>
      <c r="S133" s="625"/>
      <c r="T133" s="627"/>
      <c r="U133" s="613" t="s">
        <v>527</v>
      </c>
    </row>
    <row r="134" spans="1:27" ht="14.25">
      <c r="A134" s="656"/>
      <c r="B134" s="629"/>
      <c r="C134" s="625"/>
      <c r="D134" s="625"/>
      <c r="E134" s="625"/>
      <c r="F134" s="625"/>
      <c r="G134" s="625"/>
      <c r="H134" s="625"/>
      <c r="I134" s="625"/>
      <c r="J134" s="625"/>
      <c r="K134" s="625"/>
      <c r="L134" s="628"/>
      <c r="M134" s="628"/>
      <c r="N134" s="651"/>
      <c r="O134" s="651"/>
      <c r="P134" s="625"/>
      <c r="Q134" s="625"/>
      <c r="R134" s="625"/>
      <c r="S134" s="625"/>
      <c r="T134" s="627"/>
      <c r="U134" s="613" t="s">
        <v>541</v>
      </c>
    </row>
    <row r="135" spans="1:27" ht="14.25">
      <c r="A135" s="656"/>
      <c r="B135" s="629"/>
      <c r="C135" s="625"/>
      <c r="D135" s="625"/>
      <c r="E135" s="625"/>
      <c r="F135" s="625"/>
      <c r="G135" s="625"/>
      <c r="H135" s="625"/>
      <c r="I135" s="625"/>
      <c r="J135" s="625"/>
      <c r="K135" s="625"/>
      <c r="L135" s="628"/>
      <c r="M135" s="628"/>
      <c r="N135" s="651"/>
      <c r="O135" s="651"/>
      <c r="P135" s="625"/>
      <c r="Q135" s="625"/>
      <c r="R135" s="625"/>
      <c r="S135" s="625"/>
      <c r="T135" s="627"/>
      <c r="U135" s="613" t="s">
        <v>524</v>
      </c>
    </row>
    <row r="136" spans="1:27" ht="14.25">
      <c r="A136" s="656"/>
      <c r="B136" s="629"/>
      <c r="C136" s="625"/>
      <c r="D136" s="625"/>
      <c r="E136" s="625"/>
      <c r="F136" s="625"/>
      <c r="G136" s="625"/>
      <c r="H136" s="625"/>
      <c r="I136" s="625"/>
      <c r="J136" s="625"/>
      <c r="K136" s="625"/>
      <c r="L136" s="628"/>
      <c r="M136" s="628"/>
      <c r="N136" s="651"/>
      <c r="O136" s="651"/>
      <c r="P136" s="625"/>
      <c r="Q136" s="625"/>
      <c r="R136" s="625"/>
      <c r="S136" s="625"/>
      <c r="T136" s="627"/>
      <c r="U136" s="613" t="s">
        <v>534</v>
      </c>
    </row>
    <row r="137" spans="1:27" ht="14.25">
      <c r="A137" s="656"/>
      <c r="B137" s="629"/>
      <c r="C137" s="625"/>
      <c r="D137" s="625"/>
      <c r="E137" s="625"/>
      <c r="F137" s="625"/>
      <c r="G137" s="625"/>
      <c r="H137" s="625"/>
      <c r="I137" s="625"/>
      <c r="J137" s="625"/>
      <c r="K137" s="625"/>
      <c r="L137" s="628"/>
      <c r="M137" s="628"/>
      <c r="N137" s="651"/>
      <c r="O137" s="651"/>
      <c r="P137" s="625"/>
      <c r="Q137" s="625"/>
      <c r="R137" s="625"/>
      <c r="S137" s="625"/>
      <c r="T137" s="627"/>
      <c r="U137" s="613" t="s">
        <v>531</v>
      </c>
    </row>
    <row r="138" spans="1:27" ht="14.25">
      <c r="A138" s="656"/>
      <c r="B138" s="629"/>
      <c r="C138" s="625"/>
      <c r="D138" s="625"/>
      <c r="E138" s="625"/>
      <c r="F138" s="625"/>
      <c r="G138" s="625"/>
      <c r="H138" s="625"/>
      <c r="I138" s="625"/>
      <c r="J138" s="625"/>
      <c r="K138" s="625"/>
      <c r="L138" s="628"/>
      <c r="M138" s="628"/>
      <c r="N138" s="651"/>
      <c r="O138" s="651"/>
      <c r="P138" s="625"/>
      <c r="Q138" s="625"/>
      <c r="R138" s="625"/>
      <c r="S138" s="625"/>
      <c r="T138" s="627"/>
      <c r="U138" s="613" t="s">
        <v>529</v>
      </c>
    </row>
    <row r="139" spans="1:27" ht="14.25">
      <c r="A139" s="656"/>
      <c r="B139" s="629"/>
      <c r="C139" s="625"/>
      <c r="D139" s="625"/>
      <c r="E139" s="625"/>
      <c r="F139" s="625"/>
      <c r="G139" s="625"/>
      <c r="H139" s="625"/>
      <c r="I139" s="625"/>
      <c r="J139" s="625"/>
      <c r="K139" s="625"/>
      <c r="L139" s="628"/>
      <c r="M139" s="628"/>
      <c r="N139" s="651"/>
      <c r="O139" s="651"/>
      <c r="P139" s="625"/>
      <c r="Q139" s="625"/>
      <c r="R139" s="625"/>
      <c r="S139" s="625"/>
      <c r="T139" s="627"/>
    </row>
    <row r="140" spans="1:27" ht="14.25">
      <c r="A140" s="656"/>
      <c r="B140" s="629"/>
      <c r="C140" s="625"/>
      <c r="D140" s="625"/>
      <c r="E140" s="625"/>
      <c r="F140" s="625"/>
      <c r="G140" s="625"/>
      <c r="H140" s="625"/>
      <c r="I140" s="625"/>
      <c r="J140" s="625"/>
      <c r="K140" s="625"/>
      <c r="L140" s="628"/>
      <c r="M140" s="628"/>
      <c r="N140" s="651"/>
      <c r="O140" s="651"/>
      <c r="P140" s="625"/>
      <c r="Q140" s="625"/>
      <c r="R140" s="625"/>
      <c r="S140" s="625"/>
      <c r="T140" s="627"/>
    </row>
    <row r="141" spans="1:27" ht="14.25">
      <c r="A141" s="656"/>
      <c r="B141" s="629"/>
      <c r="C141" s="625"/>
      <c r="D141" s="625"/>
      <c r="E141" s="625"/>
      <c r="F141" s="625"/>
      <c r="G141" s="625"/>
      <c r="H141" s="625"/>
      <c r="I141" s="625"/>
      <c r="J141" s="625"/>
      <c r="K141" s="625"/>
      <c r="L141" s="628"/>
      <c r="M141" s="628"/>
      <c r="N141" s="651"/>
      <c r="O141" s="651"/>
      <c r="P141" s="625"/>
      <c r="Q141" s="625"/>
      <c r="R141" s="625"/>
      <c r="S141" s="625"/>
      <c r="T141" s="627"/>
    </row>
    <row r="142" spans="1:27" ht="14.25">
      <c r="A142" s="656"/>
      <c r="B142" s="629"/>
      <c r="C142" s="625"/>
      <c r="D142" s="625"/>
      <c r="E142" s="625"/>
      <c r="F142" s="625"/>
      <c r="G142" s="625"/>
      <c r="H142" s="625"/>
      <c r="I142" s="625"/>
      <c r="J142" s="625"/>
      <c r="K142" s="625"/>
      <c r="L142" s="628"/>
      <c r="M142" s="628"/>
      <c r="N142" s="651"/>
      <c r="O142" s="651"/>
      <c r="P142" s="625"/>
      <c r="Q142" s="625"/>
      <c r="R142" s="625"/>
      <c r="S142" s="625"/>
      <c r="T142" s="627"/>
    </row>
    <row r="143" spans="1:27" ht="14.25">
      <c r="A143" s="660" t="s">
        <v>577</v>
      </c>
      <c r="B143" s="626">
        <v>1</v>
      </c>
      <c r="C143" s="625">
        <f>VLOOKUP(A143,'5-1.소반별'!$Q$1:$U$9,2,0)</f>
        <v>0</v>
      </c>
      <c r="D143" s="654">
        <v>2026</v>
      </c>
      <c r="E143" s="654" t="s">
        <v>1109</v>
      </c>
      <c r="F143" s="625">
        <v>0.02</v>
      </c>
      <c r="G143" s="627" t="s">
        <v>211</v>
      </c>
      <c r="H143" s="625">
        <f>VLOOKUP($A143,'5-1.소반별'!$Q$1:$U$9,5,0)</f>
        <v>0</v>
      </c>
      <c r="I143" s="627">
        <f>VLOOKUP($A143,'5-1.소반별'!$Q$1:$X$9,8,0)</f>
        <v>0</v>
      </c>
      <c r="J143" s="627">
        <f>VLOOKUP($A143,'5-1.소반별'!$Q$1:$X$9,6,0)</f>
        <v>0</v>
      </c>
      <c r="K143" s="653" t="s">
        <v>609</v>
      </c>
      <c r="L143" s="628" t="e">
        <f>VLOOKUP($A143&amp;$B143,'12.GPS좌표값'!$E$5:$G$94,2,0)</f>
        <v>#N/A</v>
      </c>
      <c r="M143" s="628" t="e">
        <f>VLOOKUP($A143&amp;$B143,'12.GPS좌표값'!$E$5:$G$94,3,0)</f>
        <v>#N/A</v>
      </c>
      <c r="N143" s="651"/>
      <c r="O143" s="651"/>
      <c r="P143" s="729" t="s">
        <v>582</v>
      </c>
      <c r="Q143" s="729" t="s">
        <v>608</v>
      </c>
      <c r="R143" s="729" t="s">
        <v>581</v>
      </c>
      <c r="S143" s="730" t="s">
        <v>1081</v>
      </c>
      <c r="T143" s="731">
        <f>VLOOKUP($A143,'5-1.소반별'!$Q$1:$X$9,7,0)</f>
        <v>0</v>
      </c>
      <c r="U143" s="613" t="s">
        <v>551</v>
      </c>
      <c r="AA143">
        <f>T143/50</f>
        <v>0</v>
      </c>
    </row>
    <row r="144" spans="1:27" ht="14.25">
      <c r="A144" s="656">
        <f t="shared" ref="A144:A162" si="98">IF($N144&gt;0,"1-0-8-0",0)</f>
        <v>0</v>
      </c>
      <c r="B144" s="629">
        <f>IF($N144&gt;0,"2",0)</f>
        <v>0</v>
      </c>
      <c r="C144" s="625">
        <f t="shared" si="85"/>
        <v>0</v>
      </c>
      <c r="D144" s="625">
        <f t="shared" si="86"/>
        <v>0</v>
      </c>
      <c r="E144" s="625">
        <f t="shared" si="87"/>
        <v>0</v>
      </c>
      <c r="F144" s="625">
        <f t="shared" si="88"/>
        <v>0</v>
      </c>
      <c r="G144" s="625">
        <f t="shared" si="89"/>
        <v>0</v>
      </c>
      <c r="H144" s="625">
        <f t="shared" si="90"/>
        <v>0</v>
      </c>
      <c r="I144" s="625">
        <f t="shared" si="91"/>
        <v>0</v>
      </c>
      <c r="J144" s="625">
        <f t="shared" si="92"/>
        <v>0</v>
      </c>
      <c r="K144" s="625">
        <f t="shared" si="93"/>
        <v>0</v>
      </c>
      <c r="L144" s="628">
        <f>IF($N144&gt;0,VLOOKUP($A144&amp;$B144,'12.GPS좌표값'!$E$5:$G$94,2,0),0)</f>
        <v>0</v>
      </c>
      <c r="M144" s="628">
        <f>IF($N144&gt;0,VLOOKUP($A144&amp;$B144,'12.GPS좌표값'!$E$5:$G$94,3,0),0)</f>
        <v>0</v>
      </c>
      <c r="N144" s="651"/>
      <c r="O144" s="651"/>
      <c r="P144" s="625">
        <f>IF($N144&gt;0,P143,0)</f>
        <v>0</v>
      </c>
      <c r="Q144" s="625">
        <f>IF($N144&gt;0,Q143,0)</f>
        <v>0</v>
      </c>
      <c r="R144" s="625">
        <f>IF($N144&gt;0,R143,0)</f>
        <v>0</v>
      </c>
      <c r="S144" s="625">
        <f>IF($N144&gt;0,S143,0)</f>
        <v>0</v>
      </c>
      <c r="T144" s="629"/>
      <c r="U144" s="613" t="s">
        <v>527</v>
      </c>
    </row>
    <row r="145" spans="1:21" ht="14.25">
      <c r="A145" s="656">
        <f t="shared" si="98"/>
        <v>0</v>
      </c>
      <c r="B145" s="629">
        <f>IF($N145&gt;0,"3",0)</f>
        <v>0</v>
      </c>
      <c r="C145" s="625">
        <f t="shared" si="85"/>
        <v>0</v>
      </c>
      <c r="D145" s="625">
        <f t="shared" si="86"/>
        <v>0</v>
      </c>
      <c r="E145" s="625">
        <f t="shared" si="87"/>
        <v>0</v>
      </c>
      <c r="F145" s="625">
        <f t="shared" si="88"/>
        <v>0</v>
      </c>
      <c r="G145" s="625">
        <f t="shared" si="89"/>
        <v>0</v>
      </c>
      <c r="H145" s="625">
        <f t="shared" si="90"/>
        <v>0</v>
      </c>
      <c r="I145" s="625">
        <f t="shared" si="91"/>
        <v>0</v>
      </c>
      <c r="J145" s="625">
        <f t="shared" si="92"/>
        <v>0</v>
      </c>
      <c r="K145" s="625">
        <f t="shared" si="93"/>
        <v>0</v>
      </c>
      <c r="L145" s="628">
        <f>IF($N145&gt;0,VLOOKUP($A145&amp;$B145,'12.GPS좌표값'!$E$5:$G$94,2,0),0)</f>
        <v>0</v>
      </c>
      <c r="M145" s="628">
        <f>IF($N145&gt;0,VLOOKUP($A145&amp;$B145,'12.GPS좌표값'!$E$5:$G$94,3,0),0)</f>
        <v>0</v>
      </c>
      <c r="N145" s="651"/>
      <c r="O145" s="651"/>
      <c r="P145" s="625">
        <f t="shared" ref="P145:S160" si="99">IF($N145&gt;0,P144,0)</f>
        <v>0</v>
      </c>
      <c r="Q145" s="625">
        <f t="shared" si="99"/>
        <v>0</v>
      </c>
      <c r="R145" s="625">
        <f t="shared" si="99"/>
        <v>0</v>
      </c>
      <c r="S145" s="625">
        <f t="shared" si="99"/>
        <v>0</v>
      </c>
      <c r="T145" s="627"/>
      <c r="U145" s="613" t="s">
        <v>541</v>
      </c>
    </row>
    <row r="146" spans="1:21" ht="14.25">
      <c r="A146" s="656">
        <f t="shared" si="98"/>
        <v>0</v>
      </c>
      <c r="B146" s="629">
        <f>IF($N146&gt;0,"4",0)</f>
        <v>0</v>
      </c>
      <c r="C146" s="625">
        <f t="shared" si="85"/>
        <v>0</v>
      </c>
      <c r="D146" s="625">
        <f t="shared" si="86"/>
        <v>0</v>
      </c>
      <c r="E146" s="625">
        <f t="shared" si="87"/>
        <v>0</v>
      </c>
      <c r="F146" s="625">
        <f t="shared" si="88"/>
        <v>0</v>
      </c>
      <c r="G146" s="625">
        <f t="shared" si="89"/>
        <v>0</v>
      </c>
      <c r="H146" s="625">
        <f t="shared" si="90"/>
        <v>0</v>
      </c>
      <c r="I146" s="625">
        <f t="shared" si="91"/>
        <v>0</v>
      </c>
      <c r="J146" s="625">
        <f t="shared" si="92"/>
        <v>0</v>
      </c>
      <c r="K146" s="625">
        <f t="shared" si="93"/>
        <v>0</v>
      </c>
      <c r="L146" s="628">
        <f>IF($N146&gt;0,VLOOKUP($A146&amp;$B146,'12.GPS좌표값'!$E$5:$G$94,2,0),0)</f>
        <v>0</v>
      </c>
      <c r="M146" s="628">
        <f>IF($N146&gt;0,VLOOKUP($A146&amp;$B146,'12.GPS좌표값'!$E$5:$G$94,3,0),0)</f>
        <v>0</v>
      </c>
      <c r="N146" s="651"/>
      <c r="O146" s="651"/>
      <c r="P146" s="625">
        <f t="shared" si="99"/>
        <v>0</v>
      </c>
      <c r="Q146" s="625">
        <f t="shared" si="99"/>
        <v>0</v>
      </c>
      <c r="R146" s="625">
        <f t="shared" si="99"/>
        <v>0</v>
      </c>
      <c r="S146" s="625">
        <f t="shared" si="99"/>
        <v>0</v>
      </c>
      <c r="T146" s="627"/>
      <c r="U146" s="613" t="s">
        <v>524</v>
      </c>
    </row>
    <row r="147" spans="1:21" ht="14.25">
      <c r="A147" s="656">
        <f t="shared" si="98"/>
        <v>0</v>
      </c>
      <c r="B147" s="629">
        <f>IF($N147&gt;0,"5",0)</f>
        <v>0</v>
      </c>
      <c r="C147" s="625">
        <f t="shared" si="85"/>
        <v>0</v>
      </c>
      <c r="D147" s="625">
        <f t="shared" si="86"/>
        <v>0</v>
      </c>
      <c r="E147" s="625">
        <f t="shared" si="87"/>
        <v>0</v>
      </c>
      <c r="F147" s="625">
        <f t="shared" si="88"/>
        <v>0</v>
      </c>
      <c r="G147" s="625">
        <f t="shared" si="89"/>
        <v>0</v>
      </c>
      <c r="H147" s="625">
        <f t="shared" si="90"/>
        <v>0</v>
      </c>
      <c r="I147" s="625">
        <f t="shared" si="91"/>
        <v>0</v>
      </c>
      <c r="J147" s="625">
        <f t="shared" si="92"/>
        <v>0</v>
      </c>
      <c r="K147" s="625">
        <f t="shared" si="93"/>
        <v>0</v>
      </c>
      <c r="L147" s="628">
        <f>IF($N147&gt;0,VLOOKUP($A147&amp;$B147,'12.GPS좌표값'!$E$5:$G$94,2,0),0)</f>
        <v>0</v>
      </c>
      <c r="M147" s="628">
        <f>IF($N147&gt;0,VLOOKUP($A147&amp;$B147,'12.GPS좌표값'!$E$5:$G$94,3,0),0)</f>
        <v>0</v>
      </c>
      <c r="N147" s="651"/>
      <c r="O147" s="651"/>
      <c r="P147" s="625">
        <f t="shared" si="99"/>
        <v>0</v>
      </c>
      <c r="Q147" s="625">
        <f t="shared" si="99"/>
        <v>0</v>
      </c>
      <c r="R147" s="625">
        <f t="shared" si="99"/>
        <v>0</v>
      </c>
      <c r="S147" s="625">
        <f t="shared" si="99"/>
        <v>0</v>
      </c>
      <c r="T147" s="627"/>
      <c r="U147" s="613" t="s">
        <v>523</v>
      </c>
    </row>
    <row r="148" spans="1:21" ht="14.25">
      <c r="A148" s="656">
        <f t="shared" si="98"/>
        <v>0</v>
      </c>
      <c r="B148" s="629">
        <f>IF($N148&gt;0,"6",0)</f>
        <v>0</v>
      </c>
      <c r="C148" s="625">
        <f t="shared" si="85"/>
        <v>0</v>
      </c>
      <c r="D148" s="625">
        <f t="shared" si="86"/>
        <v>0</v>
      </c>
      <c r="E148" s="625">
        <f t="shared" si="87"/>
        <v>0</v>
      </c>
      <c r="F148" s="625">
        <f t="shared" si="88"/>
        <v>0</v>
      </c>
      <c r="G148" s="625">
        <f t="shared" si="89"/>
        <v>0</v>
      </c>
      <c r="H148" s="625">
        <f t="shared" si="90"/>
        <v>0</v>
      </c>
      <c r="I148" s="625">
        <f t="shared" si="91"/>
        <v>0</v>
      </c>
      <c r="J148" s="625">
        <f t="shared" si="92"/>
        <v>0</v>
      </c>
      <c r="K148" s="625">
        <f t="shared" si="93"/>
        <v>0</v>
      </c>
      <c r="L148" s="628">
        <f>IF($N148&gt;0,VLOOKUP($A148&amp;$B148,'12.GPS좌표값'!$E$5:$G$94,2,0),0)</f>
        <v>0</v>
      </c>
      <c r="M148" s="628">
        <f>IF($N148&gt;0,VLOOKUP($A148&amp;$B148,'12.GPS좌표값'!$E$5:$G$94,3,0),0)</f>
        <v>0</v>
      </c>
      <c r="N148" s="651"/>
      <c r="O148" s="651"/>
      <c r="P148" s="625">
        <f t="shared" si="99"/>
        <v>0</v>
      </c>
      <c r="Q148" s="625">
        <f t="shared" si="99"/>
        <v>0</v>
      </c>
      <c r="R148" s="625">
        <f t="shared" si="99"/>
        <v>0</v>
      </c>
      <c r="S148" s="625">
        <f t="shared" si="99"/>
        <v>0</v>
      </c>
      <c r="T148" s="627"/>
      <c r="U148" s="613" t="s">
        <v>521</v>
      </c>
    </row>
    <row r="149" spans="1:21" ht="14.25">
      <c r="A149" s="656">
        <f t="shared" si="98"/>
        <v>0</v>
      </c>
      <c r="B149" s="629">
        <f>IF($N149&gt;0,"7",0)</f>
        <v>0</v>
      </c>
      <c r="C149" s="625">
        <f t="shared" si="85"/>
        <v>0</v>
      </c>
      <c r="D149" s="625">
        <f t="shared" si="86"/>
        <v>0</v>
      </c>
      <c r="E149" s="625">
        <f t="shared" si="87"/>
        <v>0</v>
      </c>
      <c r="F149" s="625">
        <f t="shared" si="88"/>
        <v>0</v>
      </c>
      <c r="G149" s="625">
        <f t="shared" si="89"/>
        <v>0</v>
      </c>
      <c r="H149" s="625">
        <f t="shared" si="90"/>
        <v>0</v>
      </c>
      <c r="I149" s="625">
        <f t="shared" si="91"/>
        <v>0</v>
      </c>
      <c r="J149" s="625">
        <f t="shared" si="92"/>
        <v>0</v>
      </c>
      <c r="K149" s="625">
        <f t="shared" si="93"/>
        <v>0</v>
      </c>
      <c r="L149" s="628">
        <f>IF($N149&gt;0,VLOOKUP($A149&amp;$B149,'12.GPS좌표값'!$E$5:$G$94,2,0),0)</f>
        <v>0</v>
      </c>
      <c r="M149" s="628">
        <f>IF($N149&gt;0,VLOOKUP($A149&amp;$B149,'12.GPS좌표값'!$E$5:$G$94,3,0),0)</f>
        <v>0</v>
      </c>
      <c r="N149" s="651"/>
      <c r="O149" s="651"/>
      <c r="P149" s="625">
        <f t="shared" si="99"/>
        <v>0</v>
      </c>
      <c r="Q149" s="625">
        <f t="shared" si="99"/>
        <v>0</v>
      </c>
      <c r="R149" s="625">
        <f t="shared" si="99"/>
        <v>0</v>
      </c>
      <c r="S149" s="625">
        <f t="shared" si="99"/>
        <v>0</v>
      </c>
      <c r="T149" s="627"/>
      <c r="U149" s="613" t="s">
        <v>519</v>
      </c>
    </row>
    <row r="150" spans="1:21" ht="14.25">
      <c r="A150" s="656">
        <f t="shared" si="98"/>
        <v>0</v>
      </c>
      <c r="B150" s="629">
        <f>IF($N150&gt;0,"8",0)</f>
        <v>0</v>
      </c>
      <c r="C150" s="625">
        <f t="shared" si="85"/>
        <v>0</v>
      </c>
      <c r="D150" s="625">
        <f t="shared" si="86"/>
        <v>0</v>
      </c>
      <c r="E150" s="625">
        <f t="shared" si="87"/>
        <v>0</v>
      </c>
      <c r="F150" s="625">
        <f t="shared" si="88"/>
        <v>0</v>
      </c>
      <c r="G150" s="625">
        <f t="shared" si="89"/>
        <v>0</v>
      </c>
      <c r="H150" s="625">
        <f t="shared" si="90"/>
        <v>0</v>
      </c>
      <c r="I150" s="625">
        <f t="shared" si="91"/>
        <v>0</v>
      </c>
      <c r="J150" s="625">
        <f t="shared" si="92"/>
        <v>0</v>
      </c>
      <c r="K150" s="625">
        <f t="shared" si="93"/>
        <v>0</v>
      </c>
      <c r="L150" s="628">
        <f>IF($N150&gt;0,VLOOKUP($A150&amp;$B150,'12.GPS좌표값'!$E$5:$G$94,2,0),0)</f>
        <v>0</v>
      </c>
      <c r="M150" s="628">
        <f>IF($N150&gt;0,VLOOKUP($A150&amp;$B150,'12.GPS좌표값'!$E$5:$G$94,3,0),0)</f>
        <v>0</v>
      </c>
      <c r="N150" s="651"/>
      <c r="O150" s="651"/>
      <c r="P150" s="625">
        <f t="shared" si="99"/>
        <v>0</v>
      </c>
      <c r="Q150" s="625">
        <f t="shared" si="99"/>
        <v>0</v>
      </c>
      <c r="R150" s="625">
        <f t="shared" si="99"/>
        <v>0</v>
      </c>
      <c r="S150" s="625">
        <f t="shared" si="99"/>
        <v>0</v>
      </c>
      <c r="T150" s="627"/>
      <c r="U150" s="613" t="s">
        <v>556</v>
      </c>
    </row>
    <row r="151" spans="1:21" ht="14.25">
      <c r="A151" s="656">
        <f t="shared" si="98"/>
        <v>0</v>
      </c>
      <c r="B151" s="629">
        <f>IF($N151&gt;0,"9",0)</f>
        <v>0</v>
      </c>
      <c r="C151" s="625">
        <f t="shared" si="85"/>
        <v>0</v>
      </c>
      <c r="D151" s="625">
        <f t="shared" si="86"/>
        <v>0</v>
      </c>
      <c r="E151" s="625">
        <f t="shared" si="87"/>
        <v>0</v>
      </c>
      <c r="F151" s="625">
        <f t="shared" si="88"/>
        <v>0</v>
      </c>
      <c r="G151" s="625">
        <f t="shared" si="89"/>
        <v>0</v>
      </c>
      <c r="H151" s="625">
        <f t="shared" si="90"/>
        <v>0</v>
      </c>
      <c r="I151" s="625">
        <f t="shared" si="91"/>
        <v>0</v>
      </c>
      <c r="J151" s="625">
        <f t="shared" si="92"/>
        <v>0</v>
      </c>
      <c r="K151" s="625">
        <f t="shared" si="93"/>
        <v>0</v>
      </c>
      <c r="L151" s="628">
        <f>IF($N151&gt;0,VLOOKUP($A151&amp;$B151,'12.GPS좌표값'!$E$5:$G$94,2,0),0)</f>
        <v>0</v>
      </c>
      <c r="M151" s="628">
        <f>IF($N151&gt;0,VLOOKUP($A151&amp;$B151,'12.GPS좌표값'!$E$5:$G$94,3,0),0)</f>
        <v>0</v>
      </c>
      <c r="N151" s="651"/>
      <c r="O151" s="651"/>
      <c r="P151" s="625">
        <f t="shared" si="99"/>
        <v>0</v>
      </c>
      <c r="Q151" s="625">
        <f t="shared" si="99"/>
        <v>0</v>
      </c>
      <c r="R151" s="625">
        <f t="shared" si="99"/>
        <v>0</v>
      </c>
      <c r="S151" s="625">
        <f t="shared" si="99"/>
        <v>0</v>
      </c>
      <c r="T151" s="627"/>
      <c r="U151" s="613" t="s">
        <v>555</v>
      </c>
    </row>
    <row r="152" spans="1:21" ht="14.25">
      <c r="A152" s="656">
        <f t="shared" si="98"/>
        <v>0</v>
      </c>
      <c r="B152" s="629">
        <f>IF($N152&gt;0,"10",0)</f>
        <v>0</v>
      </c>
      <c r="C152" s="625">
        <f t="shared" si="85"/>
        <v>0</v>
      </c>
      <c r="D152" s="625">
        <f t="shared" si="86"/>
        <v>0</v>
      </c>
      <c r="E152" s="625">
        <f t="shared" si="87"/>
        <v>0</v>
      </c>
      <c r="F152" s="625">
        <f t="shared" si="88"/>
        <v>0</v>
      </c>
      <c r="G152" s="625">
        <f t="shared" si="89"/>
        <v>0</v>
      </c>
      <c r="H152" s="625">
        <f t="shared" si="90"/>
        <v>0</v>
      </c>
      <c r="I152" s="625">
        <f t="shared" si="91"/>
        <v>0</v>
      </c>
      <c r="J152" s="625">
        <f t="shared" si="92"/>
        <v>0</v>
      </c>
      <c r="K152" s="625">
        <f t="shared" si="93"/>
        <v>0</v>
      </c>
      <c r="L152" s="628">
        <f>IF($N152&gt;0,VLOOKUP($A152&amp;$B152,'12.GPS좌표값'!$E$5:$G$94,2,0),0)</f>
        <v>0</v>
      </c>
      <c r="M152" s="628">
        <f>IF($N152&gt;0,VLOOKUP($A152&amp;$B152,'12.GPS좌표값'!$E$5:$G$94,3,0),0)</f>
        <v>0</v>
      </c>
      <c r="N152" s="651"/>
      <c r="O152" s="651"/>
      <c r="P152" s="625">
        <f t="shared" si="99"/>
        <v>0</v>
      </c>
      <c r="Q152" s="625">
        <f t="shared" si="99"/>
        <v>0</v>
      </c>
      <c r="R152" s="625">
        <f t="shared" si="99"/>
        <v>0</v>
      </c>
      <c r="S152" s="625">
        <f t="shared" si="99"/>
        <v>0</v>
      </c>
      <c r="T152" s="627"/>
      <c r="U152" s="613" t="s">
        <v>551</v>
      </c>
    </row>
    <row r="153" spans="1:21" ht="14.25">
      <c r="A153" s="656">
        <f t="shared" si="98"/>
        <v>0</v>
      </c>
      <c r="B153" s="629">
        <f>IF($N153&gt;0,"11",0)</f>
        <v>0</v>
      </c>
      <c r="C153" s="625">
        <f t="shared" si="85"/>
        <v>0</v>
      </c>
      <c r="D153" s="625">
        <f t="shared" si="86"/>
        <v>0</v>
      </c>
      <c r="E153" s="625">
        <f t="shared" si="87"/>
        <v>0</v>
      </c>
      <c r="F153" s="625">
        <f t="shared" si="88"/>
        <v>0</v>
      </c>
      <c r="G153" s="625">
        <f t="shared" si="89"/>
        <v>0</v>
      </c>
      <c r="H153" s="625">
        <f t="shared" si="90"/>
        <v>0</v>
      </c>
      <c r="I153" s="625">
        <f t="shared" si="91"/>
        <v>0</v>
      </c>
      <c r="J153" s="625">
        <f t="shared" si="92"/>
        <v>0</v>
      </c>
      <c r="K153" s="625">
        <f t="shared" si="93"/>
        <v>0</v>
      </c>
      <c r="L153" s="628">
        <f>IF($N153&gt;0,VLOOKUP($A153&amp;$B153,'12.GPS좌표값'!$E$5:$G$94,2,0),0)</f>
        <v>0</v>
      </c>
      <c r="M153" s="628">
        <f>IF($N153&gt;0,VLOOKUP($A153&amp;$B153,'12.GPS좌표값'!$E$5:$G$94,3,0),0)</f>
        <v>0</v>
      </c>
      <c r="N153" s="651"/>
      <c r="O153" s="651"/>
      <c r="P153" s="625">
        <f t="shared" si="99"/>
        <v>0</v>
      </c>
      <c r="Q153" s="625">
        <f t="shared" si="99"/>
        <v>0</v>
      </c>
      <c r="R153" s="625">
        <f t="shared" si="99"/>
        <v>0</v>
      </c>
      <c r="S153" s="625">
        <f t="shared" si="99"/>
        <v>0</v>
      </c>
      <c r="T153" s="627"/>
      <c r="U153" s="613" t="s">
        <v>527</v>
      </c>
    </row>
    <row r="154" spans="1:21" ht="14.25">
      <c r="A154" s="656">
        <f t="shared" si="98"/>
        <v>0</v>
      </c>
      <c r="B154" s="629">
        <f>IF($N154&gt;0,"12",0)</f>
        <v>0</v>
      </c>
      <c r="C154" s="625">
        <f t="shared" si="85"/>
        <v>0</v>
      </c>
      <c r="D154" s="625">
        <f t="shared" si="86"/>
        <v>0</v>
      </c>
      <c r="E154" s="625">
        <f t="shared" si="87"/>
        <v>0</v>
      </c>
      <c r="F154" s="625">
        <f t="shared" si="88"/>
        <v>0</v>
      </c>
      <c r="G154" s="625">
        <f t="shared" si="89"/>
        <v>0</v>
      </c>
      <c r="H154" s="625">
        <f t="shared" si="90"/>
        <v>0</v>
      </c>
      <c r="I154" s="625">
        <f t="shared" si="91"/>
        <v>0</v>
      </c>
      <c r="J154" s="625">
        <f t="shared" si="92"/>
        <v>0</v>
      </c>
      <c r="K154" s="625">
        <f t="shared" si="93"/>
        <v>0</v>
      </c>
      <c r="L154" s="628">
        <f>IF($N154&gt;0,VLOOKUP($A154&amp;$B154,'12.GPS좌표값'!$E$5:$G$94,2,0),0)</f>
        <v>0</v>
      </c>
      <c r="M154" s="628">
        <f>IF($N154&gt;0,VLOOKUP($A154&amp;$B154,'12.GPS좌표값'!$E$5:$G$94,3,0),0)</f>
        <v>0</v>
      </c>
      <c r="N154" s="651"/>
      <c r="O154" s="651"/>
      <c r="P154" s="625">
        <f t="shared" si="99"/>
        <v>0</v>
      </c>
      <c r="Q154" s="625">
        <f t="shared" si="99"/>
        <v>0</v>
      </c>
      <c r="R154" s="625">
        <f t="shared" si="99"/>
        <v>0</v>
      </c>
      <c r="S154" s="625">
        <f t="shared" si="99"/>
        <v>0</v>
      </c>
      <c r="T154" s="627"/>
      <c r="U154" s="613" t="s">
        <v>541</v>
      </c>
    </row>
    <row r="155" spans="1:21" ht="14.25">
      <c r="A155" s="656">
        <f t="shared" si="98"/>
        <v>0</v>
      </c>
      <c r="B155" s="629">
        <f>IF($N155&gt;0,"13",0)</f>
        <v>0</v>
      </c>
      <c r="C155" s="625">
        <f t="shared" si="85"/>
        <v>0</v>
      </c>
      <c r="D155" s="625">
        <f t="shared" si="86"/>
        <v>0</v>
      </c>
      <c r="E155" s="625">
        <f t="shared" si="87"/>
        <v>0</v>
      </c>
      <c r="F155" s="625">
        <f t="shared" si="88"/>
        <v>0</v>
      </c>
      <c r="G155" s="625">
        <f t="shared" si="89"/>
        <v>0</v>
      </c>
      <c r="H155" s="625">
        <f t="shared" si="90"/>
        <v>0</v>
      </c>
      <c r="I155" s="625">
        <f t="shared" si="91"/>
        <v>0</v>
      </c>
      <c r="J155" s="625">
        <f t="shared" si="92"/>
        <v>0</v>
      </c>
      <c r="K155" s="625">
        <f t="shared" si="93"/>
        <v>0</v>
      </c>
      <c r="L155" s="628">
        <f>IF($N155&gt;0,VLOOKUP($A155&amp;$B155,'12.GPS좌표값'!$E$5:$G$94,2,0),0)</f>
        <v>0</v>
      </c>
      <c r="M155" s="628">
        <f>IF($N155&gt;0,VLOOKUP($A155&amp;$B155,'12.GPS좌표값'!$E$5:$G$94,3,0),0)</f>
        <v>0</v>
      </c>
      <c r="N155" s="651"/>
      <c r="O155" s="651"/>
      <c r="P155" s="625">
        <f t="shared" si="99"/>
        <v>0</v>
      </c>
      <c r="Q155" s="625">
        <f t="shared" si="99"/>
        <v>0</v>
      </c>
      <c r="R155" s="625">
        <f t="shared" si="99"/>
        <v>0</v>
      </c>
      <c r="S155" s="625">
        <f t="shared" si="99"/>
        <v>0</v>
      </c>
      <c r="T155" s="627"/>
      <c r="U155" s="613" t="s">
        <v>524</v>
      </c>
    </row>
    <row r="156" spans="1:21" ht="14.25">
      <c r="A156" s="656">
        <f t="shared" si="98"/>
        <v>0</v>
      </c>
      <c r="B156" s="629">
        <f>IF($N156&gt;0,"14",0)</f>
        <v>0</v>
      </c>
      <c r="C156" s="625">
        <f t="shared" si="85"/>
        <v>0</v>
      </c>
      <c r="D156" s="625">
        <f t="shared" si="86"/>
        <v>0</v>
      </c>
      <c r="E156" s="625">
        <f t="shared" si="87"/>
        <v>0</v>
      </c>
      <c r="F156" s="625">
        <f t="shared" si="88"/>
        <v>0</v>
      </c>
      <c r="G156" s="625">
        <f t="shared" si="89"/>
        <v>0</v>
      </c>
      <c r="H156" s="625">
        <f t="shared" si="90"/>
        <v>0</v>
      </c>
      <c r="I156" s="625">
        <f t="shared" si="91"/>
        <v>0</v>
      </c>
      <c r="J156" s="625">
        <f t="shared" si="92"/>
        <v>0</v>
      </c>
      <c r="K156" s="625">
        <f t="shared" si="93"/>
        <v>0</v>
      </c>
      <c r="L156" s="628">
        <f>IF($N156&gt;0,VLOOKUP($A156&amp;$B156,'12.GPS좌표값'!$E$5:$G$94,2,0),0)</f>
        <v>0</v>
      </c>
      <c r="M156" s="628">
        <f>IF($N156&gt;0,VLOOKUP($A156&amp;$B156,'12.GPS좌표값'!$E$5:$G$94,3,0),0)</f>
        <v>0</v>
      </c>
      <c r="N156" s="651"/>
      <c r="O156" s="651"/>
      <c r="P156" s="625">
        <f t="shared" si="99"/>
        <v>0</v>
      </c>
      <c r="Q156" s="625">
        <f t="shared" si="99"/>
        <v>0</v>
      </c>
      <c r="R156" s="625">
        <f t="shared" si="99"/>
        <v>0</v>
      </c>
      <c r="S156" s="625">
        <f t="shared" si="99"/>
        <v>0</v>
      </c>
      <c r="T156" s="627"/>
      <c r="U156" s="613" t="s">
        <v>534</v>
      </c>
    </row>
    <row r="157" spans="1:21" ht="14.25">
      <c r="A157" s="656">
        <f t="shared" si="98"/>
        <v>0</v>
      </c>
      <c r="B157" s="629">
        <f>IF($N157&gt;0,"15",0)</f>
        <v>0</v>
      </c>
      <c r="C157" s="625">
        <f t="shared" si="85"/>
        <v>0</v>
      </c>
      <c r="D157" s="625">
        <f t="shared" si="86"/>
        <v>0</v>
      </c>
      <c r="E157" s="625">
        <f t="shared" si="87"/>
        <v>0</v>
      </c>
      <c r="F157" s="625">
        <f t="shared" si="88"/>
        <v>0</v>
      </c>
      <c r="G157" s="625">
        <f t="shared" si="89"/>
        <v>0</v>
      </c>
      <c r="H157" s="625">
        <f t="shared" si="90"/>
        <v>0</v>
      </c>
      <c r="I157" s="625">
        <f t="shared" si="91"/>
        <v>0</v>
      </c>
      <c r="J157" s="625">
        <f t="shared" si="92"/>
        <v>0</v>
      </c>
      <c r="K157" s="625">
        <f t="shared" si="93"/>
        <v>0</v>
      </c>
      <c r="L157" s="628">
        <f>IF($N157&gt;0,VLOOKUP($A157&amp;$B157,'12.GPS좌표값'!$E$5:$G$94,2,0),0)</f>
        <v>0</v>
      </c>
      <c r="M157" s="628">
        <f>IF($N157&gt;0,VLOOKUP($A157&amp;$B157,'12.GPS좌표값'!$E$5:$G$94,3,0),0)</f>
        <v>0</v>
      </c>
      <c r="N157" s="651"/>
      <c r="O157" s="651"/>
      <c r="P157" s="625">
        <f t="shared" si="99"/>
        <v>0</v>
      </c>
      <c r="Q157" s="625">
        <f t="shared" si="99"/>
        <v>0</v>
      </c>
      <c r="R157" s="625">
        <f t="shared" si="99"/>
        <v>0</v>
      </c>
      <c r="S157" s="625">
        <f t="shared" si="99"/>
        <v>0</v>
      </c>
      <c r="T157" s="627"/>
      <c r="U157" s="613" t="s">
        <v>531</v>
      </c>
    </row>
    <row r="158" spans="1:21" ht="14.25">
      <c r="A158" s="656">
        <f t="shared" si="98"/>
        <v>0</v>
      </c>
      <c r="B158" s="629">
        <f>IF($N158&gt;0,"16",0)</f>
        <v>0</v>
      </c>
      <c r="C158" s="625">
        <f t="shared" si="85"/>
        <v>0</v>
      </c>
      <c r="D158" s="625">
        <f t="shared" si="86"/>
        <v>0</v>
      </c>
      <c r="E158" s="625">
        <f t="shared" si="87"/>
        <v>0</v>
      </c>
      <c r="F158" s="625">
        <f t="shared" si="88"/>
        <v>0</v>
      </c>
      <c r="G158" s="625">
        <f t="shared" si="89"/>
        <v>0</v>
      </c>
      <c r="H158" s="625">
        <f t="shared" si="90"/>
        <v>0</v>
      </c>
      <c r="I158" s="625">
        <f t="shared" si="91"/>
        <v>0</v>
      </c>
      <c r="J158" s="625">
        <f t="shared" si="92"/>
        <v>0</v>
      </c>
      <c r="K158" s="625">
        <f t="shared" si="93"/>
        <v>0</v>
      </c>
      <c r="L158" s="628">
        <f>IF($N158&gt;0,VLOOKUP($A158&amp;$B158,'12.GPS좌표값'!$E$5:$G$94,2,0),0)</f>
        <v>0</v>
      </c>
      <c r="M158" s="628">
        <f>IF($N158&gt;0,VLOOKUP($A158&amp;$B158,'12.GPS좌표값'!$E$5:$G$94,3,0),0)</f>
        <v>0</v>
      </c>
      <c r="N158" s="651"/>
      <c r="O158" s="651"/>
      <c r="P158" s="625">
        <f t="shared" si="99"/>
        <v>0</v>
      </c>
      <c r="Q158" s="625">
        <f t="shared" si="99"/>
        <v>0</v>
      </c>
      <c r="R158" s="625">
        <f t="shared" si="99"/>
        <v>0</v>
      </c>
      <c r="S158" s="625">
        <f t="shared" si="99"/>
        <v>0</v>
      </c>
      <c r="T158" s="627"/>
      <c r="U158" s="613" t="s">
        <v>529</v>
      </c>
    </row>
    <row r="159" spans="1:21" ht="14.25">
      <c r="A159" s="656">
        <f t="shared" si="98"/>
        <v>0</v>
      </c>
      <c r="B159" s="629">
        <f>IF($N159&gt;0,"17",0)</f>
        <v>0</v>
      </c>
      <c r="C159" s="625">
        <f t="shared" si="85"/>
        <v>0</v>
      </c>
      <c r="D159" s="625">
        <f t="shared" si="86"/>
        <v>0</v>
      </c>
      <c r="E159" s="625">
        <f t="shared" si="87"/>
        <v>0</v>
      </c>
      <c r="F159" s="625">
        <f t="shared" si="88"/>
        <v>0</v>
      </c>
      <c r="G159" s="625">
        <f t="shared" si="89"/>
        <v>0</v>
      </c>
      <c r="H159" s="625">
        <f t="shared" si="90"/>
        <v>0</v>
      </c>
      <c r="I159" s="625">
        <f t="shared" si="91"/>
        <v>0</v>
      </c>
      <c r="J159" s="625">
        <f t="shared" si="92"/>
        <v>0</v>
      </c>
      <c r="K159" s="625">
        <f t="shared" si="93"/>
        <v>0</v>
      </c>
      <c r="L159" s="628">
        <f>IF($N159&gt;0,VLOOKUP($A159&amp;$B159,'12.GPS좌표값'!$E$5:$G$94,2,0),0)</f>
        <v>0</v>
      </c>
      <c r="M159" s="628">
        <f>IF($N159&gt;0,VLOOKUP($A159&amp;$B159,'12.GPS좌표값'!$E$5:$G$94,3,0),0)</f>
        <v>0</v>
      </c>
      <c r="N159" s="651"/>
      <c r="O159" s="651"/>
      <c r="P159" s="625">
        <f t="shared" si="99"/>
        <v>0</v>
      </c>
      <c r="Q159" s="625">
        <f t="shared" si="99"/>
        <v>0</v>
      </c>
      <c r="R159" s="625">
        <f t="shared" si="99"/>
        <v>0</v>
      </c>
      <c r="S159" s="625">
        <f t="shared" si="99"/>
        <v>0</v>
      </c>
      <c r="T159" s="627"/>
    </row>
    <row r="160" spans="1:21" ht="14.25">
      <c r="A160" s="656">
        <f t="shared" si="98"/>
        <v>0</v>
      </c>
      <c r="B160" s="629">
        <f>IF($N160&gt;0,"18",0)</f>
        <v>0</v>
      </c>
      <c r="C160" s="625">
        <f t="shared" si="85"/>
        <v>0</v>
      </c>
      <c r="D160" s="625">
        <f t="shared" si="86"/>
        <v>0</v>
      </c>
      <c r="E160" s="625">
        <f t="shared" si="87"/>
        <v>0</v>
      </c>
      <c r="F160" s="625">
        <f t="shared" si="88"/>
        <v>0</v>
      </c>
      <c r="G160" s="625">
        <f t="shared" si="89"/>
        <v>0</v>
      </c>
      <c r="H160" s="625">
        <f t="shared" si="90"/>
        <v>0</v>
      </c>
      <c r="I160" s="625">
        <f t="shared" si="91"/>
        <v>0</v>
      </c>
      <c r="J160" s="625">
        <f t="shared" si="92"/>
        <v>0</v>
      </c>
      <c r="K160" s="625">
        <f t="shared" si="93"/>
        <v>0</v>
      </c>
      <c r="L160" s="628">
        <f>IF($N160&gt;0,VLOOKUP($A160&amp;$B160,'12.GPS좌표값'!$E$5:$G$94,2,0),0)</f>
        <v>0</v>
      </c>
      <c r="M160" s="628">
        <f>IF($N160&gt;0,VLOOKUP($A160&amp;$B160,'12.GPS좌표값'!$E$5:$G$94,3,0),0)</f>
        <v>0</v>
      </c>
      <c r="N160" s="651"/>
      <c r="O160" s="651"/>
      <c r="P160" s="625">
        <f t="shared" si="99"/>
        <v>0</v>
      </c>
      <c r="Q160" s="625">
        <f t="shared" si="99"/>
        <v>0</v>
      </c>
      <c r="R160" s="625">
        <f t="shared" si="99"/>
        <v>0</v>
      </c>
      <c r="S160" s="625">
        <f t="shared" si="99"/>
        <v>0</v>
      </c>
      <c r="T160" s="627"/>
    </row>
    <row r="161" spans="1:27" ht="14.25">
      <c r="A161" s="656">
        <f t="shared" si="98"/>
        <v>0</v>
      </c>
      <c r="B161" s="629">
        <f>IF($N161&gt;0,"19",0)</f>
        <v>0</v>
      </c>
      <c r="C161" s="625">
        <f t="shared" si="85"/>
        <v>0</v>
      </c>
      <c r="D161" s="625">
        <f t="shared" si="86"/>
        <v>0</v>
      </c>
      <c r="E161" s="625">
        <f t="shared" si="87"/>
        <v>0</v>
      </c>
      <c r="F161" s="625">
        <f t="shared" si="88"/>
        <v>0</v>
      </c>
      <c r="G161" s="625">
        <f t="shared" si="89"/>
        <v>0</v>
      </c>
      <c r="H161" s="625">
        <f t="shared" si="90"/>
        <v>0</v>
      </c>
      <c r="I161" s="625">
        <f t="shared" si="91"/>
        <v>0</v>
      </c>
      <c r="J161" s="625">
        <f t="shared" si="92"/>
        <v>0</v>
      </c>
      <c r="K161" s="625">
        <f t="shared" si="93"/>
        <v>0</v>
      </c>
      <c r="L161" s="628">
        <f>IF($N161&gt;0,VLOOKUP($A161&amp;$B161,'12.GPS좌표값'!$E$5:$G$94,2,0),0)</f>
        <v>0</v>
      </c>
      <c r="M161" s="628">
        <f>IF($N161&gt;0,VLOOKUP($A161&amp;$B161,'12.GPS좌표값'!$E$5:$G$94,3,0),0)</f>
        <v>0</v>
      </c>
      <c r="N161" s="651"/>
      <c r="O161" s="651"/>
      <c r="P161" s="625">
        <f t="shared" ref="P161:S162" si="100">IF($N161&gt;0,P160,0)</f>
        <v>0</v>
      </c>
      <c r="Q161" s="625">
        <f t="shared" si="100"/>
        <v>0</v>
      </c>
      <c r="R161" s="625">
        <f t="shared" si="100"/>
        <v>0</v>
      </c>
      <c r="S161" s="625">
        <f t="shared" si="100"/>
        <v>0</v>
      </c>
      <c r="T161" s="627"/>
    </row>
    <row r="162" spans="1:27" ht="14.25">
      <c r="A162" s="656">
        <f t="shared" si="98"/>
        <v>0</v>
      </c>
      <c r="B162" s="629">
        <f>IF($N162&gt;0,"20",0)</f>
        <v>0</v>
      </c>
      <c r="C162" s="625">
        <f t="shared" si="85"/>
        <v>0</v>
      </c>
      <c r="D162" s="625">
        <f t="shared" si="86"/>
        <v>0</v>
      </c>
      <c r="E162" s="625">
        <f t="shared" si="87"/>
        <v>0</v>
      </c>
      <c r="F162" s="625">
        <f t="shared" si="88"/>
        <v>0</v>
      </c>
      <c r="G162" s="625">
        <f t="shared" si="89"/>
        <v>0</v>
      </c>
      <c r="H162" s="625">
        <f t="shared" si="90"/>
        <v>0</v>
      </c>
      <c r="I162" s="625">
        <f t="shared" si="91"/>
        <v>0</v>
      </c>
      <c r="J162" s="625">
        <f t="shared" si="92"/>
        <v>0</v>
      </c>
      <c r="K162" s="625">
        <f t="shared" si="93"/>
        <v>0</v>
      </c>
      <c r="L162" s="628">
        <f>IF($N162&gt;0,VLOOKUP($A162&amp;$B162,'12.GPS좌표값'!$E$5:$G$94,2,0),0)</f>
        <v>0</v>
      </c>
      <c r="M162" s="628">
        <f>IF($N162&gt;0,VLOOKUP($A162&amp;$B162,'12.GPS좌표값'!$E$5:$G$94,3,0),0)</f>
        <v>0</v>
      </c>
      <c r="N162" s="651"/>
      <c r="O162" s="651"/>
      <c r="P162" s="625">
        <f t="shared" si="100"/>
        <v>0</v>
      </c>
      <c r="Q162" s="625">
        <f t="shared" si="100"/>
        <v>0</v>
      </c>
      <c r="R162" s="625">
        <f t="shared" si="100"/>
        <v>0</v>
      </c>
      <c r="S162" s="625">
        <f t="shared" si="100"/>
        <v>0</v>
      </c>
      <c r="T162" s="627"/>
    </row>
    <row r="163" spans="1:27" ht="14.25">
      <c r="A163" s="660" t="s">
        <v>578</v>
      </c>
      <c r="B163" s="626">
        <v>1</v>
      </c>
      <c r="C163" s="625">
        <f>VLOOKUP(A163,'5-1.소반별'!$Q$1:$U$9,2,0)</f>
        <v>0</v>
      </c>
      <c r="D163" s="654">
        <v>2026</v>
      </c>
      <c r="E163" s="654" t="s">
        <v>1109</v>
      </c>
      <c r="F163" s="625">
        <v>0.02</v>
      </c>
      <c r="G163" s="627" t="s">
        <v>211</v>
      </c>
      <c r="H163" s="625">
        <f>VLOOKUP($A163,'5-1.소반별'!$Q$1:$U$9,5,0)</f>
        <v>0</v>
      </c>
      <c r="I163" s="627">
        <f>VLOOKUP($A163,'5-1.소반별'!$Q$1:$X$9,8,0)</f>
        <v>0</v>
      </c>
      <c r="J163" s="627">
        <f>VLOOKUP($A163,'5-1.소반별'!$Q$1:$X$9,6,0)</f>
        <v>0</v>
      </c>
      <c r="K163" s="653" t="s">
        <v>609</v>
      </c>
      <c r="L163" s="628" t="e">
        <f>VLOOKUP($A163&amp;$B163,'12.GPS좌표값'!$E$5:$G$94,2,0)</f>
        <v>#N/A</v>
      </c>
      <c r="M163" s="628" t="e">
        <f>VLOOKUP($A163&amp;$B163,'12.GPS좌표값'!$E$5:$G$94,3,0)</f>
        <v>#N/A</v>
      </c>
      <c r="N163" s="651"/>
      <c r="O163" s="651"/>
      <c r="P163" s="729" t="s">
        <v>582</v>
      </c>
      <c r="Q163" s="729" t="s">
        <v>608</v>
      </c>
      <c r="R163" s="729" t="s">
        <v>581</v>
      </c>
      <c r="S163" s="730" t="s">
        <v>1081</v>
      </c>
      <c r="T163" s="731">
        <f>VLOOKUP($A163,'5-1.소반별'!$Q$1:$X$9,7,0)</f>
        <v>0</v>
      </c>
      <c r="U163" s="613" t="s">
        <v>551</v>
      </c>
      <c r="AA163">
        <f>T163/50</f>
        <v>0</v>
      </c>
    </row>
    <row r="164" spans="1:27" ht="14.25">
      <c r="A164" s="656">
        <f t="shared" ref="A164:A182" si="101">IF($N164&gt;0,"1-0-9-0",0)</f>
        <v>0</v>
      </c>
      <c r="B164" s="629">
        <f>IF($N164&gt;0,"2",0)</f>
        <v>0</v>
      </c>
      <c r="C164" s="625">
        <f t="shared" si="85"/>
        <v>0</v>
      </c>
      <c r="D164" s="625">
        <f t="shared" si="86"/>
        <v>0</v>
      </c>
      <c r="E164" s="625">
        <f t="shared" si="87"/>
        <v>0</v>
      </c>
      <c r="F164" s="625">
        <f t="shared" si="88"/>
        <v>0</v>
      </c>
      <c r="G164" s="625">
        <f t="shared" si="89"/>
        <v>0</v>
      </c>
      <c r="H164" s="625">
        <f t="shared" si="90"/>
        <v>0</v>
      </c>
      <c r="I164" s="625">
        <f t="shared" si="91"/>
        <v>0</v>
      </c>
      <c r="J164" s="625">
        <f t="shared" si="92"/>
        <v>0</v>
      </c>
      <c r="K164" s="625">
        <f t="shared" si="93"/>
        <v>0</v>
      </c>
      <c r="L164" s="628">
        <f>IF($N164&gt;0,VLOOKUP($A164&amp;$B164,'12.GPS좌표값'!$E$5:$G$94,2,0),0)</f>
        <v>0</v>
      </c>
      <c r="M164" s="628">
        <f>IF($N164&gt;0,VLOOKUP($A164&amp;$B164,'12.GPS좌표값'!$E$5:$G$94,3,0),0)</f>
        <v>0</v>
      </c>
      <c r="N164" s="651"/>
      <c r="O164" s="651"/>
      <c r="P164" s="625">
        <f>IF($N164&gt;0,P163,0)</f>
        <v>0</v>
      </c>
      <c r="Q164" s="625">
        <f>IF($N164&gt;0,Q163,0)</f>
        <v>0</v>
      </c>
      <c r="R164" s="625">
        <f>IF($N164&gt;0,R163,0)</f>
        <v>0</v>
      </c>
      <c r="S164" s="625">
        <f>IF($N164&gt;0,S163,0)</f>
        <v>0</v>
      </c>
      <c r="T164" s="629"/>
      <c r="U164" s="613" t="s">
        <v>527</v>
      </c>
    </row>
    <row r="165" spans="1:27" ht="14.25">
      <c r="A165" s="656">
        <f t="shared" si="101"/>
        <v>0</v>
      </c>
      <c r="B165" s="629">
        <f>IF($N165&gt;0,"3",0)</f>
        <v>0</v>
      </c>
      <c r="C165" s="625">
        <f t="shared" si="85"/>
        <v>0</v>
      </c>
      <c r="D165" s="625">
        <f t="shared" si="86"/>
        <v>0</v>
      </c>
      <c r="E165" s="625">
        <f t="shared" si="87"/>
        <v>0</v>
      </c>
      <c r="F165" s="625">
        <f t="shared" si="88"/>
        <v>0</v>
      </c>
      <c r="G165" s="625">
        <f t="shared" si="89"/>
        <v>0</v>
      </c>
      <c r="H165" s="625">
        <f t="shared" si="90"/>
        <v>0</v>
      </c>
      <c r="I165" s="625">
        <f t="shared" si="91"/>
        <v>0</v>
      </c>
      <c r="J165" s="625">
        <f t="shared" si="92"/>
        <v>0</v>
      </c>
      <c r="K165" s="625">
        <f t="shared" si="93"/>
        <v>0</v>
      </c>
      <c r="L165" s="628">
        <f>IF($N165&gt;0,VLOOKUP($A165&amp;$B165,'12.GPS좌표값'!$E$5:$G$94,2,0),0)</f>
        <v>0</v>
      </c>
      <c r="M165" s="628">
        <f>IF($N165&gt;0,VLOOKUP($A165&amp;$B165,'12.GPS좌표값'!$E$5:$G$94,3,0),0)</f>
        <v>0</v>
      </c>
      <c r="N165" s="651"/>
      <c r="O165" s="651"/>
      <c r="P165" s="625">
        <f t="shared" ref="P165:S165" si="102">IF($N165&gt;0,P164,0)</f>
        <v>0</v>
      </c>
      <c r="Q165" s="625">
        <f t="shared" si="102"/>
        <v>0</v>
      </c>
      <c r="R165" s="625">
        <f t="shared" si="102"/>
        <v>0</v>
      </c>
      <c r="S165" s="625">
        <f t="shared" si="102"/>
        <v>0</v>
      </c>
      <c r="T165" s="627"/>
      <c r="U165" s="613" t="s">
        <v>541</v>
      </c>
    </row>
    <row r="166" spans="1:27" ht="14.25">
      <c r="A166" s="656">
        <f t="shared" si="101"/>
        <v>0</v>
      </c>
      <c r="B166" s="629">
        <f>IF($N166&gt;0,"4",0)</f>
        <v>0</v>
      </c>
      <c r="C166" s="625">
        <f t="shared" si="85"/>
        <v>0</v>
      </c>
      <c r="D166" s="625">
        <f t="shared" si="86"/>
        <v>0</v>
      </c>
      <c r="E166" s="625">
        <f t="shared" si="87"/>
        <v>0</v>
      </c>
      <c r="F166" s="625">
        <f t="shared" si="88"/>
        <v>0</v>
      </c>
      <c r="G166" s="625">
        <f t="shared" si="89"/>
        <v>0</v>
      </c>
      <c r="H166" s="625">
        <f t="shared" si="90"/>
        <v>0</v>
      </c>
      <c r="I166" s="625">
        <f t="shared" si="91"/>
        <v>0</v>
      </c>
      <c r="J166" s="625">
        <f t="shared" si="92"/>
        <v>0</v>
      </c>
      <c r="K166" s="625">
        <f t="shared" si="93"/>
        <v>0</v>
      </c>
      <c r="L166" s="628">
        <f>IF($N166&gt;0,VLOOKUP($A166&amp;$B166,'12.GPS좌표값'!$E$5:$G$94,2,0),0)</f>
        <v>0</v>
      </c>
      <c r="M166" s="628">
        <f>IF($N166&gt;0,VLOOKUP($A166&amp;$B166,'12.GPS좌표값'!$E$5:$G$94,3,0),0)</f>
        <v>0</v>
      </c>
      <c r="N166" s="651"/>
      <c r="O166" s="651"/>
      <c r="P166" s="625">
        <f t="shared" ref="P166:S166" si="103">IF($N166&gt;0,P165,0)</f>
        <v>0</v>
      </c>
      <c r="Q166" s="625">
        <f t="shared" si="103"/>
        <v>0</v>
      </c>
      <c r="R166" s="625">
        <f t="shared" si="103"/>
        <v>0</v>
      </c>
      <c r="S166" s="625">
        <f t="shared" si="103"/>
        <v>0</v>
      </c>
      <c r="T166" s="627"/>
      <c r="U166" s="613" t="s">
        <v>524</v>
      </c>
    </row>
    <row r="167" spans="1:27" ht="14.25">
      <c r="A167" s="656">
        <f t="shared" si="101"/>
        <v>0</v>
      </c>
      <c r="B167" s="629">
        <f>IF($N167&gt;0,"5",0)</f>
        <v>0</v>
      </c>
      <c r="C167" s="625">
        <f t="shared" si="85"/>
        <v>0</v>
      </c>
      <c r="D167" s="625">
        <f t="shared" si="86"/>
        <v>0</v>
      </c>
      <c r="E167" s="625">
        <f t="shared" si="87"/>
        <v>0</v>
      </c>
      <c r="F167" s="625">
        <f t="shared" si="88"/>
        <v>0</v>
      </c>
      <c r="G167" s="625">
        <f t="shared" si="89"/>
        <v>0</v>
      </c>
      <c r="H167" s="625">
        <f t="shared" si="90"/>
        <v>0</v>
      </c>
      <c r="I167" s="625">
        <f t="shared" si="91"/>
        <v>0</v>
      </c>
      <c r="J167" s="625">
        <f t="shared" si="92"/>
        <v>0</v>
      </c>
      <c r="K167" s="625">
        <f t="shared" si="93"/>
        <v>0</v>
      </c>
      <c r="L167" s="628">
        <f>IF($N167&gt;0,VLOOKUP($A167&amp;$B167,'12.GPS좌표값'!$E$5:$G$94,2,0),0)</f>
        <v>0</v>
      </c>
      <c r="M167" s="628">
        <f>IF($N167&gt;0,VLOOKUP($A167&amp;$B167,'12.GPS좌표값'!$E$5:$G$94,3,0),0)</f>
        <v>0</v>
      </c>
      <c r="N167" s="651"/>
      <c r="O167" s="651"/>
      <c r="P167" s="625">
        <f t="shared" ref="P167:S167" si="104">IF($N167&gt;0,P166,0)</f>
        <v>0</v>
      </c>
      <c r="Q167" s="625">
        <f t="shared" si="104"/>
        <v>0</v>
      </c>
      <c r="R167" s="625">
        <f t="shared" si="104"/>
        <v>0</v>
      </c>
      <c r="S167" s="625">
        <f t="shared" si="104"/>
        <v>0</v>
      </c>
      <c r="T167" s="627"/>
      <c r="U167" s="613" t="s">
        <v>523</v>
      </c>
    </row>
    <row r="168" spans="1:27" ht="14.25">
      <c r="A168" s="656">
        <f t="shared" si="101"/>
        <v>0</v>
      </c>
      <c r="B168" s="629">
        <f>IF($N168&gt;0,"6",0)</f>
        <v>0</v>
      </c>
      <c r="C168" s="625">
        <f t="shared" si="85"/>
        <v>0</v>
      </c>
      <c r="D168" s="625">
        <f t="shared" si="86"/>
        <v>0</v>
      </c>
      <c r="E168" s="625">
        <f t="shared" si="87"/>
        <v>0</v>
      </c>
      <c r="F168" s="625">
        <f t="shared" si="88"/>
        <v>0</v>
      </c>
      <c r="G168" s="625">
        <f t="shared" si="89"/>
        <v>0</v>
      </c>
      <c r="H168" s="625">
        <f t="shared" si="90"/>
        <v>0</v>
      </c>
      <c r="I168" s="625">
        <f t="shared" si="91"/>
        <v>0</v>
      </c>
      <c r="J168" s="625">
        <f t="shared" si="92"/>
        <v>0</v>
      </c>
      <c r="K168" s="625">
        <f t="shared" si="93"/>
        <v>0</v>
      </c>
      <c r="L168" s="628">
        <f>IF($N168&gt;0,VLOOKUP($A168&amp;$B168,'12.GPS좌표값'!$E$5:$G$94,2,0),0)</f>
        <v>0</v>
      </c>
      <c r="M168" s="628">
        <f>IF($N168&gt;0,VLOOKUP($A168&amp;$B168,'12.GPS좌표값'!$E$5:$G$94,3,0),0)</f>
        <v>0</v>
      </c>
      <c r="N168" s="651"/>
      <c r="O168" s="651"/>
      <c r="P168" s="625">
        <f t="shared" ref="P168:S168" si="105">IF($N168&gt;0,P167,0)</f>
        <v>0</v>
      </c>
      <c r="Q168" s="625">
        <f t="shared" si="105"/>
        <v>0</v>
      </c>
      <c r="R168" s="625">
        <f t="shared" si="105"/>
        <v>0</v>
      </c>
      <c r="S168" s="625">
        <f t="shared" si="105"/>
        <v>0</v>
      </c>
      <c r="T168" s="627"/>
      <c r="U168" s="613" t="s">
        <v>521</v>
      </c>
    </row>
    <row r="169" spans="1:27" ht="14.25">
      <c r="A169" s="656">
        <f t="shared" si="101"/>
        <v>0</v>
      </c>
      <c r="B169" s="629">
        <f>IF($N169&gt;0,"7",0)</f>
        <v>0</v>
      </c>
      <c r="C169" s="625">
        <f t="shared" si="85"/>
        <v>0</v>
      </c>
      <c r="D169" s="625">
        <f t="shared" si="86"/>
        <v>0</v>
      </c>
      <c r="E169" s="625">
        <f t="shared" si="87"/>
        <v>0</v>
      </c>
      <c r="F169" s="625">
        <f t="shared" si="88"/>
        <v>0</v>
      </c>
      <c r="G169" s="625">
        <f t="shared" si="89"/>
        <v>0</v>
      </c>
      <c r="H169" s="625">
        <f t="shared" si="90"/>
        <v>0</v>
      </c>
      <c r="I169" s="625">
        <f t="shared" si="91"/>
        <v>0</v>
      </c>
      <c r="J169" s="625">
        <f t="shared" si="92"/>
        <v>0</v>
      </c>
      <c r="K169" s="625">
        <f t="shared" si="93"/>
        <v>0</v>
      </c>
      <c r="L169" s="628">
        <f>IF($N169&gt;0,VLOOKUP($A169&amp;$B169,'12.GPS좌표값'!$E$5:$G$94,2,0),0)</f>
        <v>0</v>
      </c>
      <c r="M169" s="628">
        <f>IF($N169&gt;0,VLOOKUP($A169&amp;$B169,'12.GPS좌표값'!$E$5:$G$94,3,0),0)</f>
        <v>0</v>
      </c>
      <c r="N169" s="651"/>
      <c r="O169" s="651"/>
      <c r="P169" s="625">
        <f t="shared" ref="P169:S169" si="106">IF($N169&gt;0,P168,0)</f>
        <v>0</v>
      </c>
      <c r="Q169" s="625">
        <f t="shared" si="106"/>
        <v>0</v>
      </c>
      <c r="R169" s="625">
        <f t="shared" si="106"/>
        <v>0</v>
      </c>
      <c r="S169" s="625">
        <f t="shared" si="106"/>
        <v>0</v>
      </c>
      <c r="T169" s="627"/>
      <c r="U169" s="613" t="s">
        <v>519</v>
      </c>
    </row>
    <row r="170" spans="1:27" ht="14.25">
      <c r="A170" s="656">
        <f t="shared" si="101"/>
        <v>0</v>
      </c>
      <c r="B170" s="629">
        <f>IF($N170&gt;0,"8",0)</f>
        <v>0</v>
      </c>
      <c r="C170" s="625">
        <f t="shared" si="85"/>
        <v>0</v>
      </c>
      <c r="D170" s="625">
        <f t="shared" si="86"/>
        <v>0</v>
      </c>
      <c r="E170" s="625">
        <f t="shared" si="87"/>
        <v>0</v>
      </c>
      <c r="F170" s="625">
        <f t="shared" si="88"/>
        <v>0</v>
      </c>
      <c r="G170" s="625">
        <f t="shared" si="89"/>
        <v>0</v>
      </c>
      <c r="H170" s="625">
        <f t="shared" si="90"/>
        <v>0</v>
      </c>
      <c r="I170" s="625">
        <f t="shared" si="91"/>
        <v>0</v>
      </c>
      <c r="J170" s="625">
        <f t="shared" si="92"/>
        <v>0</v>
      </c>
      <c r="K170" s="625">
        <f t="shared" si="93"/>
        <v>0</v>
      </c>
      <c r="L170" s="628">
        <f>IF($N170&gt;0,VLOOKUP($A170&amp;$B170,'12.GPS좌표값'!$E$5:$G$94,2,0),0)</f>
        <v>0</v>
      </c>
      <c r="M170" s="628">
        <f>IF($N170&gt;0,VLOOKUP($A170&amp;$B170,'12.GPS좌표값'!$E$5:$G$94,3,0),0)</f>
        <v>0</v>
      </c>
      <c r="N170" s="651"/>
      <c r="O170" s="651"/>
      <c r="P170" s="625">
        <f t="shared" ref="P170:S170" si="107">IF($N170&gt;0,P169,0)</f>
        <v>0</v>
      </c>
      <c r="Q170" s="625">
        <f t="shared" si="107"/>
        <v>0</v>
      </c>
      <c r="R170" s="625">
        <f t="shared" si="107"/>
        <v>0</v>
      </c>
      <c r="S170" s="625">
        <f t="shared" si="107"/>
        <v>0</v>
      </c>
      <c r="T170" s="627"/>
      <c r="U170" s="613" t="s">
        <v>556</v>
      </c>
    </row>
    <row r="171" spans="1:27" ht="14.25">
      <c r="A171" s="656">
        <f t="shared" si="101"/>
        <v>0</v>
      </c>
      <c r="B171" s="629">
        <f>IF($N171&gt;0,"9",0)</f>
        <v>0</v>
      </c>
      <c r="C171" s="625">
        <f t="shared" si="85"/>
        <v>0</v>
      </c>
      <c r="D171" s="625">
        <f t="shared" si="86"/>
        <v>0</v>
      </c>
      <c r="E171" s="625">
        <f t="shared" si="87"/>
        <v>0</v>
      </c>
      <c r="F171" s="625">
        <f t="shared" si="88"/>
        <v>0</v>
      </c>
      <c r="G171" s="625">
        <f t="shared" si="89"/>
        <v>0</v>
      </c>
      <c r="H171" s="625">
        <f t="shared" si="90"/>
        <v>0</v>
      </c>
      <c r="I171" s="625">
        <f t="shared" si="91"/>
        <v>0</v>
      </c>
      <c r="J171" s="625">
        <f t="shared" si="92"/>
        <v>0</v>
      </c>
      <c r="K171" s="625">
        <f t="shared" si="93"/>
        <v>0</v>
      </c>
      <c r="L171" s="628">
        <f>IF($N171&gt;0,VLOOKUP($A171&amp;$B171,'12.GPS좌표값'!$E$5:$G$94,2,0),0)</f>
        <v>0</v>
      </c>
      <c r="M171" s="628">
        <f>IF($N171&gt;0,VLOOKUP($A171&amp;$B171,'12.GPS좌표값'!$E$5:$G$94,3,0),0)</f>
        <v>0</v>
      </c>
      <c r="N171" s="651"/>
      <c r="O171" s="651"/>
      <c r="P171" s="625">
        <f t="shared" ref="P171:S171" si="108">IF($N171&gt;0,P170,0)</f>
        <v>0</v>
      </c>
      <c r="Q171" s="625">
        <f t="shared" si="108"/>
        <v>0</v>
      </c>
      <c r="R171" s="625">
        <f t="shared" si="108"/>
        <v>0</v>
      </c>
      <c r="S171" s="625">
        <f t="shared" si="108"/>
        <v>0</v>
      </c>
      <c r="T171" s="627"/>
      <c r="U171" s="613" t="s">
        <v>555</v>
      </c>
    </row>
    <row r="172" spans="1:27" ht="14.25">
      <c r="A172" s="656">
        <f t="shared" si="101"/>
        <v>0</v>
      </c>
      <c r="B172" s="629">
        <f>IF($N172&gt;0,"10",0)</f>
        <v>0</v>
      </c>
      <c r="C172" s="625">
        <f t="shared" si="85"/>
        <v>0</v>
      </c>
      <c r="D172" s="625">
        <f t="shared" si="86"/>
        <v>0</v>
      </c>
      <c r="E172" s="625">
        <f t="shared" si="87"/>
        <v>0</v>
      </c>
      <c r="F172" s="625">
        <f t="shared" si="88"/>
        <v>0</v>
      </c>
      <c r="G172" s="625">
        <f t="shared" si="89"/>
        <v>0</v>
      </c>
      <c r="H172" s="625">
        <f t="shared" si="90"/>
        <v>0</v>
      </c>
      <c r="I172" s="625">
        <f t="shared" si="91"/>
        <v>0</v>
      </c>
      <c r="J172" s="625">
        <f t="shared" si="92"/>
        <v>0</v>
      </c>
      <c r="K172" s="625">
        <f t="shared" si="93"/>
        <v>0</v>
      </c>
      <c r="L172" s="628">
        <f>IF($N172&gt;0,VLOOKUP($A172&amp;$B172,'12.GPS좌표값'!$E$5:$G$94,2,0),0)</f>
        <v>0</v>
      </c>
      <c r="M172" s="628">
        <f>IF($N172&gt;0,VLOOKUP($A172&amp;$B172,'12.GPS좌표값'!$E$5:$G$94,3,0),0)</f>
        <v>0</v>
      </c>
      <c r="N172" s="651"/>
      <c r="O172" s="651"/>
      <c r="P172" s="625">
        <f t="shared" ref="P172:S172" si="109">IF($N172&gt;0,P171,0)</f>
        <v>0</v>
      </c>
      <c r="Q172" s="625">
        <f t="shared" si="109"/>
        <v>0</v>
      </c>
      <c r="R172" s="625">
        <f t="shared" si="109"/>
        <v>0</v>
      </c>
      <c r="S172" s="625">
        <f t="shared" si="109"/>
        <v>0</v>
      </c>
      <c r="T172" s="627"/>
      <c r="U172" s="613" t="s">
        <v>551</v>
      </c>
    </row>
    <row r="173" spans="1:27" ht="14.25">
      <c r="A173" s="656">
        <f t="shared" si="101"/>
        <v>0</v>
      </c>
      <c r="B173" s="629">
        <f>IF($N173&gt;0,"11",0)</f>
        <v>0</v>
      </c>
      <c r="C173" s="625">
        <f t="shared" si="85"/>
        <v>0</v>
      </c>
      <c r="D173" s="625">
        <f t="shared" si="86"/>
        <v>0</v>
      </c>
      <c r="E173" s="625">
        <f t="shared" si="87"/>
        <v>0</v>
      </c>
      <c r="F173" s="625">
        <f t="shared" si="88"/>
        <v>0</v>
      </c>
      <c r="G173" s="625">
        <f t="shared" si="89"/>
        <v>0</v>
      </c>
      <c r="H173" s="625">
        <f t="shared" si="90"/>
        <v>0</v>
      </c>
      <c r="I173" s="625">
        <f t="shared" si="91"/>
        <v>0</v>
      </c>
      <c r="J173" s="625">
        <f t="shared" si="92"/>
        <v>0</v>
      </c>
      <c r="K173" s="625">
        <f t="shared" si="93"/>
        <v>0</v>
      </c>
      <c r="L173" s="628">
        <f>IF($N173&gt;0,VLOOKUP($A173&amp;$B173,'12.GPS좌표값'!$E$5:$G$94,2,0),0)</f>
        <v>0</v>
      </c>
      <c r="M173" s="628">
        <f>IF($N173&gt;0,VLOOKUP($A173&amp;$B173,'12.GPS좌표값'!$E$5:$G$94,3,0),0)</f>
        <v>0</v>
      </c>
      <c r="N173" s="651"/>
      <c r="O173" s="651"/>
      <c r="P173" s="625">
        <f t="shared" ref="P173:S173" si="110">IF($N173&gt;0,P172,0)</f>
        <v>0</v>
      </c>
      <c r="Q173" s="625">
        <f t="shared" si="110"/>
        <v>0</v>
      </c>
      <c r="R173" s="625">
        <f t="shared" si="110"/>
        <v>0</v>
      </c>
      <c r="S173" s="625">
        <f t="shared" si="110"/>
        <v>0</v>
      </c>
      <c r="T173" s="627"/>
      <c r="U173" s="613" t="s">
        <v>527</v>
      </c>
    </row>
    <row r="174" spans="1:27" ht="14.25">
      <c r="A174" s="656">
        <f t="shared" si="101"/>
        <v>0</v>
      </c>
      <c r="B174" s="629">
        <f>IF($N174&gt;0,"12",0)</f>
        <v>0</v>
      </c>
      <c r="C174" s="625">
        <f t="shared" si="85"/>
        <v>0</v>
      </c>
      <c r="D174" s="625">
        <f t="shared" si="86"/>
        <v>0</v>
      </c>
      <c r="E174" s="625">
        <f t="shared" si="87"/>
        <v>0</v>
      </c>
      <c r="F174" s="625">
        <f t="shared" si="88"/>
        <v>0</v>
      </c>
      <c r="G174" s="625">
        <f t="shared" si="89"/>
        <v>0</v>
      </c>
      <c r="H174" s="625">
        <f t="shared" si="90"/>
        <v>0</v>
      </c>
      <c r="I174" s="625">
        <f t="shared" si="91"/>
        <v>0</v>
      </c>
      <c r="J174" s="625">
        <f t="shared" si="92"/>
        <v>0</v>
      </c>
      <c r="K174" s="625">
        <f t="shared" si="93"/>
        <v>0</v>
      </c>
      <c r="L174" s="628">
        <f>IF($N174&gt;0,VLOOKUP($A174&amp;$B174,'12.GPS좌표값'!$E$5:$G$94,2,0),0)</f>
        <v>0</v>
      </c>
      <c r="M174" s="628">
        <f>IF($N174&gt;0,VLOOKUP($A174&amp;$B174,'12.GPS좌표값'!$E$5:$G$94,3,0),0)</f>
        <v>0</v>
      </c>
      <c r="N174" s="651"/>
      <c r="O174" s="651"/>
      <c r="P174" s="625">
        <f t="shared" ref="P174:S174" si="111">IF($N174&gt;0,P173,0)</f>
        <v>0</v>
      </c>
      <c r="Q174" s="625">
        <f t="shared" si="111"/>
        <v>0</v>
      </c>
      <c r="R174" s="625">
        <f t="shared" si="111"/>
        <v>0</v>
      </c>
      <c r="S174" s="625">
        <f t="shared" si="111"/>
        <v>0</v>
      </c>
      <c r="T174" s="627"/>
      <c r="U174" s="613" t="s">
        <v>541</v>
      </c>
    </row>
    <row r="175" spans="1:27" ht="14.25">
      <c r="A175" s="656">
        <f t="shared" si="101"/>
        <v>0</v>
      </c>
      <c r="B175" s="629">
        <f>IF($N175&gt;0,"13",0)</f>
        <v>0</v>
      </c>
      <c r="C175" s="625">
        <f t="shared" si="85"/>
        <v>0</v>
      </c>
      <c r="D175" s="625">
        <f t="shared" si="86"/>
        <v>0</v>
      </c>
      <c r="E175" s="625">
        <f t="shared" si="87"/>
        <v>0</v>
      </c>
      <c r="F175" s="625">
        <f t="shared" si="88"/>
        <v>0</v>
      </c>
      <c r="G175" s="625">
        <f t="shared" si="89"/>
        <v>0</v>
      </c>
      <c r="H175" s="625">
        <f t="shared" si="90"/>
        <v>0</v>
      </c>
      <c r="I175" s="625">
        <f t="shared" si="91"/>
        <v>0</v>
      </c>
      <c r="J175" s="625">
        <f t="shared" si="92"/>
        <v>0</v>
      </c>
      <c r="K175" s="625">
        <f t="shared" si="93"/>
        <v>0</v>
      </c>
      <c r="L175" s="628">
        <f>IF($N175&gt;0,VLOOKUP($A175&amp;$B175,'12.GPS좌표값'!$E$5:$G$94,2,0),0)</f>
        <v>0</v>
      </c>
      <c r="M175" s="628">
        <f>IF($N175&gt;0,VLOOKUP($A175&amp;$B175,'12.GPS좌표값'!$E$5:$G$94,3,0),0)</f>
        <v>0</v>
      </c>
      <c r="N175" s="651"/>
      <c r="O175" s="651"/>
      <c r="P175" s="625">
        <f t="shared" ref="P175:S175" si="112">IF($N175&gt;0,P174,0)</f>
        <v>0</v>
      </c>
      <c r="Q175" s="625">
        <f t="shared" si="112"/>
        <v>0</v>
      </c>
      <c r="R175" s="625">
        <f t="shared" si="112"/>
        <v>0</v>
      </c>
      <c r="S175" s="625">
        <f t="shared" si="112"/>
        <v>0</v>
      </c>
      <c r="T175" s="627"/>
      <c r="U175" s="613" t="s">
        <v>524</v>
      </c>
    </row>
    <row r="176" spans="1:27" ht="14.25">
      <c r="A176" s="656">
        <f t="shared" si="101"/>
        <v>0</v>
      </c>
      <c r="B176" s="629">
        <f>IF($N176&gt;0,"14",0)</f>
        <v>0</v>
      </c>
      <c r="C176" s="625">
        <f t="shared" si="85"/>
        <v>0</v>
      </c>
      <c r="D176" s="625">
        <f t="shared" si="86"/>
        <v>0</v>
      </c>
      <c r="E176" s="625">
        <f t="shared" si="87"/>
        <v>0</v>
      </c>
      <c r="F176" s="625">
        <f t="shared" si="88"/>
        <v>0</v>
      </c>
      <c r="G176" s="625">
        <f t="shared" si="89"/>
        <v>0</v>
      </c>
      <c r="H176" s="625">
        <f t="shared" si="90"/>
        <v>0</v>
      </c>
      <c r="I176" s="625">
        <f t="shared" si="91"/>
        <v>0</v>
      </c>
      <c r="J176" s="625">
        <f t="shared" si="92"/>
        <v>0</v>
      </c>
      <c r="K176" s="625">
        <f t="shared" si="93"/>
        <v>0</v>
      </c>
      <c r="L176" s="628">
        <f>IF($N176&gt;0,VLOOKUP($A176&amp;$B176,'12.GPS좌표값'!$E$5:$G$94,2,0),0)</f>
        <v>0</v>
      </c>
      <c r="M176" s="628">
        <f>IF($N176&gt;0,VLOOKUP($A176&amp;$B176,'12.GPS좌표값'!$E$5:$G$94,3,0),0)</f>
        <v>0</v>
      </c>
      <c r="N176" s="651"/>
      <c r="O176" s="651"/>
      <c r="P176" s="625">
        <f t="shared" ref="P176:S176" si="113">IF($N176&gt;0,P175,0)</f>
        <v>0</v>
      </c>
      <c r="Q176" s="625">
        <f t="shared" si="113"/>
        <v>0</v>
      </c>
      <c r="R176" s="625">
        <f t="shared" si="113"/>
        <v>0</v>
      </c>
      <c r="S176" s="625">
        <f t="shared" si="113"/>
        <v>0</v>
      </c>
      <c r="T176" s="627"/>
      <c r="U176" s="613" t="s">
        <v>534</v>
      </c>
    </row>
    <row r="177" spans="1:27" ht="14.25">
      <c r="A177" s="656">
        <f t="shared" si="101"/>
        <v>0</v>
      </c>
      <c r="B177" s="629">
        <f>IF($N177&gt;0,"15",0)</f>
        <v>0</v>
      </c>
      <c r="C177" s="625">
        <f t="shared" si="85"/>
        <v>0</v>
      </c>
      <c r="D177" s="625">
        <f t="shared" si="86"/>
        <v>0</v>
      </c>
      <c r="E177" s="625">
        <f t="shared" si="87"/>
        <v>0</v>
      </c>
      <c r="F177" s="625">
        <f t="shared" si="88"/>
        <v>0</v>
      </c>
      <c r="G177" s="625">
        <f t="shared" si="89"/>
        <v>0</v>
      </c>
      <c r="H177" s="625">
        <f t="shared" si="90"/>
        <v>0</v>
      </c>
      <c r="I177" s="625">
        <f t="shared" si="91"/>
        <v>0</v>
      </c>
      <c r="J177" s="625">
        <f t="shared" si="92"/>
        <v>0</v>
      </c>
      <c r="K177" s="625">
        <f t="shared" si="93"/>
        <v>0</v>
      </c>
      <c r="L177" s="628">
        <f>IF($N177&gt;0,VLOOKUP($A177&amp;$B177,'12.GPS좌표값'!$E$5:$G$94,2,0),0)</f>
        <v>0</v>
      </c>
      <c r="M177" s="628">
        <f>IF($N177&gt;0,VLOOKUP($A177&amp;$B177,'12.GPS좌표값'!$E$5:$G$94,3,0),0)</f>
        <v>0</v>
      </c>
      <c r="N177" s="651"/>
      <c r="O177" s="651"/>
      <c r="P177" s="625">
        <f t="shared" ref="P177:S177" si="114">IF($N177&gt;0,P176,0)</f>
        <v>0</v>
      </c>
      <c r="Q177" s="625">
        <f t="shared" si="114"/>
        <v>0</v>
      </c>
      <c r="R177" s="625">
        <f t="shared" si="114"/>
        <v>0</v>
      </c>
      <c r="S177" s="625">
        <f t="shared" si="114"/>
        <v>0</v>
      </c>
      <c r="T177" s="627"/>
      <c r="U177" s="613" t="s">
        <v>531</v>
      </c>
    </row>
    <row r="178" spans="1:27" ht="14.25">
      <c r="A178" s="656">
        <f t="shared" si="101"/>
        <v>0</v>
      </c>
      <c r="B178" s="629">
        <f>IF($N178&gt;0,"16",0)</f>
        <v>0</v>
      </c>
      <c r="C178" s="625">
        <f t="shared" si="85"/>
        <v>0</v>
      </c>
      <c r="D178" s="625">
        <f t="shared" si="86"/>
        <v>0</v>
      </c>
      <c r="E178" s="625">
        <f t="shared" si="87"/>
        <v>0</v>
      </c>
      <c r="F178" s="625">
        <f t="shared" si="88"/>
        <v>0</v>
      </c>
      <c r="G178" s="625">
        <f t="shared" si="89"/>
        <v>0</v>
      </c>
      <c r="H178" s="625">
        <f t="shared" si="90"/>
        <v>0</v>
      </c>
      <c r="I178" s="625">
        <f t="shared" si="91"/>
        <v>0</v>
      </c>
      <c r="J178" s="625">
        <f t="shared" si="92"/>
        <v>0</v>
      </c>
      <c r="K178" s="625">
        <f t="shared" si="93"/>
        <v>0</v>
      </c>
      <c r="L178" s="628">
        <f>IF($N178&gt;0,VLOOKUP($A178&amp;$B178,'12.GPS좌표값'!$E$5:$G$94,2,0),0)</f>
        <v>0</v>
      </c>
      <c r="M178" s="628">
        <f>IF($N178&gt;0,VLOOKUP($A178&amp;$B178,'12.GPS좌표값'!$E$5:$G$94,3,0),0)</f>
        <v>0</v>
      </c>
      <c r="N178" s="651"/>
      <c r="O178" s="651"/>
      <c r="P178" s="625">
        <f t="shared" ref="P178:S178" si="115">IF($N178&gt;0,P177,0)</f>
        <v>0</v>
      </c>
      <c r="Q178" s="625">
        <f t="shared" si="115"/>
        <v>0</v>
      </c>
      <c r="R178" s="625">
        <f t="shared" si="115"/>
        <v>0</v>
      </c>
      <c r="S178" s="625">
        <f t="shared" si="115"/>
        <v>0</v>
      </c>
      <c r="T178" s="627"/>
      <c r="U178" s="613" t="s">
        <v>529</v>
      </c>
    </row>
    <row r="179" spans="1:27" ht="14.25">
      <c r="A179" s="656">
        <f t="shared" si="101"/>
        <v>0</v>
      </c>
      <c r="B179" s="629">
        <f>IF($N179&gt;0,"17",0)</f>
        <v>0</v>
      </c>
      <c r="C179" s="625">
        <f t="shared" si="85"/>
        <v>0</v>
      </c>
      <c r="D179" s="625">
        <f t="shared" si="86"/>
        <v>0</v>
      </c>
      <c r="E179" s="625">
        <f t="shared" si="87"/>
        <v>0</v>
      </c>
      <c r="F179" s="625">
        <f t="shared" si="88"/>
        <v>0</v>
      </c>
      <c r="G179" s="625">
        <f t="shared" si="89"/>
        <v>0</v>
      </c>
      <c r="H179" s="625">
        <f t="shared" si="90"/>
        <v>0</v>
      </c>
      <c r="I179" s="625">
        <f t="shared" si="91"/>
        <v>0</v>
      </c>
      <c r="J179" s="625">
        <f t="shared" si="92"/>
        <v>0</v>
      </c>
      <c r="K179" s="625">
        <f t="shared" si="93"/>
        <v>0</v>
      </c>
      <c r="L179" s="628">
        <f>IF($N179&gt;0,VLOOKUP($A179&amp;$B179,'12.GPS좌표값'!$E$5:$G$94,2,0),0)</f>
        <v>0</v>
      </c>
      <c r="M179" s="628">
        <f>IF($N179&gt;0,VLOOKUP($A179&amp;$B179,'12.GPS좌표값'!$E$5:$G$94,3,0),0)</f>
        <v>0</v>
      </c>
      <c r="N179" s="651"/>
      <c r="O179" s="651"/>
      <c r="P179" s="625">
        <f t="shared" ref="P179:S179" si="116">IF($N179&gt;0,P178,0)</f>
        <v>0</v>
      </c>
      <c r="Q179" s="625">
        <f t="shared" si="116"/>
        <v>0</v>
      </c>
      <c r="R179" s="625">
        <f t="shared" si="116"/>
        <v>0</v>
      </c>
      <c r="S179" s="625">
        <f t="shared" si="116"/>
        <v>0</v>
      </c>
      <c r="T179" s="627"/>
    </row>
    <row r="180" spans="1:27" ht="14.25">
      <c r="A180" s="656">
        <f t="shared" si="101"/>
        <v>0</v>
      </c>
      <c r="B180" s="629">
        <f>IF($N180&gt;0,"18",0)</f>
        <v>0</v>
      </c>
      <c r="C180" s="625">
        <f t="shared" si="85"/>
        <v>0</v>
      </c>
      <c r="D180" s="625">
        <f t="shared" si="86"/>
        <v>0</v>
      </c>
      <c r="E180" s="625">
        <f t="shared" si="87"/>
        <v>0</v>
      </c>
      <c r="F180" s="625">
        <f t="shared" si="88"/>
        <v>0</v>
      </c>
      <c r="G180" s="625">
        <f t="shared" si="89"/>
        <v>0</v>
      </c>
      <c r="H180" s="625">
        <f t="shared" si="90"/>
        <v>0</v>
      </c>
      <c r="I180" s="625">
        <f t="shared" si="91"/>
        <v>0</v>
      </c>
      <c r="J180" s="625">
        <f t="shared" si="92"/>
        <v>0</v>
      </c>
      <c r="K180" s="625">
        <f t="shared" si="93"/>
        <v>0</v>
      </c>
      <c r="L180" s="628">
        <f>IF($N180&gt;0,VLOOKUP($A180&amp;$B180,'12.GPS좌표값'!$E$5:$G$94,2,0),0)</f>
        <v>0</v>
      </c>
      <c r="M180" s="628">
        <f>IF($N180&gt;0,VLOOKUP($A180&amp;$B180,'12.GPS좌표값'!$E$5:$G$94,3,0),0)</f>
        <v>0</v>
      </c>
      <c r="N180" s="651"/>
      <c r="O180" s="651"/>
      <c r="P180" s="625">
        <f t="shared" ref="P180:S180" si="117">IF($N180&gt;0,P179,0)</f>
        <v>0</v>
      </c>
      <c r="Q180" s="625">
        <f t="shared" si="117"/>
        <v>0</v>
      </c>
      <c r="R180" s="625">
        <f t="shared" si="117"/>
        <v>0</v>
      </c>
      <c r="S180" s="625">
        <f t="shared" si="117"/>
        <v>0</v>
      </c>
      <c r="T180" s="627"/>
    </row>
    <row r="181" spans="1:27" ht="14.25">
      <c r="A181" s="656">
        <f t="shared" si="101"/>
        <v>0</v>
      </c>
      <c r="B181" s="629">
        <f>IF($N181&gt;0,"19",0)</f>
        <v>0</v>
      </c>
      <c r="C181" s="625">
        <f t="shared" si="85"/>
        <v>0</v>
      </c>
      <c r="D181" s="625">
        <f t="shared" si="86"/>
        <v>0</v>
      </c>
      <c r="E181" s="625">
        <f t="shared" si="87"/>
        <v>0</v>
      </c>
      <c r="F181" s="625">
        <f t="shared" si="88"/>
        <v>0</v>
      </c>
      <c r="G181" s="625">
        <f t="shared" si="89"/>
        <v>0</v>
      </c>
      <c r="H181" s="625">
        <f t="shared" si="90"/>
        <v>0</v>
      </c>
      <c r="I181" s="625">
        <f t="shared" si="91"/>
        <v>0</v>
      </c>
      <c r="J181" s="625">
        <f t="shared" si="92"/>
        <v>0</v>
      </c>
      <c r="K181" s="625">
        <f t="shared" si="93"/>
        <v>0</v>
      </c>
      <c r="L181" s="628">
        <f>IF($N181&gt;0,VLOOKUP($A181&amp;$B181,'12.GPS좌표값'!$E$5:$G$94,2,0),0)</f>
        <v>0</v>
      </c>
      <c r="M181" s="628">
        <f>IF($N181&gt;0,VLOOKUP($A181&amp;$B181,'12.GPS좌표값'!$E$5:$G$94,3,0),0)</f>
        <v>0</v>
      </c>
      <c r="N181" s="651"/>
      <c r="O181" s="651"/>
      <c r="P181" s="625">
        <f t="shared" ref="P181:S181" si="118">IF($N181&gt;0,P180,0)</f>
        <v>0</v>
      </c>
      <c r="Q181" s="625">
        <f t="shared" si="118"/>
        <v>0</v>
      </c>
      <c r="R181" s="625">
        <f t="shared" si="118"/>
        <v>0</v>
      </c>
      <c r="S181" s="625">
        <f t="shared" si="118"/>
        <v>0</v>
      </c>
      <c r="T181" s="627"/>
    </row>
    <row r="182" spans="1:27" ht="14.25">
      <c r="A182" s="656">
        <f t="shared" si="101"/>
        <v>0</v>
      </c>
      <c r="B182" s="629">
        <f>IF($N182&gt;0,"20",0)</f>
        <v>0</v>
      </c>
      <c r="C182" s="625">
        <f t="shared" si="85"/>
        <v>0</v>
      </c>
      <c r="D182" s="625">
        <f t="shared" si="86"/>
        <v>0</v>
      </c>
      <c r="E182" s="625">
        <f t="shared" si="87"/>
        <v>0</v>
      </c>
      <c r="F182" s="625">
        <f t="shared" si="88"/>
        <v>0</v>
      </c>
      <c r="G182" s="625">
        <f t="shared" si="89"/>
        <v>0</v>
      </c>
      <c r="H182" s="625">
        <f t="shared" si="90"/>
        <v>0</v>
      </c>
      <c r="I182" s="625">
        <f t="shared" si="91"/>
        <v>0</v>
      </c>
      <c r="J182" s="625">
        <f t="shared" si="92"/>
        <v>0</v>
      </c>
      <c r="K182" s="625">
        <f t="shared" si="93"/>
        <v>0</v>
      </c>
      <c r="L182" s="628">
        <f>IF($N182&gt;0,VLOOKUP($A182&amp;$B182,'12.GPS좌표값'!$E$5:$G$94,2,0),0)</f>
        <v>0</v>
      </c>
      <c r="M182" s="628">
        <f>IF($N182&gt;0,VLOOKUP($A182&amp;$B182,'12.GPS좌표값'!$E$5:$G$94,3,0),0)</f>
        <v>0</v>
      </c>
      <c r="N182" s="651"/>
      <c r="O182" s="651"/>
      <c r="P182" s="625">
        <f t="shared" ref="P182:S182" si="119">IF($N182&gt;0,P181,0)</f>
        <v>0</v>
      </c>
      <c r="Q182" s="625">
        <f t="shared" si="119"/>
        <v>0</v>
      </c>
      <c r="R182" s="625">
        <f t="shared" si="119"/>
        <v>0</v>
      </c>
      <c r="S182" s="625">
        <f t="shared" si="119"/>
        <v>0</v>
      </c>
      <c r="T182" s="627"/>
    </row>
    <row r="183" spans="1:27" ht="14.25">
      <c r="A183" s="660" t="s">
        <v>623</v>
      </c>
      <c r="B183" s="626">
        <v>1</v>
      </c>
      <c r="C183" s="625">
        <f>VLOOKUP(A183,'5-1.소반별'!$Q$1:$U$11,2,0)</f>
        <v>0</v>
      </c>
      <c r="D183" s="654">
        <v>2026</v>
      </c>
      <c r="E183" s="654" t="s">
        <v>1109</v>
      </c>
      <c r="F183" s="625">
        <v>0.02</v>
      </c>
      <c r="G183" s="627" t="s">
        <v>211</v>
      </c>
      <c r="H183" s="625">
        <f>VLOOKUP($A183,'5-1.소반별'!$Q$1:$U$11,5,0)</f>
        <v>0</v>
      </c>
      <c r="I183" s="627">
        <f>VLOOKUP($A183,'5-1.소반별'!$Q$1:$X$11,8,0)</f>
        <v>0</v>
      </c>
      <c r="J183" s="627">
        <f>VLOOKUP($A183,'5-1.소반별'!$Q$1:$X$11,6,0)</f>
        <v>0</v>
      </c>
      <c r="K183" s="653"/>
      <c r="L183" s="628" t="e">
        <f>VLOOKUP($A183&amp;$B183,'12.GPS좌표값'!$E$5:$G$94,2,0)</f>
        <v>#N/A</v>
      </c>
      <c r="M183" s="628" t="e">
        <f>VLOOKUP($A183&amp;$B183,'12.GPS좌표값'!$E$5:$G$94,3,0)</f>
        <v>#N/A</v>
      </c>
      <c r="N183" s="651"/>
      <c r="O183" s="651"/>
      <c r="P183" s="729" t="s">
        <v>582</v>
      </c>
      <c r="Q183" s="729" t="s">
        <v>614</v>
      </c>
      <c r="R183" s="729" t="s">
        <v>581</v>
      </c>
      <c r="S183" s="730" t="s">
        <v>1081</v>
      </c>
      <c r="T183" s="731">
        <f>VLOOKUP($A183,'5-1.소반별'!$Q$1:$X$11,7,0)</f>
        <v>0</v>
      </c>
      <c r="U183" s="613" t="s">
        <v>551</v>
      </c>
      <c r="AA183">
        <f>T183/50</f>
        <v>0</v>
      </c>
    </row>
    <row r="184" spans="1:27" ht="14.25">
      <c r="A184" s="656">
        <f t="shared" ref="A184:A202" si="120">IF($N184&gt;0,"1-0-10-0",0)</f>
        <v>0</v>
      </c>
      <c r="B184" s="629">
        <f>IF($N184&gt;0,"2",0)</f>
        <v>0</v>
      </c>
      <c r="C184" s="625">
        <f t="shared" si="85"/>
        <v>0</v>
      </c>
      <c r="D184" s="625">
        <f t="shared" si="86"/>
        <v>0</v>
      </c>
      <c r="E184" s="625">
        <f t="shared" si="87"/>
        <v>0</v>
      </c>
      <c r="F184" s="625">
        <f t="shared" si="88"/>
        <v>0</v>
      </c>
      <c r="G184" s="625">
        <f t="shared" si="89"/>
        <v>0</v>
      </c>
      <c r="H184" s="625">
        <f t="shared" si="90"/>
        <v>0</v>
      </c>
      <c r="I184" s="625">
        <f t="shared" si="91"/>
        <v>0</v>
      </c>
      <c r="J184" s="625">
        <f t="shared" si="92"/>
        <v>0</v>
      </c>
      <c r="K184" s="625">
        <f t="shared" si="93"/>
        <v>0</v>
      </c>
      <c r="L184" s="628">
        <f>IF($N184&gt;0,VLOOKUP($A184&amp;$B184,'12.GPS좌표값'!$E$5:$G$94,2,0),0)</f>
        <v>0</v>
      </c>
      <c r="M184" s="628">
        <f>IF($N184&gt;0,VLOOKUP($A184&amp;$B184,'12.GPS좌표값'!$E$5:$G$94,3,0),0)</f>
        <v>0</v>
      </c>
      <c r="N184" s="651"/>
      <c r="O184" s="651"/>
      <c r="P184" s="625">
        <f>IF($N184&gt;0,P183,0)</f>
        <v>0</v>
      </c>
      <c r="Q184" s="625">
        <f>IF($N184&gt;0,Q183,0)</f>
        <v>0</v>
      </c>
      <c r="R184" s="625">
        <f>IF($N184&gt;0,R183,0)</f>
        <v>0</v>
      </c>
      <c r="S184" s="625">
        <f>IF($N184&gt;0,S183,0)</f>
        <v>0</v>
      </c>
      <c r="T184" s="629"/>
      <c r="U184" s="613" t="s">
        <v>527</v>
      </c>
    </row>
    <row r="185" spans="1:27" ht="14.25">
      <c r="A185" s="656">
        <f t="shared" si="120"/>
        <v>0</v>
      </c>
      <c r="B185" s="629">
        <f>IF($N185&gt;0,"3",0)</f>
        <v>0</v>
      </c>
      <c r="C185" s="625">
        <f t="shared" si="85"/>
        <v>0</v>
      </c>
      <c r="D185" s="625">
        <f t="shared" si="86"/>
        <v>0</v>
      </c>
      <c r="E185" s="625">
        <f t="shared" si="87"/>
        <v>0</v>
      </c>
      <c r="F185" s="625">
        <f t="shared" si="88"/>
        <v>0</v>
      </c>
      <c r="G185" s="625">
        <f t="shared" si="89"/>
        <v>0</v>
      </c>
      <c r="H185" s="625">
        <f t="shared" si="90"/>
        <v>0</v>
      </c>
      <c r="I185" s="625">
        <f t="shared" si="91"/>
        <v>0</v>
      </c>
      <c r="J185" s="625">
        <f t="shared" si="92"/>
        <v>0</v>
      </c>
      <c r="K185" s="625">
        <f t="shared" si="93"/>
        <v>0</v>
      </c>
      <c r="L185" s="628">
        <f>IF($N185&gt;0,VLOOKUP($A185&amp;$B185,'12.GPS좌표값'!$E$5:$G$94,2,0),0)</f>
        <v>0</v>
      </c>
      <c r="M185" s="628">
        <f>IF($N185&gt;0,VLOOKUP($A185&amp;$B185,'12.GPS좌표값'!$E$5:$G$94,3,0),0)</f>
        <v>0</v>
      </c>
      <c r="N185" s="651"/>
      <c r="O185" s="651"/>
      <c r="P185" s="625">
        <f t="shared" ref="P185:S185" si="121">IF($N185&gt;0,P184,0)</f>
        <v>0</v>
      </c>
      <c r="Q185" s="625">
        <f t="shared" si="121"/>
        <v>0</v>
      </c>
      <c r="R185" s="625">
        <f t="shared" si="121"/>
        <v>0</v>
      </c>
      <c r="S185" s="625">
        <f t="shared" si="121"/>
        <v>0</v>
      </c>
      <c r="T185" s="627"/>
      <c r="U185" s="613" t="s">
        <v>541</v>
      </c>
    </row>
    <row r="186" spans="1:27" ht="14.25">
      <c r="A186" s="656">
        <f t="shared" si="120"/>
        <v>0</v>
      </c>
      <c r="B186" s="629">
        <f>IF($N186&gt;0,"4",0)</f>
        <v>0</v>
      </c>
      <c r="C186" s="625">
        <f t="shared" si="85"/>
        <v>0</v>
      </c>
      <c r="D186" s="625">
        <f t="shared" si="86"/>
        <v>0</v>
      </c>
      <c r="E186" s="625">
        <f t="shared" si="87"/>
        <v>0</v>
      </c>
      <c r="F186" s="625">
        <f t="shared" si="88"/>
        <v>0</v>
      </c>
      <c r="G186" s="625">
        <f t="shared" si="89"/>
        <v>0</v>
      </c>
      <c r="H186" s="625">
        <f t="shared" si="90"/>
        <v>0</v>
      </c>
      <c r="I186" s="625">
        <f t="shared" si="91"/>
        <v>0</v>
      </c>
      <c r="J186" s="625">
        <f t="shared" si="92"/>
        <v>0</v>
      </c>
      <c r="K186" s="625">
        <f t="shared" si="93"/>
        <v>0</v>
      </c>
      <c r="L186" s="628">
        <f>IF($N186&gt;0,VLOOKUP($A186&amp;$B186,'12.GPS좌표값'!$E$5:$G$94,2,0),0)</f>
        <v>0</v>
      </c>
      <c r="M186" s="628">
        <f>IF($N186&gt;0,VLOOKUP($A186&amp;$B186,'12.GPS좌표값'!$E$5:$G$94,3,0),0)</f>
        <v>0</v>
      </c>
      <c r="N186" s="651"/>
      <c r="O186" s="651"/>
      <c r="P186" s="625">
        <f t="shared" ref="P186:S186" si="122">IF($N186&gt;0,P185,0)</f>
        <v>0</v>
      </c>
      <c r="Q186" s="625">
        <f t="shared" si="122"/>
        <v>0</v>
      </c>
      <c r="R186" s="625">
        <f t="shared" si="122"/>
        <v>0</v>
      </c>
      <c r="S186" s="625">
        <f t="shared" si="122"/>
        <v>0</v>
      </c>
      <c r="T186" s="627"/>
      <c r="U186" s="613" t="s">
        <v>524</v>
      </c>
    </row>
    <row r="187" spans="1:27" ht="14.25">
      <c r="A187" s="656">
        <f t="shared" si="120"/>
        <v>0</v>
      </c>
      <c r="B187" s="629">
        <f>IF($N187&gt;0,"5",0)</f>
        <v>0</v>
      </c>
      <c r="C187" s="625">
        <f t="shared" si="85"/>
        <v>0</v>
      </c>
      <c r="D187" s="625">
        <f t="shared" si="86"/>
        <v>0</v>
      </c>
      <c r="E187" s="625">
        <f t="shared" si="87"/>
        <v>0</v>
      </c>
      <c r="F187" s="625">
        <f t="shared" si="88"/>
        <v>0</v>
      </c>
      <c r="G187" s="625">
        <f t="shared" si="89"/>
        <v>0</v>
      </c>
      <c r="H187" s="625">
        <f t="shared" si="90"/>
        <v>0</v>
      </c>
      <c r="I187" s="625">
        <f t="shared" si="91"/>
        <v>0</v>
      </c>
      <c r="J187" s="625">
        <f t="shared" si="92"/>
        <v>0</v>
      </c>
      <c r="K187" s="625">
        <f t="shared" si="93"/>
        <v>0</v>
      </c>
      <c r="L187" s="628">
        <f>IF($N187&gt;0,VLOOKUP($A187&amp;$B187,'12.GPS좌표값'!$E$5:$G$94,2,0),0)</f>
        <v>0</v>
      </c>
      <c r="M187" s="628">
        <f>IF($N187&gt;0,VLOOKUP($A187&amp;$B187,'12.GPS좌표값'!$E$5:$G$94,3,0),0)</f>
        <v>0</v>
      </c>
      <c r="N187" s="651"/>
      <c r="O187" s="651"/>
      <c r="P187" s="625">
        <f t="shared" ref="P187:S187" si="123">IF($N187&gt;0,P186,0)</f>
        <v>0</v>
      </c>
      <c r="Q187" s="625">
        <f t="shared" si="123"/>
        <v>0</v>
      </c>
      <c r="R187" s="625">
        <f t="shared" si="123"/>
        <v>0</v>
      </c>
      <c r="S187" s="625">
        <f t="shared" si="123"/>
        <v>0</v>
      </c>
      <c r="T187" s="627"/>
      <c r="U187" s="613" t="s">
        <v>523</v>
      </c>
    </row>
    <row r="188" spans="1:27" ht="14.25">
      <c r="A188" s="656">
        <f t="shared" si="120"/>
        <v>0</v>
      </c>
      <c r="B188" s="629">
        <f>IF($N188&gt;0,"6",0)</f>
        <v>0</v>
      </c>
      <c r="C188" s="625">
        <f t="shared" ref="C188:K202" si="124">IF($N188&gt;0,C187,0)</f>
        <v>0</v>
      </c>
      <c r="D188" s="625">
        <f t="shared" si="124"/>
        <v>0</v>
      </c>
      <c r="E188" s="625">
        <f t="shared" si="124"/>
        <v>0</v>
      </c>
      <c r="F188" s="625">
        <f t="shared" si="124"/>
        <v>0</v>
      </c>
      <c r="G188" s="625">
        <f t="shared" si="124"/>
        <v>0</v>
      </c>
      <c r="H188" s="625">
        <f t="shared" si="124"/>
        <v>0</v>
      </c>
      <c r="I188" s="625">
        <f t="shared" si="124"/>
        <v>0</v>
      </c>
      <c r="J188" s="625">
        <f t="shared" si="124"/>
        <v>0</v>
      </c>
      <c r="K188" s="625">
        <f t="shared" si="124"/>
        <v>0</v>
      </c>
      <c r="L188" s="628">
        <f>IF($N188&gt;0,VLOOKUP($A188&amp;$B188,'12.GPS좌표값'!$E$5:$G$94,2,0),0)</f>
        <v>0</v>
      </c>
      <c r="M188" s="628">
        <f>IF($N188&gt;0,VLOOKUP($A188&amp;$B188,'12.GPS좌표값'!$E$5:$G$94,3,0),0)</f>
        <v>0</v>
      </c>
      <c r="N188" s="651"/>
      <c r="O188" s="651"/>
      <c r="P188" s="625">
        <f t="shared" ref="P188:S188" si="125">IF($N188&gt;0,P187,0)</f>
        <v>0</v>
      </c>
      <c r="Q188" s="625">
        <f t="shared" si="125"/>
        <v>0</v>
      </c>
      <c r="R188" s="625">
        <f t="shared" si="125"/>
        <v>0</v>
      </c>
      <c r="S188" s="625">
        <f t="shared" si="125"/>
        <v>0</v>
      </c>
      <c r="T188" s="627"/>
      <c r="U188" s="613" t="s">
        <v>521</v>
      </c>
    </row>
    <row r="189" spans="1:27" ht="14.25">
      <c r="A189" s="656">
        <f t="shared" si="120"/>
        <v>0</v>
      </c>
      <c r="B189" s="629">
        <f>IF($N189&gt;0,"7",0)</f>
        <v>0</v>
      </c>
      <c r="C189" s="625">
        <f t="shared" si="124"/>
        <v>0</v>
      </c>
      <c r="D189" s="625">
        <f t="shared" si="124"/>
        <v>0</v>
      </c>
      <c r="E189" s="625">
        <f t="shared" si="124"/>
        <v>0</v>
      </c>
      <c r="F189" s="625">
        <f t="shared" si="124"/>
        <v>0</v>
      </c>
      <c r="G189" s="625">
        <f t="shared" si="124"/>
        <v>0</v>
      </c>
      <c r="H189" s="625">
        <f t="shared" si="124"/>
        <v>0</v>
      </c>
      <c r="I189" s="625">
        <f t="shared" si="124"/>
        <v>0</v>
      </c>
      <c r="J189" s="625">
        <f t="shared" si="124"/>
        <v>0</v>
      </c>
      <c r="K189" s="625">
        <f t="shared" si="124"/>
        <v>0</v>
      </c>
      <c r="L189" s="628">
        <f>IF($N189&gt;0,VLOOKUP($A189&amp;$B189,'12.GPS좌표값'!$E$5:$G$94,2,0),0)</f>
        <v>0</v>
      </c>
      <c r="M189" s="628">
        <f>IF($N189&gt;0,VLOOKUP($A189&amp;$B189,'12.GPS좌표값'!$E$5:$G$94,3,0),0)</f>
        <v>0</v>
      </c>
      <c r="N189" s="651"/>
      <c r="O189" s="651"/>
      <c r="P189" s="625">
        <f t="shared" ref="P189:S189" si="126">IF($N189&gt;0,P188,0)</f>
        <v>0</v>
      </c>
      <c r="Q189" s="625">
        <f t="shared" si="126"/>
        <v>0</v>
      </c>
      <c r="R189" s="625">
        <f t="shared" si="126"/>
        <v>0</v>
      </c>
      <c r="S189" s="625">
        <f t="shared" si="126"/>
        <v>0</v>
      </c>
      <c r="T189" s="627"/>
      <c r="U189" s="613" t="s">
        <v>519</v>
      </c>
    </row>
    <row r="190" spans="1:27" ht="14.25">
      <c r="A190" s="656">
        <f t="shared" si="120"/>
        <v>0</v>
      </c>
      <c r="B190" s="629">
        <f>IF($N190&gt;0,"8",0)</f>
        <v>0</v>
      </c>
      <c r="C190" s="625">
        <f t="shared" si="124"/>
        <v>0</v>
      </c>
      <c r="D190" s="625">
        <f t="shared" si="124"/>
        <v>0</v>
      </c>
      <c r="E190" s="625">
        <f t="shared" si="124"/>
        <v>0</v>
      </c>
      <c r="F190" s="625">
        <f t="shared" si="124"/>
        <v>0</v>
      </c>
      <c r="G190" s="625">
        <f t="shared" si="124"/>
        <v>0</v>
      </c>
      <c r="H190" s="625">
        <f t="shared" si="124"/>
        <v>0</v>
      </c>
      <c r="I190" s="625">
        <f t="shared" si="124"/>
        <v>0</v>
      </c>
      <c r="J190" s="625">
        <f t="shared" si="124"/>
        <v>0</v>
      </c>
      <c r="K190" s="625">
        <f t="shared" si="124"/>
        <v>0</v>
      </c>
      <c r="L190" s="628">
        <f>IF($N190&gt;0,VLOOKUP($A190&amp;$B190,'12.GPS좌표값'!$E$5:$G$94,2,0),0)</f>
        <v>0</v>
      </c>
      <c r="M190" s="628">
        <f>IF($N190&gt;0,VLOOKUP($A190&amp;$B190,'12.GPS좌표값'!$E$5:$G$94,3,0),0)</f>
        <v>0</v>
      </c>
      <c r="N190" s="651"/>
      <c r="O190" s="651"/>
      <c r="P190" s="625">
        <f t="shared" ref="P190:S190" si="127">IF($N190&gt;0,P189,0)</f>
        <v>0</v>
      </c>
      <c r="Q190" s="625">
        <f t="shared" si="127"/>
        <v>0</v>
      </c>
      <c r="R190" s="625">
        <f t="shared" si="127"/>
        <v>0</v>
      </c>
      <c r="S190" s="625">
        <f t="shared" si="127"/>
        <v>0</v>
      </c>
      <c r="T190" s="627"/>
      <c r="U190" s="613" t="s">
        <v>556</v>
      </c>
    </row>
    <row r="191" spans="1:27" ht="14.25">
      <c r="A191" s="656">
        <f t="shared" si="120"/>
        <v>0</v>
      </c>
      <c r="B191" s="629">
        <f>IF($N191&gt;0,"9",0)</f>
        <v>0</v>
      </c>
      <c r="C191" s="625">
        <f t="shared" si="124"/>
        <v>0</v>
      </c>
      <c r="D191" s="625">
        <f t="shared" si="124"/>
        <v>0</v>
      </c>
      <c r="E191" s="625">
        <f t="shared" si="124"/>
        <v>0</v>
      </c>
      <c r="F191" s="625">
        <f t="shared" si="124"/>
        <v>0</v>
      </c>
      <c r="G191" s="625">
        <f t="shared" si="124"/>
        <v>0</v>
      </c>
      <c r="H191" s="625">
        <f t="shared" si="124"/>
        <v>0</v>
      </c>
      <c r="I191" s="625">
        <f t="shared" si="124"/>
        <v>0</v>
      </c>
      <c r="J191" s="625">
        <f t="shared" si="124"/>
        <v>0</v>
      </c>
      <c r="K191" s="625">
        <f t="shared" si="124"/>
        <v>0</v>
      </c>
      <c r="L191" s="628">
        <f>IF($N191&gt;0,VLOOKUP($A191&amp;$B191,'12.GPS좌표값'!$E$5:$G$94,2,0),0)</f>
        <v>0</v>
      </c>
      <c r="M191" s="628">
        <f>IF($N191&gt;0,VLOOKUP($A191&amp;$B191,'12.GPS좌표값'!$E$5:$G$94,3,0),0)</f>
        <v>0</v>
      </c>
      <c r="N191" s="651"/>
      <c r="O191" s="651"/>
      <c r="P191" s="625">
        <f t="shared" ref="P191:S191" si="128">IF($N191&gt;0,P190,0)</f>
        <v>0</v>
      </c>
      <c r="Q191" s="625">
        <f t="shared" si="128"/>
        <v>0</v>
      </c>
      <c r="R191" s="625">
        <f t="shared" si="128"/>
        <v>0</v>
      </c>
      <c r="S191" s="625">
        <f t="shared" si="128"/>
        <v>0</v>
      </c>
      <c r="T191" s="627"/>
      <c r="U191" s="613" t="s">
        <v>555</v>
      </c>
    </row>
    <row r="192" spans="1:27" ht="14.25">
      <c r="A192" s="656">
        <f t="shared" si="120"/>
        <v>0</v>
      </c>
      <c r="B192" s="629">
        <f>IF($N192&gt;0,"10",0)</f>
        <v>0</v>
      </c>
      <c r="C192" s="625">
        <f t="shared" si="124"/>
        <v>0</v>
      </c>
      <c r="D192" s="625">
        <f t="shared" si="124"/>
        <v>0</v>
      </c>
      <c r="E192" s="625">
        <f t="shared" si="124"/>
        <v>0</v>
      </c>
      <c r="F192" s="625">
        <f t="shared" si="124"/>
        <v>0</v>
      </c>
      <c r="G192" s="625">
        <f t="shared" si="124"/>
        <v>0</v>
      </c>
      <c r="H192" s="625">
        <f t="shared" si="124"/>
        <v>0</v>
      </c>
      <c r="I192" s="625">
        <f t="shared" si="124"/>
        <v>0</v>
      </c>
      <c r="J192" s="625">
        <f t="shared" si="124"/>
        <v>0</v>
      </c>
      <c r="K192" s="625">
        <f t="shared" si="124"/>
        <v>0</v>
      </c>
      <c r="L192" s="628">
        <f>IF($N192&gt;0,VLOOKUP($A192&amp;$B192,'12.GPS좌표값'!$E$5:$G$94,2,0),0)</f>
        <v>0</v>
      </c>
      <c r="M192" s="628">
        <f>IF($N192&gt;0,VLOOKUP($A192&amp;$B192,'12.GPS좌표값'!$E$5:$G$94,3,0),0)</f>
        <v>0</v>
      </c>
      <c r="N192" s="651"/>
      <c r="O192" s="651"/>
      <c r="P192" s="625">
        <f t="shared" ref="P192:S192" si="129">IF($N192&gt;0,P191,0)</f>
        <v>0</v>
      </c>
      <c r="Q192" s="625">
        <f t="shared" si="129"/>
        <v>0</v>
      </c>
      <c r="R192" s="625">
        <f t="shared" si="129"/>
        <v>0</v>
      </c>
      <c r="S192" s="625">
        <f t="shared" si="129"/>
        <v>0</v>
      </c>
      <c r="T192" s="627"/>
      <c r="U192" s="613" t="s">
        <v>551</v>
      </c>
    </row>
    <row r="193" spans="1:27" ht="14.25">
      <c r="A193" s="656">
        <f t="shared" si="120"/>
        <v>0</v>
      </c>
      <c r="B193" s="629">
        <f>IF($N193&gt;0,"11",0)</f>
        <v>0</v>
      </c>
      <c r="C193" s="625">
        <f t="shared" si="124"/>
        <v>0</v>
      </c>
      <c r="D193" s="625">
        <f t="shared" si="124"/>
        <v>0</v>
      </c>
      <c r="E193" s="625">
        <f t="shared" si="124"/>
        <v>0</v>
      </c>
      <c r="F193" s="625">
        <f t="shared" si="124"/>
        <v>0</v>
      </c>
      <c r="G193" s="625">
        <f t="shared" si="124"/>
        <v>0</v>
      </c>
      <c r="H193" s="625">
        <f t="shared" si="124"/>
        <v>0</v>
      </c>
      <c r="I193" s="625">
        <f t="shared" si="124"/>
        <v>0</v>
      </c>
      <c r="J193" s="625">
        <f t="shared" si="124"/>
        <v>0</v>
      </c>
      <c r="K193" s="625">
        <f t="shared" si="124"/>
        <v>0</v>
      </c>
      <c r="L193" s="628">
        <f>IF($N193&gt;0,VLOOKUP($A193&amp;$B193,'12.GPS좌표값'!$E$5:$G$94,2,0),0)</f>
        <v>0</v>
      </c>
      <c r="M193" s="628">
        <f>IF($N193&gt;0,VLOOKUP($A193&amp;$B193,'12.GPS좌표값'!$E$5:$G$94,3,0),0)</f>
        <v>0</v>
      </c>
      <c r="N193" s="651"/>
      <c r="O193" s="651"/>
      <c r="P193" s="625">
        <f t="shared" ref="P193:S193" si="130">IF($N193&gt;0,P192,0)</f>
        <v>0</v>
      </c>
      <c r="Q193" s="625">
        <f t="shared" si="130"/>
        <v>0</v>
      </c>
      <c r="R193" s="625">
        <f t="shared" si="130"/>
        <v>0</v>
      </c>
      <c r="S193" s="625">
        <f t="shared" si="130"/>
        <v>0</v>
      </c>
      <c r="T193" s="627"/>
      <c r="U193" s="613" t="s">
        <v>527</v>
      </c>
    </row>
    <row r="194" spans="1:27" ht="14.25">
      <c r="A194" s="656">
        <f t="shared" si="120"/>
        <v>0</v>
      </c>
      <c r="B194" s="629">
        <f>IF($N194&gt;0,"12",0)</f>
        <v>0</v>
      </c>
      <c r="C194" s="625">
        <f t="shared" si="124"/>
        <v>0</v>
      </c>
      <c r="D194" s="625">
        <f t="shared" si="124"/>
        <v>0</v>
      </c>
      <c r="E194" s="625">
        <f t="shared" si="124"/>
        <v>0</v>
      </c>
      <c r="F194" s="625">
        <f t="shared" si="124"/>
        <v>0</v>
      </c>
      <c r="G194" s="625">
        <f t="shared" si="124"/>
        <v>0</v>
      </c>
      <c r="H194" s="625">
        <f t="shared" si="124"/>
        <v>0</v>
      </c>
      <c r="I194" s="625">
        <f t="shared" si="124"/>
        <v>0</v>
      </c>
      <c r="J194" s="625">
        <f t="shared" si="124"/>
        <v>0</v>
      </c>
      <c r="K194" s="625">
        <f t="shared" si="124"/>
        <v>0</v>
      </c>
      <c r="L194" s="628">
        <f>IF($N194&gt;0,VLOOKUP($A194&amp;$B194,'12.GPS좌표값'!$E$5:$G$94,2,0),0)</f>
        <v>0</v>
      </c>
      <c r="M194" s="628">
        <f>IF($N194&gt;0,VLOOKUP($A194&amp;$B194,'12.GPS좌표값'!$E$5:$G$94,3,0),0)</f>
        <v>0</v>
      </c>
      <c r="N194" s="651"/>
      <c r="O194" s="651"/>
      <c r="P194" s="625">
        <f t="shared" ref="P194:S194" si="131">IF($N194&gt;0,P193,0)</f>
        <v>0</v>
      </c>
      <c r="Q194" s="625">
        <f t="shared" si="131"/>
        <v>0</v>
      </c>
      <c r="R194" s="625">
        <f t="shared" si="131"/>
        <v>0</v>
      </c>
      <c r="S194" s="625">
        <f t="shared" si="131"/>
        <v>0</v>
      </c>
      <c r="T194" s="627"/>
      <c r="U194" s="613" t="s">
        <v>541</v>
      </c>
    </row>
    <row r="195" spans="1:27" ht="14.25">
      <c r="A195" s="656">
        <f t="shared" si="120"/>
        <v>0</v>
      </c>
      <c r="B195" s="629">
        <f>IF($N195&gt;0,"13",0)</f>
        <v>0</v>
      </c>
      <c r="C195" s="625">
        <f t="shared" si="124"/>
        <v>0</v>
      </c>
      <c r="D195" s="625">
        <f t="shared" si="124"/>
        <v>0</v>
      </c>
      <c r="E195" s="625">
        <f t="shared" si="124"/>
        <v>0</v>
      </c>
      <c r="F195" s="625">
        <f t="shared" si="124"/>
        <v>0</v>
      </c>
      <c r="G195" s="625">
        <f t="shared" si="124"/>
        <v>0</v>
      </c>
      <c r="H195" s="625">
        <f t="shared" si="124"/>
        <v>0</v>
      </c>
      <c r="I195" s="625">
        <f t="shared" si="124"/>
        <v>0</v>
      </c>
      <c r="J195" s="625">
        <f t="shared" si="124"/>
        <v>0</v>
      </c>
      <c r="K195" s="625">
        <f t="shared" si="124"/>
        <v>0</v>
      </c>
      <c r="L195" s="628">
        <f>IF($N195&gt;0,VLOOKUP($A195&amp;$B195,'12.GPS좌표값'!$E$5:$G$94,2,0),0)</f>
        <v>0</v>
      </c>
      <c r="M195" s="628">
        <f>IF($N195&gt;0,VLOOKUP($A195&amp;$B195,'12.GPS좌표값'!$E$5:$G$94,3,0),0)</f>
        <v>0</v>
      </c>
      <c r="N195" s="651"/>
      <c r="O195" s="651"/>
      <c r="P195" s="625">
        <f t="shared" ref="P195:S195" si="132">IF($N195&gt;0,P194,0)</f>
        <v>0</v>
      </c>
      <c r="Q195" s="625">
        <f t="shared" si="132"/>
        <v>0</v>
      </c>
      <c r="R195" s="625">
        <f t="shared" si="132"/>
        <v>0</v>
      </c>
      <c r="S195" s="625">
        <f t="shared" si="132"/>
        <v>0</v>
      </c>
      <c r="T195" s="627"/>
      <c r="U195" s="613" t="s">
        <v>524</v>
      </c>
    </row>
    <row r="196" spans="1:27" ht="14.25">
      <c r="A196" s="656">
        <f t="shared" si="120"/>
        <v>0</v>
      </c>
      <c r="B196" s="629">
        <f>IF($N196&gt;0,"14",0)</f>
        <v>0</v>
      </c>
      <c r="C196" s="625">
        <f t="shared" si="124"/>
        <v>0</v>
      </c>
      <c r="D196" s="625">
        <f t="shared" si="124"/>
        <v>0</v>
      </c>
      <c r="E196" s="625">
        <f t="shared" si="124"/>
        <v>0</v>
      </c>
      <c r="F196" s="625">
        <f t="shared" si="124"/>
        <v>0</v>
      </c>
      <c r="G196" s="625">
        <f t="shared" si="124"/>
        <v>0</v>
      </c>
      <c r="H196" s="625">
        <f t="shared" si="124"/>
        <v>0</v>
      </c>
      <c r="I196" s="625">
        <f t="shared" si="124"/>
        <v>0</v>
      </c>
      <c r="J196" s="625">
        <f t="shared" si="124"/>
        <v>0</v>
      </c>
      <c r="K196" s="625">
        <f t="shared" si="124"/>
        <v>0</v>
      </c>
      <c r="L196" s="628">
        <f>IF($N196&gt;0,VLOOKUP($A196&amp;$B196,'12.GPS좌표값'!$E$5:$G$94,2,0),0)</f>
        <v>0</v>
      </c>
      <c r="M196" s="628">
        <f>IF($N196&gt;0,VLOOKUP($A196&amp;$B196,'12.GPS좌표값'!$E$5:$G$94,3,0),0)</f>
        <v>0</v>
      </c>
      <c r="N196" s="651"/>
      <c r="O196" s="651"/>
      <c r="P196" s="625">
        <f t="shared" ref="P196:S196" si="133">IF($N196&gt;0,P195,0)</f>
        <v>0</v>
      </c>
      <c r="Q196" s="625">
        <f t="shared" si="133"/>
        <v>0</v>
      </c>
      <c r="R196" s="625">
        <f t="shared" si="133"/>
        <v>0</v>
      </c>
      <c r="S196" s="625">
        <f t="shared" si="133"/>
        <v>0</v>
      </c>
      <c r="T196" s="627"/>
      <c r="U196" s="613" t="s">
        <v>534</v>
      </c>
    </row>
    <row r="197" spans="1:27" ht="14.25">
      <c r="A197" s="656">
        <f t="shared" si="120"/>
        <v>0</v>
      </c>
      <c r="B197" s="629">
        <f>IF($N197&gt;0,"15",0)</f>
        <v>0</v>
      </c>
      <c r="C197" s="625">
        <f t="shared" si="124"/>
        <v>0</v>
      </c>
      <c r="D197" s="625">
        <f t="shared" si="124"/>
        <v>0</v>
      </c>
      <c r="E197" s="625">
        <f t="shared" si="124"/>
        <v>0</v>
      </c>
      <c r="F197" s="625">
        <f t="shared" si="124"/>
        <v>0</v>
      </c>
      <c r="G197" s="625">
        <f t="shared" si="124"/>
        <v>0</v>
      </c>
      <c r="H197" s="625">
        <f t="shared" si="124"/>
        <v>0</v>
      </c>
      <c r="I197" s="625">
        <f t="shared" si="124"/>
        <v>0</v>
      </c>
      <c r="J197" s="625">
        <f t="shared" si="124"/>
        <v>0</v>
      </c>
      <c r="K197" s="625">
        <f t="shared" si="124"/>
        <v>0</v>
      </c>
      <c r="L197" s="628">
        <f>IF($N197&gt;0,VLOOKUP($A197&amp;$B197,'12.GPS좌표값'!$E$5:$G$94,2,0),0)</f>
        <v>0</v>
      </c>
      <c r="M197" s="628">
        <f>IF($N197&gt;0,VLOOKUP($A197&amp;$B197,'12.GPS좌표값'!$E$5:$G$94,3,0),0)</f>
        <v>0</v>
      </c>
      <c r="N197" s="651"/>
      <c r="O197" s="651"/>
      <c r="P197" s="625">
        <f t="shared" ref="P197:S197" si="134">IF($N197&gt;0,P196,0)</f>
        <v>0</v>
      </c>
      <c r="Q197" s="625">
        <f t="shared" si="134"/>
        <v>0</v>
      </c>
      <c r="R197" s="625">
        <f t="shared" si="134"/>
        <v>0</v>
      </c>
      <c r="S197" s="625">
        <f t="shared" si="134"/>
        <v>0</v>
      </c>
      <c r="T197" s="627"/>
      <c r="U197" s="613" t="s">
        <v>531</v>
      </c>
    </row>
    <row r="198" spans="1:27" ht="14.25">
      <c r="A198" s="656">
        <f t="shared" si="120"/>
        <v>0</v>
      </c>
      <c r="B198" s="629">
        <f>IF($N198&gt;0,"16",0)</f>
        <v>0</v>
      </c>
      <c r="C198" s="625">
        <f t="shared" si="124"/>
        <v>0</v>
      </c>
      <c r="D198" s="625">
        <f t="shared" si="124"/>
        <v>0</v>
      </c>
      <c r="E198" s="625">
        <f t="shared" si="124"/>
        <v>0</v>
      </c>
      <c r="F198" s="625">
        <f t="shared" si="124"/>
        <v>0</v>
      </c>
      <c r="G198" s="625">
        <f t="shared" si="124"/>
        <v>0</v>
      </c>
      <c r="H198" s="625">
        <f t="shared" si="124"/>
        <v>0</v>
      </c>
      <c r="I198" s="625">
        <f t="shared" si="124"/>
        <v>0</v>
      </c>
      <c r="J198" s="625">
        <f t="shared" si="124"/>
        <v>0</v>
      </c>
      <c r="K198" s="625">
        <f t="shared" si="124"/>
        <v>0</v>
      </c>
      <c r="L198" s="628">
        <f>IF($N198&gt;0,VLOOKUP($A198&amp;$B198,'12.GPS좌표값'!$E$5:$G$94,2,0),0)</f>
        <v>0</v>
      </c>
      <c r="M198" s="628">
        <f>IF($N198&gt;0,VLOOKUP($A198&amp;$B198,'12.GPS좌표값'!$E$5:$G$94,3,0),0)</f>
        <v>0</v>
      </c>
      <c r="N198" s="651"/>
      <c r="O198" s="651"/>
      <c r="P198" s="625">
        <f t="shared" ref="P198:S198" si="135">IF($N198&gt;0,P197,0)</f>
        <v>0</v>
      </c>
      <c r="Q198" s="625">
        <f t="shared" si="135"/>
        <v>0</v>
      </c>
      <c r="R198" s="625">
        <f t="shared" si="135"/>
        <v>0</v>
      </c>
      <c r="S198" s="625">
        <f t="shared" si="135"/>
        <v>0</v>
      </c>
      <c r="T198" s="627"/>
      <c r="U198" s="613" t="s">
        <v>529</v>
      </c>
    </row>
    <row r="199" spans="1:27" ht="14.25">
      <c r="A199" s="656">
        <f t="shared" si="120"/>
        <v>0</v>
      </c>
      <c r="B199" s="629">
        <f>IF($N199&gt;0,"17",0)</f>
        <v>0</v>
      </c>
      <c r="C199" s="625">
        <f t="shared" si="124"/>
        <v>0</v>
      </c>
      <c r="D199" s="625">
        <f t="shared" si="124"/>
        <v>0</v>
      </c>
      <c r="E199" s="625">
        <f t="shared" si="124"/>
        <v>0</v>
      </c>
      <c r="F199" s="625">
        <f t="shared" si="124"/>
        <v>0</v>
      </c>
      <c r="G199" s="625">
        <f t="shared" si="124"/>
        <v>0</v>
      </c>
      <c r="H199" s="625">
        <f t="shared" si="124"/>
        <v>0</v>
      </c>
      <c r="I199" s="625">
        <f t="shared" si="124"/>
        <v>0</v>
      </c>
      <c r="J199" s="625">
        <f t="shared" si="124"/>
        <v>0</v>
      </c>
      <c r="K199" s="625">
        <f t="shared" si="124"/>
        <v>0</v>
      </c>
      <c r="L199" s="628">
        <f>IF($N199&gt;0,VLOOKUP($A199&amp;$B199,'12.GPS좌표값'!$E$5:$G$94,2,0),0)</f>
        <v>0</v>
      </c>
      <c r="M199" s="628">
        <f>IF($N199&gt;0,VLOOKUP($A199&amp;$B199,'12.GPS좌표값'!$E$5:$G$94,3,0),0)</f>
        <v>0</v>
      </c>
      <c r="N199" s="651"/>
      <c r="O199" s="651"/>
      <c r="P199" s="625">
        <f t="shared" ref="P199:S199" si="136">IF($N199&gt;0,P198,0)</f>
        <v>0</v>
      </c>
      <c r="Q199" s="625">
        <f t="shared" si="136"/>
        <v>0</v>
      </c>
      <c r="R199" s="625">
        <f t="shared" si="136"/>
        <v>0</v>
      </c>
      <c r="S199" s="625">
        <f t="shared" si="136"/>
        <v>0</v>
      </c>
      <c r="T199" s="627"/>
    </row>
    <row r="200" spans="1:27" ht="14.25">
      <c r="A200" s="656">
        <f t="shared" si="120"/>
        <v>0</v>
      </c>
      <c r="B200" s="629">
        <f>IF($N200&gt;0,"18",0)</f>
        <v>0</v>
      </c>
      <c r="C200" s="625">
        <f t="shared" si="124"/>
        <v>0</v>
      </c>
      <c r="D200" s="625">
        <f t="shared" si="124"/>
        <v>0</v>
      </c>
      <c r="E200" s="625">
        <f t="shared" si="124"/>
        <v>0</v>
      </c>
      <c r="F200" s="625">
        <f t="shared" si="124"/>
        <v>0</v>
      </c>
      <c r="G200" s="625">
        <f t="shared" si="124"/>
        <v>0</v>
      </c>
      <c r="H200" s="625">
        <f t="shared" si="124"/>
        <v>0</v>
      </c>
      <c r="I200" s="625">
        <f t="shared" si="124"/>
        <v>0</v>
      </c>
      <c r="J200" s="625">
        <f t="shared" si="124"/>
        <v>0</v>
      </c>
      <c r="K200" s="625">
        <f t="shared" si="124"/>
        <v>0</v>
      </c>
      <c r="L200" s="628">
        <f>IF($N200&gt;0,VLOOKUP($A200&amp;$B200,'12.GPS좌표값'!$E$5:$G$94,2,0),0)</f>
        <v>0</v>
      </c>
      <c r="M200" s="628">
        <f>IF($N200&gt;0,VLOOKUP($A200&amp;$B200,'12.GPS좌표값'!$E$5:$G$94,3,0),0)</f>
        <v>0</v>
      </c>
      <c r="N200" s="651"/>
      <c r="O200" s="651"/>
      <c r="P200" s="625">
        <f t="shared" ref="P200:S200" si="137">IF($N200&gt;0,P199,0)</f>
        <v>0</v>
      </c>
      <c r="Q200" s="625">
        <f t="shared" si="137"/>
        <v>0</v>
      </c>
      <c r="R200" s="625">
        <f t="shared" si="137"/>
        <v>0</v>
      </c>
      <c r="S200" s="625">
        <f t="shared" si="137"/>
        <v>0</v>
      </c>
      <c r="T200" s="627"/>
    </row>
    <row r="201" spans="1:27" ht="14.25">
      <c r="A201" s="656">
        <f t="shared" si="120"/>
        <v>0</v>
      </c>
      <c r="B201" s="629">
        <f>IF($N201&gt;0,"19",0)</f>
        <v>0</v>
      </c>
      <c r="C201" s="625">
        <f t="shared" si="124"/>
        <v>0</v>
      </c>
      <c r="D201" s="625">
        <f t="shared" si="124"/>
        <v>0</v>
      </c>
      <c r="E201" s="625">
        <f t="shared" si="124"/>
        <v>0</v>
      </c>
      <c r="F201" s="625">
        <f t="shared" si="124"/>
        <v>0</v>
      </c>
      <c r="G201" s="625">
        <f t="shared" si="124"/>
        <v>0</v>
      </c>
      <c r="H201" s="625">
        <f t="shared" si="124"/>
        <v>0</v>
      </c>
      <c r="I201" s="625">
        <f t="shared" si="124"/>
        <v>0</v>
      </c>
      <c r="J201" s="625">
        <f t="shared" si="124"/>
        <v>0</v>
      </c>
      <c r="K201" s="625">
        <f t="shared" si="124"/>
        <v>0</v>
      </c>
      <c r="L201" s="628">
        <f>IF($N201&gt;0,VLOOKUP($A201&amp;$B201,'12.GPS좌표값'!$E$5:$G$94,2,0),0)</f>
        <v>0</v>
      </c>
      <c r="M201" s="628">
        <f>IF($N201&gt;0,VLOOKUP($A201&amp;$B201,'12.GPS좌표값'!$E$5:$G$94,3,0),0)</f>
        <v>0</v>
      </c>
      <c r="N201" s="651"/>
      <c r="O201" s="651"/>
      <c r="P201" s="625">
        <f t="shared" ref="P201:S201" si="138">IF($N201&gt;0,P200,0)</f>
        <v>0</v>
      </c>
      <c r="Q201" s="625">
        <f t="shared" si="138"/>
        <v>0</v>
      </c>
      <c r="R201" s="625">
        <f t="shared" si="138"/>
        <v>0</v>
      </c>
      <c r="S201" s="625">
        <f t="shared" si="138"/>
        <v>0</v>
      </c>
      <c r="T201" s="627"/>
    </row>
    <row r="202" spans="1:27" ht="14.25">
      <c r="A202" s="656">
        <f t="shared" si="120"/>
        <v>0</v>
      </c>
      <c r="B202" s="629">
        <f>IF($N202&gt;0,"20",0)</f>
        <v>0</v>
      </c>
      <c r="C202" s="625">
        <f t="shared" si="124"/>
        <v>0</v>
      </c>
      <c r="D202" s="625">
        <f t="shared" si="124"/>
        <v>0</v>
      </c>
      <c r="E202" s="625">
        <f t="shared" si="124"/>
        <v>0</v>
      </c>
      <c r="F202" s="625">
        <f t="shared" si="124"/>
        <v>0</v>
      </c>
      <c r="G202" s="625">
        <f t="shared" si="124"/>
        <v>0</v>
      </c>
      <c r="H202" s="625">
        <f t="shared" si="124"/>
        <v>0</v>
      </c>
      <c r="I202" s="625">
        <f t="shared" si="124"/>
        <v>0</v>
      </c>
      <c r="J202" s="625">
        <f t="shared" si="124"/>
        <v>0</v>
      </c>
      <c r="K202" s="625">
        <f t="shared" si="124"/>
        <v>0</v>
      </c>
      <c r="L202" s="628">
        <f>IF($N202&gt;0,VLOOKUP($A202&amp;$B202,'12.GPS좌표값'!$E$5:$G$94,2,0),0)</f>
        <v>0</v>
      </c>
      <c r="M202" s="628">
        <f>IF($N202&gt;0,VLOOKUP($A202&amp;$B202,'12.GPS좌표값'!$E$5:$G$94,3,0),0)</f>
        <v>0</v>
      </c>
      <c r="N202" s="651"/>
      <c r="O202" s="651"/>
      <c r="P202" s="625">
        <f t="shared" ref="P202:S202" si="139">IF($N202&gt;0,P201,0)</f>
        <v>0</v>
      </c>
      <c r="Q202" s="625">
        <f t="shared" si="139"/>
        <v>0</v>
      </c>
      <c r="R202" s="625">
        <f t="shared" si="139"/>
        <v>0</v>
      </c>
      <c r="S202" s="625">
        <f t="shared" si="139"/>
        <v>0</v>
      </c>
      <c r="T202" s="627"/>
    </row>
    <row r="203" spans="1:27" ht="14.25">
      <c r="A203" s="660" t="s">
        <v>624</v>
      </c>
      <c r="B203" s="626">
        <v>1</v>
      </c>
      <c r="C203" s="625">
        <f>VLOOKUP(A203,'5-1.소반별'!$Q$1:$U$11,2,0)</f>
        <v>0</v>
      </c>
      <c r="D203" s="654">
        <v>2026</v>
      </c>
      <c r="E203" s="654" t="s">
        <v>1109</v>
      </c>
      <c r="F203" s="625">
        <v>0.02</v>
      </c>
      <c r="G203" s="627" t="s">
        <v>211</v>
      </c>
      <c r="H203" s="625">
        <f>VLOOKUP($A203,'5-1.소반별'!$Q$1:$U$11,5,0)</f>
        <v>0</v>
      </c>
      <c r="I203" s="627">
        <f>VLOOKUP($A203,'5-1.소반별'!$Q$1:$X$11,8,0)</f>
        <v>0</v>
      </c>
      <c r="J203" s="627">
        <f>VLOOKUP($A203,'5-1.소반별'!$Q$1:$X$11,6,0)</f>
        <v>0</v>
      </c>
      <c r="K203" s="653"/>
      <c r="L203" s="628" t="e">
        <f>VLOOKUP($A203&amp;$B203,'12.GPS좌표값'!$E$5:$G$94,2,0)</f>
        <v>#N/A</v>
      </c>
      <c r="M203" s="628" t="e">
        <f>VLOOKUP($A203&amp;$B203,'12.GPS좌표값'!$E$5:$G$94,3,0)</f>
        <v>#N/A</v>
      </c>
      <c r="N203" s="651"/>
      <c r="O203" s="651"/>
      <c r="P203" s="729" t="s">
        <v>615</v>
      </c>
      <c r="Q203" s="729" t="s">
        <v>607</v>
      </c>
      <c r="R203" s="729" t="s">
        <v>581</v>
      </c>
      <c r="S203" s="730" t="s">
        <v>1081</v>
      </c>
      <c r="T203" s="731">
        <f>VLOOKUP($A203,'5-1.소반별'!$Q$1:$X$11,7,0)</f>
        <v>0</v>
      </c>
      <c r="U203" s="613" t="s">
        <v>551</v>
      </c>
      <c r="AA203">
        <f>T203/50</f>
        <v>0</v>
      </c>
    </row>
    <row r="204" spans="1:27" ht="14.25">
      <c r="A204" s="656">
        <f t="shared" ref="A204:A222" si="140">IF($N204&gt;0,"1-0-11-0",0)</f>
        <v>0</v>
      </c>
      <c r="B204" s="629">
        <f>IF($N204&gt;0,"2",0)</f>
        <v>0</v>
      </c>
      <c r="C204" s="625">
        <f t="shared" ref="C204:K207" si="141">IF($N204&gt;0,C203,0)</f>
        <v>0</v>
      </c>
      <c r="D204" s="625">
        <f t="shared" si="141"/>
        <v>0</v>
      </c>
      <c r="E204" s="625">
        <f t="shared" si="141"/>
        <v>0</v>
      </c>
      <c r="F204" s="625">
        <f t="shared" si="141"/>
        <v>0</v>
      </c>
      <c r="G204" s="625">
        <f t="shared" si="141"/>
        <v>0</v>
      </c>
      <c r="H204" s="625">
        <f t="shared" si="141"/>
        <v>0</v>
      </c>
      <c r="I204" s="625">
        <f t="shared" si="141"/>
        <v>0</v>
      </c>
      <c r="J204" s="625">
        <f t="shared" si="141"/>
        <v>0</v>
      </c>
      <c r="K204" s="625">
        <f t="shared" si="141"/>
        <v>0</v>
      </c>
      <c r="L204" s="628">
        <f>IF($N204&gt;0,VLOOKUP($A204&amp;$B204,'12.GPS좌표값'!$E$5:$G$94,2,0),0)</f>
        <v>0</v>
      </c>
      <c r="M204" s="628">
        <f>IF($N204&gt;0,VLOOKUP($A204&amp;$B204,'12.GPS좌표값'!$E$5:$G$94,3,0),0)</f>
        <v>0</v>
      </c>
      <c r="N204" s="651"/>
      <c r="O204" s="651"/>
      <c r="P204" s="625">
        <f>IF($N204&gt;0,P203,0)</f>
        <v>0</v>
      </c>
      <c r="Q204" s="625">
        <f>IF($N204&gt;0,Q203,0)</f>
        <v>0</v>
      </c>
      <c r="R204" s="625">
        <f>IF($N204&gt;0,R203,0)</f>
        <v>0</v>
      </c>
      <c r="S204" s="625">
        <f>IF($N204&gt;0,S203,0)</f>
        <v>0</v>
      </c>
      <c r="T204" s="629"/>
      <c r="U204" s="613" t="s">
        <v>527</v>
      </c>
    </row>
    <row r="205" spans="1:27" ht="14.25">
      <c r="A205" s="656">
        <f t="shared" si="140"/>
        <v>0</v>
      </c>
      <c r="B205" s="629">
        <f>IF($N205&gt;0,"3",0)</f>
        <v>0</v>
      </c>
      <c r="C205" s="625">
        <f t="shared" si="141"/>
        <v>0</v>
      </c>
      <c r="D205" s="625">
        <f t="shared" si="141"/>
        <v>0</v>
      </c>
      <c r="E205" s="625">
        <f t="shared" si="141"/>
        <v>0</v>
      </c>
      <c r="F205" s="625">
        <f t="shared" si="141"/>
        <v>0</v>
      </c>
      <c r="G205" s="625">
        <f t="shared" si="141"/>
        <v>0</v>
      </c>
      <c r="H205" s="625">
        <f t="shared" si="141"/>
        <v>0</v>
      </c>
      <c r="I205" s="625">
        <f t="shared" si="141"/>
        <v>0</v>
      </c>
      <c r="J205" s="625">
        <f t="shared" si="141"/>
        <v>0</v>
      </c>
      <c r="K205" s="625">
        <f t="shared" si="141"/>
        <v>0</v>
      </c>
      <c r="L205" s="628">
        <f>IF($N205&gt;0,VLOOKUP($A205&amp;$B205,'12.GPS좌표값'!$E$5:$G$94,2,0),0)</f>
        <v>0</v>
      </c>
      <c r="M205" s="628">
        <f>IF($N205&gt;0,VLOOKUP($A205&amp;$B205,'12.GPS좌표값'!$E$5:$G$94,3,0),0)</f>
        <v>0</v>
      </c>
      <c r="N205" s="651"/>
      <c r="O205" s="651"/>
      <c r="P205" s="625">
        <f t="shared" ref="P205:S205" si="142">IF($N205&gt;0,P204,0)</f>
        <v>0</v>
      </c>
      <c r="Q205" s="625">
        <f t="shared" si="142"/>
        <v>0</v>
      </c>
      <c r="R205" s="625">
        <f t="shared" si="142"/>
        <v>0</v>
      </c>
      <c r="S205" s="625">
        <f t="shared" si="142"/>
        <v>0</v>
      </c>
      <c r="T205" s="627"/>
      <c r="U205" s="613" t="s">
        <v>541</v>
      </c>
    </row>
    <row r="206" spans="1:27" ht="14.25">
      <c r="A206" s="656">
        <f t="shared" si="140"/>
        <v>0</v>
      </c>
      <c r="B206" s="629">
        <f>IF($N206&gt;0,"4",0)</f>
        <v>0</v>
      </c>
      <c r="C206" s="625">
        <f t="shared" si="141"/>
        <v>0</v>
      </c>
      <c r="D206" s="625">
        <f t="shared" si="141"/>
        <v>0</v>
      </c>
      <c r="E206" s="625">
        <f t="shared" si="141"/>
        <v>0</v>
      </c>
      <c r="F206" s="625">
        <f t="shared" si="141"/>
        <v>0</v>
      </c>
      <c r="G206" s="625">
        <f t="shared" si="141"/>
        <v>0</v>
      </c>
      <c r="H206" s="625">
        <f t="shared" si="141"/>
        <v>0</v>
      </c>
      <c r="I206" s="625">
        <f t="shared" si="141"/>
        <v>0</v>
      </c>
      <c r="J206" s="625">
        <f t="shared" si="141"/>
        <v>0</v>
      </c>
      <c r="K206" s="625">
        <f t="shared" si="141"/>
        <v>0</v>
      </c>
      <c r="L206" s="628">
        <f>IF($N206&gt;0,VLOOKUP($A206&amp;$B206,'12.GPS좌표값'!$E$5:$G$94,2,0),0)</f>
        <v>0</v>
      </c>
      <c r="M206" s="628">
        <f>IF($N206&gt;0,VLOOKUP($A206&amp;$B206,'12.GPS좌표값'!$E$5:$G$94,3,0),0)</f>
        <v>0</v>
      </c>
      <c r="N206" s="651"/>
      <c r="O206" s="651"/>
      <c r="P206" s="625">
        <f t="shared" ref="P206:S206" si="143">IF($N206&gt;0,P205,0)</f>
        <v>0</v>
      </c>
      <c r="Q206" s="625">
        <f t="shared" si="143"/>
        <v>0</v>
      </c>
      <c r="R206" s="625">
        <f t="shared" si="143"/>
        <v>0</v>
      </c>
      <c r="S206" s="625">
        <f t="shared" si="143"/>
        <v>0</v>
      </c>
      <c r="T206" s="627"/>
      <c r="U206" s="613" t="s">
        <v>524</v>
      </c>
    </row>
    <row r="207" spans="1:27" ht="14.25">
      <c r="A207" s="656">
        <f t="shared" si="140"/>
        <v>0</v>
      </c>
      <c r="B207" s="629">
        <f>IF($N207&gt;0,"5",0)</f>
        <v>0</v>
      </c>
      <c r="C207" s="625">
        <f t="shared" si="141"/>
        <v>0</v>
      </c>
      <c r="D207" s="625">
        <f t="shared" si="141"/>
        <v>0</v>
      </c>
      <c r="E207" s="625">
        <f t="shared" si="141"/>
        <v>0</v>
      </c>
      <c r="F207" s="625">
        <f t="shared" si="141"/>
        <v>0</v>
      </c>
      <c r="G207" s="625">
        <f t="shared" si="141"/>
        <v>0</v>
      </c>
      <c r="H207" s="625">
        <f t="shared" si="141"/>
        <v>0</v>
      </c>
      <c r="I207" s="625">
        <f t="shared" si="141"/>
        <v>0</v>
      </c>
      <c r="J207" s="625">
        <f t="shared" si="141"/>
        <v>0</v>
      </c>
      <c r="K207" s="625">
        <f t="shared" si="141"/>
        <v>0</v>
      </c>
      <c r="L207" s="628">
        <f>IF($N207&gt;0,VLOOKUP($A207&amp;$B207,'12.GPS좌표값'!$E$5:$G$94,2,0),0)</f>
        <v>0</v>
      </c>
      <c r="M207" s="628">
        <f>IF($N207&gt;0,VLOOKUP($A207&amp;$B207,'12.GPS좌표값'!$E$5:$G$94,3,0),0)</f>
        <v>0</v>
      </c>
      <c r="N207" s="651"/>
      <c r="O207" s="651"/>
      <c r="P207" s="625">
        <f t="shared" ref="P207:S207" si="144">IF($N207&gt;0,P206,0)</f>
        <v>0</v>
      </c>
      <c r="Q207" s="625">
        <f t="shared" si="144"/>
        <v>0</v>
      </c>
      <c r="R207" s="625">
        <f t="shared" si="144"/>
        <v>0</v>
      </c>
      <c r="S207" s="625">
        <f t="shared" si="144"/>
        <v>0</v>
      </c>
      <c r="T207" s="627"/>
      <c r="U207" s="613" t="s">
        <v>523</v>
      </c>
    </row>
    <row r="208" spans="1:27" ht="14.25">
      <c r="A208" s="656">
        <f t="shared" si="140"/>
        <v>0</v>
      </c>
      <c r="B208" s="629">
        <f>IF($N208&gt;0,"6",0)</f>
        <v>0</v>
      </c>
      <c r="C208" s="625">
        <f t="shared" ref="C208:K208" si="145">IF($N208&gt;0,C207,0)</f>
        <v>0</v>
      </c>
      <c r="D208" s="625">
        <f t="shared" si="145"/>
        <v>0</v>
      </c>
      <c r="E208" s="625">
        <f t="shared" si="145"/>
        <v>0</v>
      </c>
      <c r="F208" s="625">
        <f t="shared" si="145"/>
        <v>0</v>
      </c>
      <c r="G208" s="625">
        <f t="shared" si="145"/>
        <v>0</v>
      </c>
      <c r="H208" s="625">
        <f t="shared" si="145"/>
        <v>0</v>
      </c>
      <c r="I208" s="625">
        <f t="shared" si="145"/>
        <v>0</v>
      </c>
      <c r="J208" s="625">
        <f t="shared" si="145"/>
        <v>0</v>
      </c>
      <c r="K208" s="625">
        <f t="shared" si="145"/>
        <v>0</v>
      </c>
      <c r="L208" s="628">
        <f>IF($N208&gt;0,VLOOKUP($A208&amp;$B208,'12.GPS좌표값'!$E$5:$G$94,2,0),0)</f>
        <v>0</v>
      </c>
      <c r="M208" s="628">
        <f>IF($N208&gt;0,VLOOKUP($A208&amp;$B208,'12.GPS좌표값'!$E$5:$G$94,3,0),0)</f>
        <v>0</v>
      </c>
      <c r="N208" s="651"/>
      <c r="O208" s="651"/>
      <c r="P208" s="625">
        <f t="shared" ref="P208:S208" si="146">IF($N208&gt;0,P207,0)</f>
        <v>0</v>
      </c>
      <c r="Q208" s="625">
        <f t="shared" si="146"/>
        <v>0</v>
      </c>
      <c r="R208" s="625">
        <f t="shared" si="146"/>
        <v>0</v>
      </c>
      <c r="S208" s="625">
        <f t="shared" si="146"/>
        <v>0</v>
      </c>
      <c r="T208" s="627"/>
      <c r="U208" s="613" t="s">
        <v>521</v>
      </c>
    </row>
    <row r="209" spans="1:21" ht="14.25">
      <c r="A209" s="656">
        <f t="shared" si="140"/>
        <v>0</v>
      </c>
      <c r="B209" s="629">
        <f>IF($N209&gt;0,"7",0)</f>
        <v>0</v>
      </c>
      <c r="C209" s="625">
        <f t="shared" ref="C209:K209" si="147">IF($N209&gt;0,C208,0)</f>
        <v>0</v>
      </c>
      <c r="D209" s="625">
        <f t="shared" si="147"/>
        <v>0</v>
      </c>
      <c r="E209" s="625">
        <f t="shared" si="147"/>
        <v>0</v>
      </c>
      <c r="F209" s="625">
        <f t="shared" si="147"/>
        <v>0</v>
      </c>
      <c r="G209" s="625">
        <f t="shared" si="147"/>
        <v>0</v>
      </c>
      <c r="H209" s="625">
        <f t="shared" si="147"/>
        <v>0</v>
      </c>
      <c r="I209" s="625">
        <f t="shared" si="147"/>
        <v>0</v>
      </c>
      <c r="J209" s="625">
        <f t="shared" si="147"/>
        <v>0</v>
      </c>
      <c r="K209" s="625">
        <f t="shared" si="147"/>
        <v>0</v>
      </c>
      <c r="L209" s="628">
        <f>IF($N209&gt;0,VLOOKUP($A209&amp;$B209,'12.GPS좌표값'!$E$5:$G$94,2,0),0)</f>
        <v>0</v>
      </c>
      <c r="M209" s="628">
        <f>IF($N209&gt;0,VLOOKUP($A209&amp;$B209,'12.GPS좌표값'!$E$5:$G$94,3,0),0)</f>
        <v>0</v>
      </c>
      <c r="N209" s="651"/>
      <c r="O209" s="651"/>
      <c r="P209" s="625">
        <f t="shared" ref="P209:S209" si="148">IF($N209&gt;0,P208,0)</f>
        <v>0</v>
      </c>
      <c r="Q209" s="625">
        <f t="shared" si="148"/>
        <v>0</v>
      </c>
      <c r="R209" s="625">
        <f t="shared" si="148"/>
        <v>0</v>
      </c>
      <c r="S209" s="625">
        <f t="shared" si="148"/>
        <v>0</v>
      </c>
      <c r="T209" s="627"/>
      <c r="U209" s="613" t="s">
        <v>519</v>
      </c>
    </row>
    <row r="210" spans="1:21" ht="14.25">
      <c r="A210" s="656">
        <f t="shared" si="140"/>
        <v>0</v>
      </c>
      <c r="B210" s="629">
        <f>IF($N210&gt;0,"8",0)</f>
        <v>0</v>
      </c>
      <c r="C210" s="625">
        <f t="shared" ref="C210:K210" si="149">IF($N210&gt;0,C209,0)</f>
        <v>0</v>
      </c>
      <c r="D210" s="625">
        <f t="shared" si="149"/>
        <v>0</v>
      </c>
      <c r="E210" s="625">
        <f t="shared" si="149"/>
        <v>0</v>
      </c>
      <c r="F210" s="625">
        <f t="shared" si="149"/>
        <v>0</v>
      </c>
      <c r="G210" s="625">
        <f t="shared" si="149"/>
        <v>0</v>
      </c>
      <c r="H210" s="625">
        <f t="shared" si="149"/>
        <v>0</v>
      </c>
      <c r="I210" s="625">
        <f t="shared" si="149"/>
        <v>0</v>
      </c>
      <c r="J210" s="625">
        <f t="shared" si="149"/>
        <v>0</v>
      </c>
      <c r="K210" s="625">
        <f t="shared" si="149"/>
        <v>0</v>
      </c>
      <c r="L210" s="628">
        <f>IF($N210&gt;0,VLOOKUP($A210&amp;$B210,'12.GPS좌표값'!$E$5:$G$94,2,0),0)</f>
        <v>0</v>
      </c>
      <c r="M210" s="628">
        <f>IF($N210&gt;0,VLOOKUP($A210&amp;$B210,'12.GPS좌표값'!$E$5:$G$94,3,0),0)</f>
        <v>0</v>
      </c>
      <c r="N210" s="651"/>
      <c r="O210" s="651"/>
      <c r="P210" s="625">
        <f t="shared" ref="P210:S210" si="150">IF($N210&gt;0,P209,0)</f>
        <v>0</v>
      </c>
      <c r="Q210" s="625">
        <f t="shared" si="150"/>
        <v>0</v>
      </c>
      <c r="R210" s="625">
        <f t="shared" si="150"/>
        <v>0</v>
      </c>
      <c r="S210" s="625">
        <f t="shared" si="150"/>
        <v>0</v>
      </c>
      <c r="T210" s="627"/>
      <c r="U210" s="613" t="s">
        <v>556</v>
      </c>
    </row>
    <row r="211" spans="1:21" ht="14.25">
      <c r="A211" s="656">
        <f t="shared" si="140"/>
        <v>0</v>
      </c>
      <c r="B211" s="629">
        <f>IF($N211&gt;0,"9",0)</f>
        <v>0</v>
      </c>
      <c r="C211" s="625">
        <f t="shared" ref="C211:K211" si="151">IF($N211&gt;0,C210,0)</f>
        <v>0</v>
      </c>
      <c r="D211" s="625">
        <f t="shared" si="151"/>
        <v>0</v>
      </c>
      <c r="E211" s="625">
        <f t="shared" si="151"/>
        <v>0</v>
      </c>
      <c r="F211" s="625">
        <f t="shared" si="151"/>
        <v>0</v>
      </c>
      <c r="G211" s="625">
        <f t="shared" si="151"/>
        <v>0</v>
      </c>
      <c r="H211" s="625">
        <f t="shared" si="151"/>
        <v>0</v>
      </c>
      <c r="I211" s="625">
        <f t="shared" si="151"/>
        <v>0</v>
      </c>
      <c r="J211" s="625">
        <f t="shared" si="151"/>
        <v>0</v>
      </c>
      <c r="K211" s="625">
        <f t="shared" si="151"/>
        <v>0</v>
      </c>
      <c r="L211" s="628">
        <f>IF($N211&gt;0,VLOOKUP($A211&amp;$B211,'12.GPS좌표값'!$E$5:$G$94,2,0),0)</f>
        <v>0</v>
      </c>
      <c r="M211" s="628">
        <f>IF($N211&gt;0,VLOOKUP($A211&amp;$B211,'12.GPS좌표값'!$E$5:$G$94,3,0),0)</f>
        <v>0</v>
      </c>
      <c r="N211" s="651"/>
      <c r="O211" s="651"/>
      <c r="P211" s="625">
        <f t="shared" ref="P211:S211" si="152">IF($N211&gt;0,P210,0)</f>
        <v>0</v>
      </c>
      <c r="Q211" s="625">
        <f t="shared" si="152"/>
        <v>0</v>
      </c>
      <c r="R211" s="625">
        <f t="shared" si="152"/>
        <v>0</v>
      </c>
      <c r="S211" s="625">
        <f t="shared" si="152"/>
        <v>0</v>
      </c>
      <c r="T211" s="627"/>
      <c r="U211" s="613" t="s">
        <v>555</v>
      </c>
    </row>
    <row r="212" spans="1:21" ht="14.25">
      <c r="A212" s="656">
        <f t="shared" si="140"/>
        <v>0</v>
      </c>
      <c r="B212" s="629">
        <f>IF($N212&gt;0,"10",0)</f>
        <v>0</v>
      </c>
      <c r="C212" s="625">
        <f t="shared" ref="C212:K212" si="153">IF($N212&gt;0,C211,0)</f>
        <v>0</v>
      </c>
      <c r="D212" s="625">
        <f t="shared" si="153"/>
        <v>0</v>
      </c>
      <c r="E212" s="625">
        <f t="shared" si="153"/>
        <v>0</v>
      </c>
      <c r="F212" s="625">
        <f t="shared" si="153"/>
        <v>0</v>
      </c>
      <c r="G212" s="625">
        <f t="shared" si="153"/>
        <v>0</v>
      </c>
      <c r="H212" s="625">
        <f t="shared" si="153"/>
        <v>0</v>
      </c>
      <c r="I212" s="625">
        <f t="shared" si="153"/>
        <v>0</v>
      </c>
      <c r="J212" s="625">
        <f t="shared" si="153"/>
        <v>0</v>
      </c>
      <c r="K212" s="625">
        <f t="shared" si="153"/>
        <v>0</v>
      </c>
      <c r="L212" s="628">
        <f>IF($N212&gt;0,VLOOKUP($A212&amp;$B212,'12.GPS좌표값'!$E$5:$G$94,2,0),0)</f>
        <v>0</v>
      </c>
      <c r="M212" s="628">
        <f>IF($N212&gt;0,VLOOKUP($A212&amp;$B212,'12.GPS좌표값'!$E$5:$G$94,3,0),0)</f>
        <v>0</v>
      </c>
      <c r="N212" s="651"/>
      <c r="O212" s="651"/>
      <c r="P212" s="625">
        <f t="shared" ref="P212:S212" si="154">IF($N212&gt;0,P211,0)</f>
        <v>0</v>
      </c>
      <c r="Q212" s="625">
        <f t="shared" si="154"/>
        <v>0</v>
      </c>
      <c r="R212" s="625">
        <f t="shared" si="154"/>
        <v>0</v>
      </c>
      <c r="S212" s="625">
        <f t="shared" si="154"/>
        <v>0</v>
      </c>
      <c r="T212" s="627"/>
      <c r="U212" s="613" t="s">
        <v>551</v>
      </c>
    </row>
    <row r="213" spans="1:21" ht="14.25">
      <c r="A213" s="656">
        <f t="shared" si="140"/>
        <v>0</v>
      </c>
      <c r="B213" s="629">
        <f>IF($N213&gt;0,"11",0)</f>
        <v>0</v>
      </c>
      <c r="C213" s="625">
        <f t="shared" ref="C213:K213" si="155">IF($N213&gt;0,C212,0)</f>
        <v>0</v>
      </c>
      <c r="D213" s="625">
        <f t="shared" si="155"/>
        <v>0</v>
      </c>
      <c r="E213" s="625">
        <f t="shared" si="155"/>
        <v>0</v>
      </c>
      <c r="F213" s="625">
        <f t="shared" si="155"/>
        <v>0</v>
      </c>
      <c r="G213" s="625">
        <f t="shared" si="155"/>
        <v>0</v>
      </c>
      <c r="H213" s="625">
        <f t="shared" si="155"/>
        <v>0</v>
      </c>
      <c r="I213" s="625">
        <f t="shared" si="155"/>
        <v>0</v>
      </c>
      <c r="J213" s="625">
        <f t="shared" si="155"/>
        <v>0</v>
      </c>
      <c r="K213" s="625">
        <f t="shared" si="155"/>
        <v>0</v>
      </c>
      <c r="L213" s="628">
        <f>IF($N213&gt;0,VLOOKUP($A213&amp;$B213,'12.GPS좌표값'!$E$5:$G$94,2,0),0)</f>
        <v>0</v>
      </c>
      <c r="M213" s="628">
        <f>IF($N213&gt;0,VLOOKUP($A213&amp;$B213,'12.GPS좌표값'!$E$5:$G$94,3,0),0)</f>
        <v>0</v>
      </c>
      <c r="N213" s="651"/>
      <c r="O213" s="651"/>
      <c r="P213" s="625">
        <f t="shared" ref="P213:S213" si="156">IF($N213&gt;0,P212,0)</f>
        <v>0</v>
      </c>
      <c r="Q213" s="625">
        <f t="shared" si="156"/>
        <v>0</v>
      </c>
      <c r="R213" s="625">
        <f t="shared" si="156"/>
        <v>0</v>
      </c>
      <c r="S213" s="625">
        <f t="shared" si="156"/>
        <v>0</v>
      </c>
      <c r="T213" s="627"/>
      <c r="U213" s="613" t="s">
        <v>527</v>
      </c>
    </row>
    <row r="214" spans="1:21" ht="14.25">
      <c r="A214" s="656">
        <f t="shared" si="140"/>
        <v>0</v>
      </c>
      <c r="B214" s="629">
        <f>IF($N214&gt;0,"12",0)</f>
        <v>0</v>
      </c>
      <c r="C214" s="625">
        <f t="shared" ref="C214:K214" si="157">IF($N214&gt;0,C213,0)</f>
        <v>0</v>
      </c>
      <c r="D214" s="625">
        <f t="shared" si="157"/>
        <v>0</v>
      </c>
      <c r="E214" s="625">
        <f t="shared" si="157"/>
        <v>0</v>
      </c>
      <c r="F214" s="625">
        <f t="shared" si="157"/>
        <v>0</v>
      </c>
      <c r="G214" s="625">
        <f t="shared" si="157"/>
        <v>0</v>
      </c>
      <c r="H214" s="625">
        <f t="shared" si="157"/>
        <v>0</v>
      </c>
      <c r="I214" s="625">
        <f t="shared" si="157"/>
        <v>0</v>
      </c>
      <c r="J214" s="625">
        <f t="shared" si="157"/>
        <v>0</v>
      </c>
      <c r="K214" s="625">
        <f t="shared" si="157"/>
        <v>0</v>
      </c>
      <c r="L214" s="628">
        <f>IF($N214&gt;0,VLOOKUP($A214&amp;$B214,'12.GPS좌표값'!$E$5:$G$94,2,0),0)</f>
        <v>0</v>
      </c>
      <c r="M214" s="628">
        <f>IF($N214&gt;0,VLOOKUP($A214&amp;$B214,'12.GPS좌표값'!$E$5:$G$94,3,0),0)</f>
        <v>0</v>
      </c>
      <c r="N214" s="651"/>
      <c r="O214" s="651"/>
      <c r="P214" s="625">
        <f t="shared" ref="P214:S214" si="158">IF($N214&gt;0,P213,0)</f>
        <v>0</v>
      </c>
      <c r="Q214" s="625">
        <f t="shared" si="158"/>
        <v>0</v>
      </c>
      <c r="R214" s="625">
        <f t="shared" si="158"/>
        <v>0</v>
      </c>
      <c r="S214" s="625">
        <f t="shared" si="158"/>
        <v>0</v>
      </c>
      <c r="T214" s="627"/>
      <c r="U214" s="613" t="s">
        <v>541</v>
      </c>
    </row>
    <row r="215" spans="1:21" ht="14.25">
      <c r="A215" s="656">
        <f t="shared" si="140"/>
        <v>0</v>
      </c>
      <c r="B215" s="629">
        <f>IF($N215&gt;0,"13",0)</f>
        <v>0</v>
      </c>
      <c r="C215" s="625">
        <f t="shared" ref="C215:K215" si="159">IF($N215&gt;0,C214,0)</f>
        <v>0</v>
      </c>
      <c r="D215" s="625">
        <f t="shared" si="159"/>
        <v>0</v>
      </c>
      <c r="E215" s="625">
        <f t="shared" si="159"/>
        <v>0</v>
      </c>
      <c r="F215" s="625">
        <f t="shared" si="159"/>
        <v>0</v>
      </c>
      <c r="G215" s="625">
        <f t="shared" si="159"/>
        <v>0</v>
      </c>
      <c r="H215" s="625">
        <f t="shared" si="159"/>
        <v>0</v>
      </c>
      <c r="I215" s="625">
        <f t="shared" si="159"/>
        <v>0</v>
      </c>
      <c r="J215" s="625">
        <f t="shared" si="159"/>
        <v>0</v>
      </c>
      <c r="K215" s="625">
        <f t="shared" si="159"/>
        <v>0</v>
      </c>
      <c r="L215" s="628">
        <f>IF($N215&gt;0,VLOOKUP($A215&amp;$B215,'12.GPS좌표값'!$E$5:$G$94,2,0),0)</f>
        <v>0</v>
      </c>
      <c r="M215" s="628">
        <f>IF($N215&gt;0,VLOOKUP($A215&amp;$B215,'12.GPS좌표값'!$E$5:$G$94,3,0),0)</f>
        <v>0</v>
      </c>
      <c r="N215" s="651"/>
      <c r="O215" s="651"/>
      <c r="P215" s="625">
        <f t="shared" ref="P215:S215" si="160">IF($N215&gt;0,P214,0)</f>
        <v>0</v>
      </c>
      <c r="Q215" s="625">
        <f t="shared" si="160"/>
        <v>0</v>
      </c>
      <c r="R215" s="625">
        <f t="shared" si="160"/>
        <v>0</v>
      </c>
      <c r="S215" s="625">
        <f t="shared" si="160"/>
        <v>0</v>
      </c>
      <c r="T215" s="627"/>
      <c r="U215" s="613" t="s">
        <v>524</v>
      </c>
    </row>
    <row r="216" spans="1:21" ht="14.25">
      <c r="A216" s="656">
        <f t="shared" si="140"/>
        <v>0</v>
      </c>
      <c r="B216" s="629">
        <f>IF($N216&gt;0,"14",0)</f>
        <v>0</v>
      </c>
      <c r="C216" s="625">
        <f t="shared" ref="C216:K216" si="161">IF($N216&gt;0,C215,0)</f>
        <v>0</v>
      </c>
      <c r="D216" s="625">
        <f t="shared" si="161"/>
        <v>0</v>
      </c>
      <c r="E216" s="625">
        <f t="shared" si="161"/>
        <v>0</v>
      </c>
      <c r="F216" s="625">
        <f t="shared" si="161"/>
        <v>0</v>
      </c>
      <c r="G216" s="625">
        <f t="shared" si="161"/>
        <v>0</v>
      </c>
      <c r="H216" s="625">
        <f t="shared" si="161"/>
        <v>0</v>
      </c>
      <c r="I216" s="625">
        <f t="shared" si="161"/>
        <v>0</v>
      </c>
      <c r="J216" s="625">
        <f t="shared" si="161"/>
        <v>0</v>
      </c>
      <c r="K216" s="625">
        <f t="shared" si="161"/>
        <v>0</v>
      </c>
      <c r="L216" s="628">
        <f>IF($N216&gt;0,VLOOKUP($A216&amp;$B216,'12.GPS좌표값'!$E$5:$G$94,2,0),0)</f>
        <v>0</v>
      </c>
      <c r="M216" s="628">
        <f>IF($N216&gt;0,VLOOKUP($A216&amp;$B216,'12.GPS좌표값'!$E$5:$G$94,3,0),0)</f>
        <v>0</v>
      </c>
      <c r="N216" s="651"/>
      <c r="O216" s="651"/>
      <c r="P216" s="625">
        <f t="shared" ref="P216:S216" si="162">IF($N216&gt;0,P215,0)</f>
        <v>0</v>
      </c>
      <c r="Q216" s="625">
        <f t="shared" si="162"/>
        <v>0</v>
      </c>
      <c r="R216" s="625">
        <f t="shared" si="162"/>
        <v>0</v>
      </c>
      <c r="S216" s="625">
        <f t="shared" si="162"/>
        <v>0</v>
      </c>
      <c r="T216" s="627"/>
      <c r="U216" s="613" t="s">
        <v>534</v>
      </c>
    </row>
    <row r="217" spans="1:21" ht="14.25">
      <c r="A217" s="656">
        <f t="shared" si="140"/>
        <v>0</v>
      </c>
      <c r="B217" s="629">
        <f>IF($N217&gt;0,"15",0)</f>
        <v>0</v>
      </c>
      <c r="C217" s="625">
        <f t="shared" ref="C217:K217" si="163">IF($N217&gt;0,C216,0)</f>
        <v>0</v>
      </c>
      <c r="D217" s="625">
        <f t="shared" si="163"/>
        <v>0</v>
      </c>
      <c r="E217" s="625">
        <f t="shared" si="163"/>
        <v>0</v>
      </c>
      <c r="F217" s="625">
        <f t="shared" si="163"/>
        <v>0</v>
      </c>
      <c r="G217" s="625">
        <f t="shared" si="163"/>
        <v>0</v>
      </c>
      <c r="H217" s="625">
        <f t="shared" si="163"/>
        <v>0</v>
      </c>
      <c r="I217" s="625">
        <f t="shared" si="163"/>
        <v>0</v>
      </c>
      <c r="J217" s="625">
        <f t="shared" si="163"/>
        <v>0</v>
      </c>
      <c r="K217" s="625">
        <f t="shared" si="163"/>
        <v>0</v>
      </c>
      <c r="L217" s="628">
        <f>IF($N217&gt;0,VLOOKUP($A217&amp;$B217,'12.GPS좌표값'!$E$5:$G$94,2,0),0)</f>
        <v>0</v>
      </c>
      <c r="M217" s="628">
        <f>IF($N217&gt;0,VLOOKUP($A217&amp;$B217,'12.GPS좌표값'!$E$5:$G$94,3,0),0)</f>
        <v>0</v>
      </c>
      <c r="N217" s="651"/>
      <c r="O217" s="651"/>
      <c r="P217" s="625">
        <f t="shared" ref="P217:S217" si="164">IF($N217&gt;0,P216,0)</f>
        <v>0</v>
      </c>
      <c r="Q217" s="625">
        <f t="shared" si="164"/>
        <v>0</v>
      </c>
      <c r="R217" s="625">
        <f t="shared" si="164"/>
        <v>0</v>
      </c>
      <c r="S217" s="625">
        <f t="shared" si="164"/>
        <v>0</v>
      </c>
      <c r="T217" s="627"/>
      <c r="U217" s="613" t="s">
        <v>531</v>
      </c>
    </row>
    <row r="218" spans="1:21" ht="14.25">
      <c r="A218" s="656">
        <f t="shared" si="140"/>
        <v>0</v>
      </c>
      <c r="B218" s="629">
        <f>IF($N218&gt;0,"16",0)</f>
        <v>0</v>
      </c>
      <c r="C218" s="625">
        <f t="shared" ref="C218:K218" si="165">IF($N218&gt;0,C217,0)</f>
        <v>0</v>
      </c>
      <c r="D218" s="625">
        <f t="shared" si="165"/>
        <v>0</v>
      </c>
      <c r="E218" s="625">
        <f t="shared" si="165"/>
        <v>0</v>
      </c>
      <c r="F218" s="625">
        <f t="shared" si="165"/>
        <v>0</v>
      </c>
      <c r="G218" s="625">
        <f t="shared" si="165"/>
        <v>0</v>
      </c>
      <c r="H218" s="625">
        <f t="shared" si="165"/>
        <v>0</v>
      </c>
      <c r="I218" s="625">
        <f t="shared" si="165"/>
        <v>0</v>
      </c>
      <c r="J218" s="625">
        <f t="shared" si="165"/>
        <v>0</v>
      </c>
      <c r="K218" s="625">
        <f t="shared" si="165"/>
        <v>0</v>
      </c>
      <c r="L218" s="628">
        <f>IF($N218&gt;0,VLOOKUP($A218&amp;$B218,'12.GPS좌표값'!$E$5:$G$94,2,0),0)</f>
        <v>0</v>
      </c>
      <c r="M218" s="628">
        <f>IF($N218&gt;0,VLOOKUP($A218&amp;$B218,'12.GPS좌표값'!$E$5:$G$94,3,0),0)</f>
        <v>0</v>
      </c>
      <c r="N218" s="651"/>
      <c r="O218" s="651"/>
      <c r="P218" s="625">
        <f t="shared" ref="P218:S218" si="166">IF($N218&gt;0,P217,0)</f>
        <v>0</v>
      </c>
      <c r="Q218" s="625">
        <f t="shared" si="166"/>
        <v>0</v>
      </c>
      <c r="R218" s="625">
        <f t="shared" si="166"/>
        <v>0</v>
      </c>
      <c r="S218" s="625">
        <f t="shared" si="166"/>
        <v>0</v>
      </c>
      <c r="T218" s="627"/>
      <c r="U218" s="613" t="s">
        <v>529</v>
      </c>
    </row>
    <row r="219" spans="1:21" ht="14.25">
      <c r="A219" s="656">
        <f t="shared" si="140"/>
        <v>0</v>
      </c>
      <c r="B219" s="629">
        <f>IF($N219&gt;0,"17",0)</f>
        <v>0</v>
      </c>
      <c r="C219" s="625">
        <f t="shared" ref="C219:K219" si="167">IF($N219&gt;0,C218,0)</f>
        <v>0</v>
      </c>
      <c r="D219" s="625">
        <f t="shared" si="167"/>
        <v>0</v>
      </c>
      <c r="E219" s="625">
        <f t="shared" si="167"/>
        <v>0</v>
      </c>
      <c r="F219" s="625">
        <f t="shared" si="167"/>
        <v>0</v>
      </c>
      <c r="G219" s="625">
        <f t="shared" si="167"/>
        <v>0</v>
      </c>
      <c r="H219" s="625">
        <f t="shared" si="167"/>
        <v>0</v>
      </c>
      <c r="I219" s="625">
        <f t="shared" si="167"/>
        <v>0</v>
      </c>
      <c r="J219" s="625">
        <f t="shared" si="167"/>
        <v>0</v>
      </c>
      <c r="K219" s="625">
        <f t="shared" si="167"/>
        <v>0</v>
      </c>
      <c r="L219" s="628">
        <f>IF($N219&gt;0,VLOOKUP($A219&amp;$B219,'12.GPS좌표값'!$E$5:$G$94,2,0),0)</f>
        <v>0</v>
      </c>
      <c r="M219" s="628">
        <f>IF($N219&gt;0,VLOOKUP($A219&amp;$B219,'12.GPS좌표값'!$E$5:$G$94,3,0),0)</f>
        <v>0</v>
      </c>
      <c r="N219" s="651"/>
      <c r="O219" s="651"/>
      <c r="P219" s="625">
        <f t="shared" ref="P219:S219" si="168">IF($N219&gt;0,P218,0)</f>
        <v>0</v>
      </c>
      <c r="Q219" s="625">
        <f t="shared" si="168"/>
        <v>0</v>
      </c>
      <c r="R219" s="625">
        <f t="shared" si="168"/>
        <v>0</v>
      </c>
      <c r="S219" s="625">
        <f t="shared" si="168"/>
        <v>0</v>
      </c>
      <c r="T219" s="627"/>
    </row>
    <row r="220" spans="1:21" ht="14.25">
      <c r="A220" s="656">
        <f t="shared" si="140"/>
        <v>0</v>
      </c>
      <c r="B220" s="629">
        <f>IF($N220&gt;0,"18",0)</f>
        <v>0</v>
      </c>
      <c r="C220" s="625">
        <f t="shared" ref="C220:K220" si="169">IF($N220&gt;0,C219,0)</f>
        <v>0</v>
      </c>
      <c r="D220" s="625">
        <f t="shared" si="169"/>
        <v>0</v>
      </c>
      <c r="E220" s="625">
        <f t="shared" si="169"/>
        <v>0</v>
      </c>
      <c r="F220" s="625">
        <f t="shared" si="169"/>
        <v>0</v>
      </c>
      <c r="G220" s="625">
        <f t="shared" si="169"/>
        <v>0</v>
      </c>
      <c r="H220" s="625">
        <f t="shared" si="169"/>
        <v>0</v>
      </c>
      <c r="I220" s="625">
        <f t="shared" si="169"/>
        <v>0</v>
      </c>
      <c r="J220" s="625">
        <f t="shared" si="169"/>
        <v>0</v>
      </c>
      <c r="K220" s="625">
        <f t="shared" si="169"/>
        <v>0</v>
      </c>
      <c r="L220" s="628">
        <f>IF($N220&gt;0,VLOOKUP($A220&amp;$B220,'12.GPS좌표값'!$E$5:$G$94,2,0),0)</f>
        <v>0</v>
      </c>
      <c r="M220" s="628">
        <f>IF($N220&gt;0,VLOOKUP($A220&amp;$B220,'12.GPS좌표값'!$E$5:$G$94,3,0),0)</f>
        <v>0</v>
      </c>
      <c r="N220" s="651"/>
      <c r="O220" s="651"/>
      <c r="P220" s="625">
        <f t="shared" ref="P220:S220" si="170">IF($N220&gt;0,P219,0)</f>
        <v>0</v>
      </c>
      <c r="Q220" s="625">
        <f t="shared" si="170"/>
        <v>0</v>
      </c>
      <c r="R220" s="625">
        <f t="shared" si="170"/>
        <v>0</v>
      </c>
      <c r="S220" s="625">
        <f t="shared" si="170"/>
        <v>0</v>
      </c>
      <c r="T220" s="627"/>
    </row>
    <row r="221" spans="1:21" ht="14.25">
      <c r="A221" s="656">
        <f t="shared" si="140"/>
        <v>0</v>
      </c>
      <c r="B221" s="629">
        <f>IF($N221&gt;0,"19",0)</f>
        <v>0</v>
      </c>
      <c r="C221" s="625">
        <f t="shared" ref="C221:K221" si="171">IF($N221&gt;0,C220,0)</f>
        <v>0</v>
      </c>
      <c r="D221" s="625">
        <f t="shared" si="171"/>
        <v>0</v>
      </c>
      <c r="E221" s="625">
        <f t="shared" si="171"/>
        <v>0</v>
      </c>
      <c r="F221" s="625">
        <f t="shared" si="171"/>
        <v>0</v>
      </c>
      <c r="G221" s="625">
        <f t="shared" si="171"/>
        <v>0</v>
      </c>
      <c r="H221" s="625">
        <f t="shared" si="171"/>
        <v>0</v>
      </c>
      <c r="I221" s="625">
        <f t="shared" si="171"/>
        <v>0</v>
      </c>
      <c r="J221" s="625">
        <f t="shared" si="171"/>
        <v>0</v>
      </c>
      <c r="K221" s="625">
        <f t="shared" si="171"/>
        <v>0</v>
      </c>
      <c r="L221" s="628">
        <f>IF($N221&gt;0,VLOOKUP($A221&amp;$B221,'12.GPS좌표값'!$E$5:$G$94,2,0),0)</f>
        <v>0</v>
      </c>
      <c r="M221" s="628">
        <f>IF($N221&gt;0,VLOOKUP($A221&amp;$B221,'12.GPS좌표값'!$E$5:$G$94,3,0),0)</f>
        <v>0</v>
      </c>
      <c r="N221" s="651"/>
      <c r="O221" s="651"/>
      <c r="P221" s="625">
        <f t="shared" ref="P221:S221" si="172">IF($N221&gt;0,P220,0)</f>
        <v>0</v>
      </c>
      <c r="Q221" s="625">
        <f t="shared" si="172"/>
        <v>0</v>
      </c>
      <c r="R221" s="625">
        <f t="shared" si="172"/>
        <v>0</v>
      </c>
      <c r="S221" s="625">
        <f t="shared" si="172"/>
        <v>0</v>
      </c>
      <c r="T221" s="627"/>
    </row>
    <row r="222" spans="1:21" ht="14.25">
      <c r="A222" s="656">
        <f t="shared" si="140"/>
        <v>0</v>
      </c>
      <c r="B222" s="629">
        <f>IF($N222&gt;0,"20",0)</f>
        <v>0</v>
      </c>
      <c r="C222" s="625">
        <f t="shared" ref="C222:K222" si="173">IF($N222&gt;0,C221,0)</f>
        <v>0</v>
      </c>
      <c r="D222" s="625">
        <f t="shared" si="173"/>
        <v>0</v>
      </c>
      <c r="E222" s="625">
        <f t="shared" si="173"/>
        <v>0</v>
      </c>
      <c r="F222" s="625">
        <f t="shared" si="173"/>
        <v>0</v>
      </c>
      <c r="G222" s="625">
        <f t="shared" si="173"/>
        <v>0</v>
      </c>
      <c r="H222" s="625">
        <f t="shared" si="173"/>
        <v>0</v>
      </c>
      <c r="I222" s="625">
        <f t="shared" si="173"/>
        <v>0</v>
      </c>
      <c r="J222" s="625">
        <f t="shared" si="173"/>
        <v>0</v>
      </c>
      <c r="K222" s="625">
        <f t="shared" si="173"/>
        <v>0</v>
      </c>
      <c r="L222" s="628">
        <f>IF($N222&gt;0,VLOOKUP($A222&amp;$B222,'12.GPS좌표값'!$E$5:$G$94,2,0),0)</f>
        <v>0</v>
      </c>
      <c r="M222" s="628">
        <f>IF($N222&gt;0,VLOOKUP($A222&amp;$B222,'12.GPS좌표값'!$E$5:$G$94,3,0),0)</f>
        <v>0</v>
      </c>
      <c r="N222" s="651"/>
      <c r="O222" s="651"/>
      <c r="P222" s="625">
        <f t="shared" ref="P222:S222" si="174">IF($N222&gt;0,P221,0)</f>
        <v>0</v>
      </c>
      <c r="Q222" s="625">
        <f t="shared" si="174"/>
        <v>0</v>
      </c>
      <c r="R222" s="625">
        <f t="shared" si="174"/>
        <v>0</v>
      </c>
      <c r="S222" s="625">
        <f t="shared" si="174"/>
        <v>0</v>
      </c>
      <c r="T222" s="627"/>
    </row>
  </sheetData>
  <phoneticPr fontId="4" type="noConversion"/>
  <dataValidations count="5">
    <dataValidation type="list" allowBlank="1" showInputMessage="1" showErrorMessage="1" sqref="T80 T100 T120 T140 T60 T40 T20 T160 T180 T200 T220" xr:uid="{00000000-0002-0000-2E00-000000000000}">
      <formula1>$Y$1:$Y$3</formula1>
    </dataValidation>
    <dataValidation type="list" allowBlank="1" showInputMessage="1" showErrorMessage="1" sqref="P3 P23 P43 P63 P83 P103 P123 P143 P163 P183 P203" xr:uid="{00000000-0002-0000-2E00-000001000000}">
      <formula1>$U$4:$U$6</formula1>
    </dataValidation>
    <dataValidation type="list" allowBlank="1" showInputMessage="1" showErrorMessage="1" sqref="Q3 Q23 Q43 Q63 Q83 Q103 Q123 Q143 Q163 Q183 Q203" xr:uid="{00000000-0002-0000-2E00-000002000000}">
      <formula1>$U$7:$U$9</formula1>
    </dataValidation>
    <dataValidation type="list" allowBlank="1" showInputMessage="1" showErrorMessage="1" sqref="S3 S23 S43 S63 S83 S103 S123 S143 S163 S183 S203" xr:uid="{00000000-0002-0000-2E00-000003000000}">
      <formula1>$U$10:$U$12</formula1>
    </dataValidation>
    <dataValidation type="list" allowBlank="1" showInputMessage="1" showErrorMessage="1" sqref="R3 R23 R43 R63 R83 R103 R123 R143 R163 R183 R203" xr:uid="{00000000-0002-0000-2E00-000004000000}">
      <formula1>$U$13:$U$15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26DDA-3139-42D2-B07A-BE9949418FD8}">
  <sheetPr>
    <tabColor rgb="FFC00000"/>
  </sheetPr>
  <dimension ref="A1:T281"/>
  <sheetViews>
    <sheetView view="pageBreakPreview" zoomScaleNormal="100" zoomScaleSheetLayoutView="100" workbookViewId="0">
      <selection activeCell="O35" sqref="A1:O35"/>
    </sheetView>
  </sheetViews>
  <sheetFormatPr defaultColWidth="8.88671875" defaultRowHeight="13.5"/>
  <cols>
    <col min="1" max="1" width="5.77734375" style="2" customWidth="1"/>
    <col min="2" max="14" width="8" style="2" customWidth="1"/>
    <col min="15" max="15" width="5.77734375" style="2" customWidth="1"/>
    <col min="16" max="16384" width="8.88671875" style="2"/>
  </cols>
  <sheetData>
    <row r="1" spans="1:18" ht="31.5">
      <c r="A1" s="924" t="s">
        <v>57</v>
      </c>
      <c r="B1" s="924"/>
      <c r="C1" s="924"/>
      <c r="D1" s="924"/>
      <c r="E1" s="924"/>
      <c r="F1" s="924"/>
      <c r="G1" s="924"/>
      <c r="H1" s="924"/>
      <c r="I1" s="924"/>
      <c r="J1" s="924"/>
      <c r="K1" s="924"/>
      <c r="L1" s="924"/>
      <c r="M1" s="924"/>
      <c r="N1" s="924"/>
      <c r="O1" s="924"/>
    </row>
    <row r="2" spans="1:18" ht="9.9499999999999993" customHeight="1">
      <c r="A2" s="2" t="s">
        <v>58</v>
      </c>
      <c r="B2"/>
      <c r="C2"/>
      <c r="D2"/>
      <c r="E2"/>
      <c r="F2"/>
      <c r="G2"/>
      <c r="H2"/>
      <c r="I2"/>
      <c r="J2"/>
      <c r="K2" s="925"/>
      <c r="L2" s="925"/>
      <c r="M2" s="925"/>
      <c r="N2" s="925"/>
      <c r="O2" s="925"/>
    </row>
    <row r="3" spans="1:18" ht="18.75">
      <c r="A3" s="3" t="s">
        <v>59</v>
      </c>
      <c r="B3" s="3"/>
      <c r="C3" s="109"/>
      <c r="D3" s="109"/>
      <c r="E3" s="109"/>
      <c r="F3" s="109"/>
      <c r="G3" s="109"/>
      <c r="H3" s="109"/>
      <c r="I3"/>
      <c r="J3"/>
      <c r="K3" s="21"/>
      <c r="L3" s="21"/>
      <c r="M3" s="21"/>
      <c r="N3" s="21"/>
      <c r="O3" s="21"/>
    </row>
    <row r="4" spans="1:18" ht="9.9499999999999993" customHeight="1" thickBot="1">
      <c r="A4"/>
      <c r="B4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8" ht="14.25" thickTop="1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8">
      <c r="A6" s="7"/>
      <c r="O6" s="8"/>
      <c r="R6" s="2" t="s">
        <v>358</v>
      </c>
    </row>
    <row r="7" spans="1:18">
      <c r="A7" s="7"/>
      <c r="O7" s="8"/>
    </row>
    <row r="8" spans="1:18">
      <c r="A8" s="7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111"/>
    </row>
    <row r="9" spans="1:18">
      <c r="A9" s="7"/>
      <c r="O9" s="8"/>
    </row>
    <row r="10" spans="1:18" ht="14.25" thickBot="1">
      <c r="A10" s="7"/>
      <c r="O10" s="8"/>
    </row>
    <row r="11" spans="1:18" ht="14.25" thickTop="1">
      <c r="A11" s="7"/>
      <c r="B11" s="102"/>
      <c r="C11" s="103"/>
      <c r="D11" s="103"/>
      <c r="E11" s="103"/>
      <c r="F11" s="103"/>
      <c r="G11" s="104"/>
      <c r="I11" s="102"/>
      <c r="J11" s="103"/>
      <c r="K11" s="103"/>
      <c r="L11" s="103"/>
      <c r="M11" s="103"/>
      <c r="N11" s="104"/>
      <c r="O11" s="8"/>
    </row>
    <row r="12" spans="1:18">
      <c r="A12" s="7"/>
      <c r="B12" s="105"/>
      <c r="G12" s="106"/>
      <c r="I12" s="105"/>
      <c r="N12" s="106"/>
      <c r="O12" s="8"/>
    </row>
    <row r="13" spans="1:18">
      <c r="A13" s="7"/>
      <c r="B13" s="105"/>
      <c r="G13" s="106"/>
      <c r="I13" s="105"/>
      <c r="N13" s="106"/>
      <c r="O13" s="8"/>
    </row>
    <row r="14" spans="1:18">
      <c r="A14" s="7"/>
      <c r="B14" s="105"/>
      <c r="G14" s="106"/>
      <c r="I14" s="105"/>
      <c r="N14" s="106"/>
      <c r="O14" s="8"/>
    </row>
    <row r="15" spans="1:18">
      <c r="A15" s="7"/>
      <c r="B15" s="105"/>
      <c r="G15" s="106"/>
      <c r="I15" s="105"/>
      <c r="N15" s="106"/>
      <c r="O15" s="8"/>
    </row>
    <row r="16" spans="1:18">
      <c r="A16" s="7"/>
      <c r="B16" s="105"/>
      <c r="G16" s="106"/>
      <c r="I16" s="105"/>
      <c r="N16" s="106"/>
      <c r="O16" s="8"/>
    </row>
    <row r="17" spans="1:15">
      <c r="A17" s="7"/>
      <c r="B17" s="105"/>
      <c r="G17" s="106"/>
      <c r="I17" s="105"/>
      <c r="N17" s="106"/>
      <c r="O17" s="8"/>
    </row>
    <row r="18" spans="1:15">
      <c r="A18" s="7"/>
      <c r="B18" s="105"/>
      <c r="G18" s="106"/>
      <c r="I18" s="105"/>
      <c r="N18" s="106"/>
      <c r="O18" s="8"/>
    </row>
    <row r="19" spans="1:15">
      <c r="A19" s="7"/>
      <c r="B19" s="105"/>
      <c r="G19" s="106"/>
      <c r="I19" s="105"/>
      <c r="N19" s="106"/>
      <c r="O19" s="8"/>
    </row>
    <row r="20" spans="1:15" ht="3" customHeight="1">
      <c r="A20" s="7"/>
      <c r="B20" s="105"/>
      <c r="G20" s="106"/>
      <c r="I20" s="105"/>
      <c r="N20" s="106"/>
      <c r="O20" s="8"/>
    </row>
    <row r="21" spans="1:15">
      <c r="A21" s="7"/>
      <c r="B21" s="105"/>
      <c r="G21" s="106"/>
      <c r="I21" s="105"/>
      <c r="N21" s="106"/>
      <c r="O21" s="8"/>
    </row>
    <row r="22" spans="1:15">
      <c r="A22" s="7"/>
      <c r="B22" s="105"/>
      <c r="G22" s="106"/>
      <c r="I22" s="105"/>
      <c r="N22" s="106"/>
      <c r="O22" s="8"/>
    </row>
    <row r="23" spans="1:15">
      <c r="A23" s="7"/>
      <c r="B23" s="105"/>
      <c r="G23" s="106"/>
      <c r="I23" s="105"/>
      <c r="N23" s="106"/>
      <c r="O23" s="8"/>
    </row>
    <row r="24" spans="1:15">
      <c r="A24" s="7"/>
      <c r="B24" s="105"/>
      <c r="G24" s="106"/>
      <c r="I24" s="105"/>
      <c r="N24" s="106"/>
      <c r="O24" s="8"/>
    </row>
    <row r="25" spans="1:15">
      <c r="A25" s="7"/>
      <c r="B25" s="105"/>
      <c r="G25" s="106"/>
      <c r="I25" s="105"/>
      <c r="N25" s="106"/>
      <c r="O25" s="8"/>
    </row>
    <row r="26" spans="1:15">
      <c r="A26" s="7"/>
      <c r="B26" s="105"/>
      <c r="G26" s="106"/>
      <c r="I26" s="105"/>
      <c r="N26" s="106"/>
      <c r="O26" s="8"/>
    </row>
    <row r="27" spans="1:15">
      <c r="A27" s="7"/>
      <c r="B27" s="105"/>
      <c r="G27" s="106"/>
      <c r="I27" s="105"/>
      <c r="N27" s="106"/>
      <c r="O27" s="8"/>
    </row>
    <row r="28" spans="1:15">
      <c r="A28" s="7"/>
      <c r="B28" s="105"/>
      <c r="G28" s="106"/>
      <c r="I28" s="105"/>
      <c r="N28" s="106"/>
      <c r="O28" s="8"/>
    </row>
    <row r="29" spans="1:15">
      <c r="A29" s="7"/>
      <c r="B29" s="105"/>
      <c r="G29" s="106"/>
      <c r="I29" s="105"/>
      <c r="N29" s="106"/>
      <c r="O29" s="8"/>
    </row>
    <row r="30" spans="1:15" ht="14.25" thickBot="1">
      <c r="A30" s="7"/>
      <c r="B30" s="110"/>
      <c r="C30" s="107"/>
      <c r="D30" s="107"/>
      <c r="E30" s="107"/>
      <c r="F30" s="107"/>
      <c r="G30" s="108"/>
      <c r="I30" s="110"/>
      <c r="J30" s="107"/>
      <c r="K30" s="107"/>
      <c r="L30" s="107"/>
      <c r="M30" s="107"/>
      <c r="N30" s="108"/>
      <c r="O30" s="8"/>
    </row>
    <row r="31" spans="1:15" ht="14.25" thickTop="1">
      <c r="A31" s="7"/>
      <c r="O31" s="8"/>
    </row>
    <row r="32" spans="1:15">
      <c r="A32" s="7"/>
      <c r="C32" s="928" t="s">
        <v>627</v>
      </c>
      <c r="D32" s="928"/>
      <c r="E32" s="928"/>
      <c r="F32" s="928"/>
      <c r="J32" s="928" t="s">
        <v>627</v>
      </c>
      <c r="K32" s="928"/>
      <c r="L32" s="928"/>
      <c r="M32" s="928"/>
      <c r="O32" s="8"/>
    </row>
    <row r="33" spans="1:15">
      <c r="A33" s="7"/>
      <c r="O33" s="8"/>
    </row>
    <row r="34" spans="1:15">
      <c r="A34" s="7"/>
      <c r="O34" s="8"/>
    </row>
    <row r="35" spans="1:15" ht="14.25" thickBot="1">
      <c r="A35" s="11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3"/>
    </row>
    <row r="36" spans="1:15" ht="32.25" thickTop="1">
      <c r="A36" s="924" t="s">
        <v>57</v>
      </c>
      <c r="B36" s="924"/>
      <c r="C36" s="924"/>
      <c r="D36" s="924"/>
      <c r="E36" s="924"/>
      <c r="F36" s="924"/>
      <c r="G36" s="924"/>
      <c r="H36" s="924"/>
      <c r="I36" s="924"/>
      <c r="J36" s="924"/>
      <c r="K36" s="924"/>
      <c r="L36" s="924"/>
      <c r="M36" s="924"/>
      <c r="N36" s="924"/>
      <c r="O36" s="924"/>
    </row>
    <row r="37" spans="1:15" ht="9.9499999999999993" customHeight="1">
      <c r="A37" s="2" t="s">
        <v>58</v>
      </c>
      <c r="B37"/>
      <c r="C37"/>
      <c r="D37"/>
      <c r="E37"/>
      <c r="F37"/>
      <c r="G37"/>
      <c r="H37"/>
      <c r="I37"/>
      <c r="J37"/>
      <c r="K37" s="925"/>
      <c r="L37" s="925"/>
      <c r="M37" s="925"/>
      <c r="N37" s="925"/>
      <c r="O37" s="925"/>
    </row>
    <row r="38" spans="1:15" ht="18.75">
      <c r="A38" s="3" t="s">
        <v>264</v>
      </c>
      <c r="B38" s="3"/>
      <c r="C38" s="109"/>
      <c r="D38" s="109"/>
      <c r="E38" s="109"/>
      <c r="F38" s="109"/>
      <c r="G38" s="109"/>
      <c r="H38" s="109"/>
      <c r="I38"/>
      <c r="J38"/>
      <c r="K38" s="21"/>
      <c r="L38" s="21"/>
      <c r="M38" s="21"/>
      <c r="N38" s="21"/>
      <c r="O38" s="21"/>
    </row>
    <row r="39" spans="1:15" ht="9.9499999999999993" customHeight="1" thickBot="1">
      <c r="A39"/>
      <c r="B39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spans="1:15" ht="14.25" thickTop="1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6"/>
    </row>
    <row r="41" spans="1:15">
      <c r="A41" s="7"/>
      <c r="O41" s="8"/>
    </row>
    <row r="42" spans="1:15">
      <c r="A42" s="7"/>
      <c r="O42" s="8"/>
    </row>
    <row r="43" spans="1:15">
      <c r="A43" s="7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111"/>
    </row>
    <row r="44" spans="1:15">
      <c r="A44" s="7"/>
      <c r="O44" s="8"/>
    </row>
    <row r="45" spans="1:15" ht="14.25" thickBot="1">
      <c r="A45" s="7"/>
      <c r="O45" s="8"/>
    </row>
    <row r="46" spans="1:15" ht="14.25" thickTop="1">
      <c r="A46" s="7"/>
      <c r="B46" s="102"/>
      <c r="C46" s="103"/>
      <c r="D46" s="103"/>
      <c r="E46" s="103"/>
      <c r="F46" s="103"/>
      <c r="G46" s="104"/>
      <c r="I46" s="102"/>
      <c r="J46" s="103"/>
      <c r="K46" s="103"/>
      <c r="L46" s="103"/>
      <c r="M46" s="103"/>
      <c r="N46" s="104"/>
      <c r="O46" s="8"/>
    </row>
    <row r="47" spans="1:15">
      <c r="A47" s="7"/>
      <c r="B47" s="105"/>
      <c r="G47" s="106"/>
      <c r="I47" s="105"/>
      <c r="N47" s="106"/>
      <c r="O47" s="8"/>
    </row>
    <row r="48" spans="1:15">
      <c r="A48" s="7"/>
      <c r="B48" s="105"/>
      <c r="G48" s="106"/>
      <c r="I48" s="105"/>
      <c r="N48" s="106"/>
      <c r="O48" s="8"/>
    </row>
    <row r="49" spans="1:15">
      <c r="A49" s="7"/>
      <c r="B49" s="105"/>
      <c r="G49" s="106"/>
      <c r="I49" s="105"/>
      <c r="N49" s="106"/>
      <c r="O49" s="8"/>
    </row>
    <row r="50" spans="1:15">
      <c r="A50" s="7"/>
      <c r="B50" s="105"/>
      <c r="G50" s="106"/>
      <c r="I50" s="105"/>
      <c r="N50" s="106"/>
      <c r="O50" s="8"/>
    </row>
    <row r="51" spans="1:15">
      <c r="A51" s="7"/>
      <c r="B51" s="105"/>
      <c r="G51" s="106"/>
      <c r="I51" s="105"/>
      <c r="N51" s="106"/>
      <c r="O51" s="8"/>
    </row>
    <row r="52" spans="1:15">
      <c r="A52" s="7"/>
      <c r="B52" s="105"/>
      <c r="G52" s="106"/>
      <c r="I52" s="105"/>
      <c r="N52" s="106"/>
      <c r="O52" s="8"/>
    </row>
    <row r="53" spans="1:15">
      <c r="A53" s="7"/>
      <c r="B53" s="105"/>
      <c r="G53" s="106"/>
      <c r="I53" s="105"/>
      <c r="N53" s="106"/>
      <c r="O53" s="8"/>
    </row>
    <row r="54" spans="1:15">
      <c r="A54" s="7"/>
      <c r="B54" s="105"/>
      <c r="G54" s="106"/>
      <c r="I54" s="105"/>
      <c r="N54" s="106"/>
      <c r="O54" s="8"/>
    </row>
    <row r="55" spans="1:15" ht="3" customHeight="1">
      <c r="A55" s="7"/>
      <c r="B55" s="105"/>
      <c r="G55" s="106"/>
      <c r="I55" s="105"/>
      <c r="N55" s="106"/>
      <c r="O55" s="8"/>
    </row>
    <row r="56" spans="1:15">
      <c r="A56" s="7"/>
      <c r="B56" s="105"/>
      <c r="G56" s="106"/>
      <c r="I56" s="105"/>
      <c r="N56" s="106"/>
      <c r="O56" s="8"/>
    </row>
    <row r="57" spans="1:15">
      <c r="A57" s="7"/>
      <c r="B57" s="105"/>
      <c r="G57" s="106"/>
      <c r="I57" s="105"/>
      <c r="N57" s="106"/>
      <c r="O57" s="8"/>
    </row>
    <row r="58" spans="1:15">
      <c r="A58" s="7"/>
      <c r="B58" s="105"/>
      <c r="G58" s="106"/>
      <c r="I58" s="105"/>
      <c r="N58" s="106"/>
      <c r="O58" s="8"/>
    </row>
    <row r="59" spans="1:15">
      <c r="A59" s="7"/>
      <c r="B59" s="105"/>
      <c r="G59" s="106"/>
      <c r="I59" s="105"/>
      <c r="N59" s="106"/>
      <c r="O59" s="8"/>
    </row>
    <row r="60" spans="1:15">
      <c r="A60" s="7"/>
      <c r="B60" s="105"/>
      <c r="G60" s="106"/>
      <c r="I60" s="105"/>
      <c r="N60" s="106"/>
      <c r="O60" s="8"/>
    </row>
    <row r="61" spans="1:15">
      <c r="A61" s="7"/>
      <c r="B61" s="105"/>
      <c r="G61" s="106"/>
      <c r="I61" s="105"/>
      <c r="N61" s="106"/>
      <c r="O61" s="8"/>
    </row>
    <row r="62" spans="1:15">
      <c r="A62" s="7"/>
      <c r="B62" s="105"/>
      <c r="G62" s="106"/>
      <c r="I62" s="105"/>
      <c r="N62" s="106"/>
      <c r="O62" s="8"/>
    </row>
    <row r="63" spans="1:15">
      <c r="A63" s="7"/>
      <c r="B63" s="105"/>
      <c r="G63" s="106"/>
      <c r="I63" s="105"/>
      <c r="N63" s="106"/>
      <c r="O63" s="8"/>
    </row>
    <row r="64" spans="1:15">
      <c r="A64" s="7"/>
      <c r="B64" s="105"/>
      <c r="G64" s="106"/>
      <c r="I64" s="105"/>
      <c r="N64" s="106"/>
      <c r="O64" s="8"/>
    </row>
    <row r="65" spans="1:18" ht="14.25" thickBot="1">
      <c r="A65" s="7"/>
      <c r="B65" s="110"/>
      <c r="C65" s="107"/>
      <c r="D65" s="107"/>
      <c r="E65" s="107"/>
      <c r="F65" s="107"/>
      <c r="G65" s="108"/>
      <c r="I65" s="110"/>
      <c r="J65" s="107"/>
      <c r="K65" s="107"/>
      <c r="L65" s="107"/>
      <c r="M65" s="107"/>
      <c r="N65" s="108"/>
      <c r="O65" s="8"/>
    </row>
    <row r="66" spans="1:18" ht="14.25" thickTop="1">
      <c r="A66" s="7"/>
      <c r="O66" s="8"/>
    </row>
    <row r="67" spans="1:18">
      <c r="A67" s="7"/>
      <c r="C67" s="928" t="s">
        <v>627</v>
      </c>
      <c r="D67" s="928"/>
      <c r="E67" s="928"/>
      <c r="F67" s="928"/>
      <c r="J67" s="928" t="s">
        <v>627</v>
      </c>
      <c r="K67" s="928"/>
      <c r="L67" s="928"/>
      <c r="M67" s="928"/>
      <c r="O67" s="8"/>
    </row>
    <row r="68" spans="1:18">
      <c r="A68" s="7"/>
      <c r="O68" s="8"/>
      <c r="R68" s="281"/>
    </row>
    <row r="69" spans="1:18">
      <c r="A69" s="7"/>
      <c r="O69" s="8"/>
    </row>
    <row r="70" spans="1:18" ht="14.25" thickBot="1">
      <c r="A70" s="11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3"/>
    </row>
    <row r="71" spans="1:18" ht="32.25" hidden="1" thickTop="1">
      <c r="A71" s="924" t="s">
        <v>57</v>
      </c>
      <c r="B71" s="924"/>
      <c r="C71" s="924"/>
      <c r="D71" s="924"/>
      <c r="E71" s="924"/>
      <c r="F71" s="924"/>
      <c r="G71" s="924"/>
      <c r="H71" s="924"/>
      <c r="I71" s="924"/>
      <c r="J71" s="924"/>
      <c r="K71" s="924"/>
      <c r="L71" s="924"/>
      <c r="M71" s="924"/>
      <c r="N71" s="924"/>
      <c r="O71" s="924"/>
    </row>
    <row r="72" spans="1:18" ht="9.9499999999999993" hidden="1" customHeight="1">
      <c r="A72" s="2" t="s">
        <v>58</v>
      </c>
      <c r="B72"/>
      <c r="C72"/>
      <c r="D72"/>
      <c r="E72"/>
      <c r="F72"/>
      <c r="G72"/>
      <c r="H72"/>
      <c r="I72"/>
      <c r="J72"/>
      <c r="K72" s="925"/>
      <c r="L72" s="925"/>
      <c r="M72" s="925"/>
      <c r="N72" s="925"/>
      <c r="O72" s="925"/>
    </row>
    <row r="73" spans="1:18" ht="19.5" hidden="1" thickTop="1">
      <c r="A73" s="3" t="s">
        <v>239</v>
      </c>
      <c r="B73" s="3"/>
      <c r="C73" s="109"/>
      <c r="D73" s="109"/>
      <c r="E73" s="109"/>
      <c r="F73" s="109"/>
      <c r="G73" s="109"/>
      <c r="H73" s="109"/>
      <c r="I73"/>
      <c r="J73"/>
      <c r="K73" s="21"/>
      <c r="L73" s="21"/>
      <c r="M73" s="21"/>
      <c r="N73" s="21"/>
      <c r="O73" s="21"/>
    </row>
    <row r="74" spans="1:18" ht="9.9499999999999993" hidden="1" customHeight="1" thickBot="1">
      <c r="A74"/>
      <c r="B74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</row>
    <row r="75" spans="1:18" ht="14.25" hidden="1" thickTop="1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6"/>
    </row>
    <row r="76" spans="1:18" ht="14.25" hidden="1" thickTop="1">
      <c r="A76" s="7"/>
      <c r="O76" s="8"/>
    </row>
    <row r="77" spans="1:18" ht="14.25" hidden="1" thickTop="1">
      <c r="A77" s="7"/>
      <c r="O77" s="8"/>
    </row>
    <row r="78" spans="1:18" ht="14.25" hidden="1" thickTop="1">
      <c r="A78" s="7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111"/>
    </row>
    <row r="79" spans="1:18" ht="14.25" hidden="1" thickTop="1">
      <c r="A79" s="7"/>
      <c r="O79" s="8"/>
    </row>
    <row r="80" spans="1:18" ht="14.25" hidden="1" thickTop="1">
      <c r="A80" s="7"/>
      <c r="O80" s="8"/>
    </row>
    <row r="81" spans="1:15" ht="14.25" hidden="1" thickTop="1">
      <c r="A81" s="7"/>
      <c r="B81" s="102"/>
      <c r="C81" s="103"/>
      <c r="D81" s="103"/>
      <c r="E81" s="103"/>
      <c r="F81" s="103"/>
      <c r="G81" s="104"/>
      <c r="I81" s="102"/>
      <c r="J81" s="103"/>
      <c r="K81" s="103"/>
      <c r="L81" s="103"/>
      <c r="M81" s="103"/>
      <c r="N81" s="104"/>
      <c r="O81" s="8"/>
    </row>
    <row r="82" spans="1:15" ht="14.25" hidden="1" thickTop="1">
      <c r="A82" s="7"/>
      <c r="B82" s="105"/>
      <c r="G82" s="106"/>
      <c r="I82" s="105"/>
      <c r="N82" s="106"/>
      <c r="O82" s="8"/>
    </row>
    <row r="83" spans="1:15" ht="14.25" hidden="1" thickTop="1">
      <c r="A83" s="7"/>
      <c r="B83" s="105"/>
      <c r="G83" s="106"/>
      <c r="I83" s="105"/>
      <c r="N83" s="106"/>
      <c r="O83" s="8"/>
    </row>
    <row r="84" spans="1:15" ht="14.25" hidden="1" thickTop="1">
      <c r="A84" s="7"/>
      <c r="B84" s="105"/>
      <c r="G84" s="106"/>
      <c r="I84" s="105"/>
      <c r="N84" s="106"/>
      <c r="O84" s="8"/>
    </row>
    <row r="85" spans="1:15" ht="14.25" hidden="1" thickTop="1">
      <c r="A85" s="7"/>
      <c r="B85" s="105"/>
      <c r="G85" s="106"/>
      <c r="I85" s="105"/>
      <c r="N85" s="106"/>
      <c r="O85" s="8"/>
    </row>
    <row r="86" spans="1:15" ht="14.25" hidden="1" thickTop="1">
      <c r="A86" s="7"/>
      <c r="B86" s="105"/>
      <c r="G86" s="106"/>
      <c r="I86" s="105"/>
      <c r="N86" s="106"/>
      <c r="O86" s="8"/>
    </row>
    <row r="87" spans="1:15" ht="14.25" hidden="1" thickTop="1">
      <c r="A87" s="7"/>
      <c r="B87" s="105"/>
      <c r="G87" s="106"/>
      <c r="I87" s="105"/>
      <c r="N87" s="106"/>
      <c r="O87" s="8"/>
    </row>
    <row r="88" spans="1:15" ht="14.25" hidden="1" thickTop="1">
      <c r="A88" s="7"/>
      <c r="B88" s="105"/>
      <c r="G88" s="106"/>
      <c r="I88" s="105"/>
      <c r="N88" s="106"/>
      <c r="O88" s="8"/>
    </row>
    <row r="89" spans="1:15" ht="14.25" hidden="1" thickTop="1">
      <c r="A89" s="7"/>
      <c r="B89" s="105"/>
      <c r="G89" s="106"/>
      <c r="I89" s="105"/>
      <c r="N89" s="106"/>
      <c r="O89" s="8"/>
    </row>
    <row r="90" spans="1:15" ht="3" hidden="1" customHeight="1">
      <c r="A90" s="7"/>
      <c r="B90" s="105"/>
      <c r="G90" s="106"/>
      <c r="I90" s="105"/>
      <c r="N90" s="106"/>
      <c r="O90" s="8"/>
    </row>
    <row r="91" spans="1:15" ht="14.25" hidden="1" thickTop="1">
      <c r="A91" s="7"/>
      <c r="B91" s="105"/>
      <c r="G91" s="106"/>
      <c r="I91" s="105"/>
      <c r="N91" s="106"/>
      <c r="O91" s="8"/>
    </row>
    <row r="92" spans="1:15" ht="14.25" hidden="1" thickTop="1">
      <c r="A92" s="7"/>
      <c r="B92" s="105"/>
      <c r="G92" s="106"/>
      <c r="I92" s="105"/>
      <c r="N92" s="106"/>
      <c r="O92" s="8"/>
    </row>
    <row r="93" spans="1:15" ht="14.25" hidden="1" thickTop="1">
      <c r="A93" s="7"/>
      <c r="B93" s="105"/>
      <c r="G93" s="106"/>
      <c r="I93" s="105"/>
      <c r="N93" s="106"/>
      <c r="O93" s="8"/>
    </row>
    <row r="94" spans="1:15" ht="14.25" hidden="1" thickTop="1">
      <c r="A94" s="7"/>
      <c r="B94" s="105"/>
      <c r="G94" s="106"/>
      <c r="I94" s="105"/>
      <c r="N94" s="106"/>
      <c r="O94" s="8"/>
    </row>
    <row r="95" spans="1:15" ht="14.25" hidden="1" thickTop="1">
      <c r="A95" s="7"/>
      <c r="B95" s="105"/>
      <c r="G95" s="106"/>
      <c r="I95" s="105"/>
      <c r="N95" s="106"/>
      <c r="O95" s="8"/>
    </row>
    <row r="96" spans="1:15" ht="14.25" hidden="1" thickTop="1">
      <c r="A96" s="7"/>
      <c r="B96" s="105"/>
      <c r="G96" s="106"/>
      <c r="I96" s="105"/>
      <c r="N96" s="106"/>
      <c r="O96" s="8"/>
    </row>
    <row r="97" spans="1:20" ht="14.25" hidden="1" thickTop="1">
      <c r="A97" s="7"/>
      <c r="B97" s="105"/>
      <c r="G97" s="106"/>
      <c r="I97" s="105"/>
      <c r="N97" s="106"/>
      <c r="O97" s="8"/>
    </row>
    <row r="98" spans="1:20" ht="14.25" hidden="1" thickTop="1">
      <c r="A98" s="7"/>
      <c r="B98" s="105"/>
      <c r="G98" s="106"/>
      <c r="I98" s="105"/>
      <c r="N98" s="106"/>
      <c r="O98" s="8"/>
    </row>
    <row r="99" spans="1:20" ht="14.25" hidden="1" thickTop="1">
      <c r="A99" s="7"/>
      <c r="B99" s="105"/>
      <c r="G99" s="106"/>
      <c r="I99" s="105"/>
      <c r="N99" s="106"/>
      <c r="O99" s="8"/>
    </row>
    <row r="100" spans="1:20" ht="15" hidden="1" thickTop="1" thickBot="1">
      <c r="A100" s="7"/>
      <c r="B100" s="110"/>
      <c r="C100" s="107"/>
      <c r="D100" s="107"/>
      <c r="E100" s="107"/>
      <c r="F100" s="107"/>
      <c r="G100" s="108"/>
      <c r="I100" s="110"/>
      <c r="J100" s="107"/>
      <c r="K100" s="107"/>
      <c r="L100" s="107"/>
      <c r="M100" s="107"/>
      <c r="N100" s="108"/>
      <c r="O100" s="8"/>
    </row>
    <row r="101" spans="1:20" ht="14.25" hidden="1" thickTop="1">
      <c r="A101" s="7"/>
      <c r="O101" s="8"/>
      <c r="Q101" s="2" t="s">
        <v>235</v>
      </c>
      <c r="R101" s="2" t="s">
        <v>236</v>
      </c>
      <c r="S101" s="2" t="s">
        <v>237</v>
      </c>
      <c r="T101" s="2" t="s">
        <v>238</v>
      </c>
    </row>
    <row r="102" spans="1:20" ht="14.25" hidden="1" thickTop="1">
      <c r="A102" s="7"/>
      <c r="C102" s="2" t="str">
        <f>""&amp;Q102&amp;" 임반 "&amp;R102&amp;" 소반, 표준지번호 "&amp;S102&amp;"(표찰번호 "&amp;T102&amp;")"</f>
        <v>11-0 임반 2-0 소반, 표준지번호 1(표찰번호 19)</v>
      </c>
      <c r="J102" s="2" t="str">
        <f>""&amp;Q103&amp;" 임반 "&amp;R103&amp;" 소반, 표준지번호 "&amp;S103&amp;"(표찰번호 "&amp;T103&amp;")"</f>
        <v>11-0 임반 3-0 소반, 표준지번호 2(표찰번호 30)</v>
      </c>
      <c r="O102" s="8"/>
      <c r="Q102" s="2" t="s">
        <v>234</v>
      </c>
      <c r="R102" s="281" t="s">
        <v>210</v>
      </c>
      <c r="S102" s="2">
        <v>1</v>
      </c>
      <c r="T102" s="2">
        <v>19</v>
      </c>
    </row>
    <row r="103" spans="1:20" ht="14.25" hidden="1" thickTop="1">
      <c r="A103" s="7"/>
      <c r="O103" s="8"/>
      <c r="Q103" s="2" t="s">
        <v>234</v>
      </c>
      <c r="R103" s="281" t="s">
        <v>213</v>
      </c>
      <c r="S103" s="2">
        <v>2</v>
      </c>
      <c r="T103" s="2">
        <v>30</v>
      </c>
    </row>
    <row r="104" spans="1:20" ht="14.25" hidden="1" thickTop="1">
      <c r="A104" s="7"/>
      <c r="O104" s="8"/>
    </row>
    <row r="105" spans="1:20" ht="15" hidden="1" thickTop="1" thickBot="1">
      <c r="A105" s="11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3"/>
    </row>
    <row r="106" spans="1:20" ht="32.25" hidden="1" thickTop="1">
      <c r="A106" s="924" t="s">
        <v>57</v>
      </c>
      <c r="B106" s="924"/>
      <c r="C106" s="924"/>
      <c r="D106" s="924"/>
      <c r="E106" s="924"/>
      <c r="F106" s="924"/>
      <c r="G106" s="924"/>
      <c r="H106" s="924"/>
      <c r="I106" s="924"/>
      <c r="J106" s="924"/>
      <c r="K106" s="924"/>
      <c r="L106" s="924"/>
      <c r="M106" s="924"/>
      <c r="N106" s="924"/>
      <c r="O106" s="924"/>
    </row>
    <row r="107" spans="1:20" ht="9.9499999999999993" hidden="1" customHeight="1">
      <c r="A107" s="2" t="s">
        <v>58</v>
      </c>
      <c r="B107"/>
      <c r="C107"/>
      <c r="D107"/>
      <c r="E107"/>
      <c r="F107"/>
      <c r="G107"/>
      <c r="H107"/>
      <c r="I107"/>
      <c r="J107"/>
      <c r="K107" s="925"/>
      <c r="L107" s="925"/>
      <c r="M107" s="925"/>
      <c r="N107" s="925"/>
      <c r="O107" s="925"/>
    </row>
    <row r="108" spans="1:20" ht="19.5" hidden="1" thickTop="1">
      <c r="A108" s="3" t="s">
        <v>239</v>
      </c>
      <c r="B108" s="3"/>
      <c r="C108" s="109"/>
      <c r="D108" s="109"/>
      <c r="E108" s="109"/>
      <c r="F108" s="109"/>
      <c r="G108" s="109"/>
      <c r="H108" s="109"/>
      <c r="I108"/>
      <c r="J108"/>
      <c r="K108" s="21"/>
      <c r="L108" s="21"/>
      <c r="M108" s="21"/>
      <c r="N108" s="21"/>
      <c r="O108" s="21"/>
    </row>
    <row r="109" spans="1:20" ht="9.9499999999999993" hidden="1" customHeight="1" thickBot="1">
      <c r="A109"/>
      <c r="B109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</row>
    <row r="110" spans="1:20" ht="14.25" hidden="1" thickTop="1">
      <c r="A110" s="4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6"/>
    </row>
    <row r="111" spans="1:20" ht="14.25" hidden="1" thickTop="1">
      <c r="A111" s="7"/>
      <c r="O111" s="8"/>
    </row>
    <row r="112" spans="1:20" ht="14.25" hidden="1" thickTop="1">
      <c r="A112" s="7"/>
      <c r="O112" s="8"/>
    </row>
    <row r="113" spans="1:15" ht="14.25" hidden="1" thickTop="1">
      <c r="A113" s="7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111"/>
    </row>
    <row r="114" spans="1:15" ht="14.25" hidden="1" thickTop="1">
      <c r="A114" s="7"/>
      <c r="O114" s="8"/>
    </row>
    <row r="115" spans="1:15" ht="14.25" hidden="1" thickTop="1">
      <c r="A115" s="7"/>
      <c r="O115" s="8"/>
    </row>
    <row r="116" spans="1:15" ht="14.25" hidden="1" thickTop="1">
      <c r="A116" s="7"/>
      <c r="B116" s="102"/>
      <c r="C116" s="103"/>
      <c r="D116" s="103"/>
      <c r="E116" s="103"/>
      <c r="F116" s="103"/>
      <c r="G116" s="104"/>
      <c r="I116" s="102"/>
      <c r="J116" s="103"/>
      <c r="K116" s="103"/>
      <c r="L116" s="103"/>
      <c r="M116" s="103"/>
      <c r="N116" s="104"/>
      <c r="O116" s="8"/>
    </row>
    <row r="117" spans="1:15" ht="14.25" hidden="1" thickTop="1">
      <c r="A117" s="7"/>
      <c r="B117" s="105"/>
      <c r="G117" s="106"/>
      <c r="I117" s="105"/>
      <c r="N117" s="106"/>
      <c r="O117" s="8"/>
    </row>
    <row r="118" spans="1:15" ht="14.25" hidden="1" thickTop="1">
      <c r="A118" s="7"/>
      <c r="B118" s="105"/>
      <c r="G118" s="106"/>
      <c r="I118" s="105"/>
      <c r="N118" s="106"/>
      <c r="O118" s="8"/>
    </row>
    <row r="119" spans="1:15" ht="14.25" hidden="1" thickTop="1">
      <c r="A119" s="7"/>
      <c r="B119" s="105"/>
      <c r="G119" s="106"/>
      <c r="I119" s="105"/>
      <c r="N119" s="106"/>
      <c r="O119" s="8"/>
    </row>
    <row r="120" spans="1:15" ht="14.25" hidden="1" thickTop="1">
      <c r="A120" s="7"/>
      <c r="B120" s="105"/>
      <c r="G120" s="106"/>
      <c r="I120" s="105"/>
      <c r="N120" s="106"/>
      <c r="O120" s="8"/>
    </row>
    <row r="121" spans="1:15" ht="14.25" hidden="1" thickTop="1">
      <c r="A121" s="7"/>
      <c r="B121" s="105"/>
      <c r="G121" s="106"/>
      <c r="I121" s="105"/>
      <c r="N121" s="106"/>
      <c r="O121" s="8"/>
    </row>
    <row r="122" spans="1:15" ht="14.25" hidden="1" thickTop="1">
      <c r="A122" s="7"/>
      <c r="B122" s="105"/>
      <c r="G122" s="106"/>
      <c r="I122" s="105"/>
      <c r="N122" s="106"/>
      <c r="O122" s="8"/>
    </row>
    <row r="123" spans="1:15" ht="14.25" hidden="1" thickTop="1">
      <c r="A123" s="7"/>
      <c r="B123" s="105"/>
      <c r="G123" s="106"/>
      <c r="I123" s="105"/>
      <c r="N123" s="106"/>
      <c r="O123" s="8"/>
    </row>
    <row r="124" spans="1:15" ht="14.25" hidden="1" thickTop="1">
      <c r="A124" s="7"/>
      <c r="B124" s="105"/>
      <c r="G124" s="106"/>
      <c r="I124" s="105"/>
      <c r="N124" s="106"/>
      <c r="O124" s="8"/>
    </row>
    <row r="125" spans="1:15" ht="3" hidden="1" customHeight="1">
      <c r="A125" s="7"/>
      <c r="B125" s="105"/>
      <c r="G125" s="106"/>
      <c r="I125" s="105"/>
      <c r="N125" s="106"/>
      <c r="O125" s="8"/>
    </row>
    <row r="126" spans="1:15" ht="14.25" hidden="1" thickTop="1">
      <c r="A126" s="7"/>
      <c r="B126" s="105"/>
      <c r="G126" s="106"/>
      <c r="I126" s="105"/>
      <c r="N126" s="106"/>
      <c r="O126" s="8"/>
    </row>
    <row r="127" spans="1:15" ht="14.25" hidden="1" thickTop="1">
      <c r="A127" s="7"/>
      <c r="B127" s="105"/>
      <c r="G127" s="106"/>
      <c r="I127" s="105"/>
      <c r="N127" s="106"/>
      <c r="O127" s="8"/>
    </row>
    <row r="128" spans="1:15" ht="14.25" hidden="1" thickTop="1">
      <c r="A128" s="7"/>
      <c r="B128" s="105"/>
      <c r="G128" s="106"/>
      <c r="I128" s="105"/>
      <c r="N128" s="106"/>
      <c r="O128" s="8"/>
    </row>
    <row r="129" spans="1:20" ht="14.25" hidden="1" thickTop="1">
      <c r="A129" s="7"/>
      <c r="B129" s="105"/>
      <c r="G129" s="106"/>
      <c r="I129" s="105"/>
      <c r="N129" s="106"/>
      <c r="O129" s="8"/>
    </row>
    <row r="130" spans="1:20" ht="14.25" hidden="1" thickTop="1">
      <c r="A130" s="7"/>
      <c r="B130" s="105"/>
      <c r="G130" s="106"/>
      <c r="I130" s="105"/>
      <c r="N130" s="106"/>
      <c r="O130" s="8"/>
    </row>
    <row r="131" spans="1:20" ht="14.25" hidden="1" thickTop="1">
      <c r="A131" s="7"/>
      <c r="B131" s="105"/>
      <c r="G131" s="106"/>
      <c r="I131" s="105"/>
      <c r="N131" s="106"/>
      <c r="O131" s="8"/>
    </row>
    <row r="132" spans="1:20" ht="14.25" hidden="1" thickTop="1">
      <c r="A132" s="7"/>
      <c r="B132" s="105"/>
      <c r="G132" s="106"/>
      <c r="I132" s="105"/>
      <c r="N132" s="106"/>
      <c r="O132" s="8"/>
    </row>
    <row r="133" spans="1:20" ht="14.25" hidden="1" thickTop="1">
      <c r="A133" s="7"/>
      <c r="B133" s="105"/>
      <c r="G133" s="106"/>
      <c r="I133" s="105"/>
      <c r="N133" s="106"/>
      <c r="O133" s="8"/>
    </row>
    <row r="134" spans="1:20" ht="14.25" hidden="1" thickTop="1">
      <c r="A134" s="7"/>
      <c r="B134" s="105"/>
      <c r="G134" s="106"/>
      <c r="I134" s="105"/>
      <c r="N134" s="106"/>
      <c r="O134" s="8"/>
    </row>
    <row r="135" spans="1:20" ht="15" hidden="1" thickTop="1" thickBot="1">
      <c r="A135" s="7"/>
      <c r="B135" s="110"/>
      <c r="C135" s="107"/>
      <c r="D135" s="107"/>
      <c r="E135" s="107"/>
      <c r="F135" s="107"/>
      <c r="G135" s="108"/>
      <c r="I135" s="110"/>
      <c r="J135" s="107"/>
      <c r="K135" s="107"/>
      <c r="L135" s="107"/>
      <c r="M135" s="107"/>
      <c r="N135" s="108"/>
      <c r="O135" s="8"/>
    </row>
    <row r="136" spans="1:20" ht="14.25" hidden="1" thickTop="1">
      <c r="A136" s="7"/>
      <c r="O136" s="8"/>
      <c r="Q136" s="2" t="s">
        <v>235</v>
      </c>
      <c r="R136" s="2" t="s">
        <v>236</v>
      </c>
      <c r="S136" s="2" t="s">
        <v>237</v>
      </c>
      <c r="T136" s="2" t="s">
        <v>238</v>
      </c>
    </row>
    <row r="137" spans="1:20" ht="14.25" hidden="1" thickTop="1">
      <c r="A137" s="7"/>
      <c r="C137" s="2" t="str">
        <f>""&amp;Q137&amp;" 임반 "&amp;R137&amp;" 소반, 표준지번호 "&amp;S137&amp;"(표찰번호 "&amp;T137&amp;")"</f>
        <v>11-0 임반 3-1 소반, 표준지번호 1(표찰번호 36)</v>
      </c>
      <c r="J137" s="2" t="str">
        <f>""&amp;Q138&amp;" 임반 "&amp;R138&amp;" 소반, 표준지번호 "&amp;S138&amp;"(표찰번호 "&amp;T138&amp;")"</f>
        <v>11-0 임반 4-0 소반, 표준지번호 2(표찰번호 14)</v>
      </c>
      <c r="O137" s="8"/>
      <c r="Q137" s="2" t="s">
        <v>234</v>
      </c>
      <c r="R137" s="281" t="s">
        <v>201</v>
      </c>
      <c r="S137" s="2">
        <v>1</v>
      </c>
      <c r="T137" s="2">
        <v>36</v>
      </c>
    </row>
    <row r="138" spans="1:20" ht="14.25" hidden="1" thickTop="1">
      <c r="A138" s="7"/>
      <c r="O138" s="8"/>
      <c r="Q138" s="2" t="s">
        <v>234</v>
      </c>
      <c r="R138" s="281" t="s">
        <v>200</v>
      </c>
      <c r="S138" s="2">
        <v>2</v>
      </c>
      <c r="T138" s="2">
        <v>14</v>
      </c>
    </row>
    <row r="139" spans="1:20" ht="14.25" hidden="1" thickTop="1">
      <c r="A139" s="7"/>
      <c r="O139" s="8"/>
    </row>
    <row r="140" spans="1:20" ht="15" hidden="1" thickTop="1" thickBot="1">
      <c r="A140" s="11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3"/>
    </row>
    <row r="141" spans="1:20" ht="32.25" hidden="1" thickTop="1">
      <c r="A141" s="924" t="s">
        <v>57</v>
      </c>
      <c r="B141" s="924"/>
      <c r="C141" s="924"/>
      <c r="D141" s="924"/>
      <c r="E141" s="924"/>
      <c r="F141" s="924"/>
      <c r="G141" s="924"/>
      <c r="H141" s="924"/>
      <c r="I141" s="924"/>
      <c r="J141" s="924"/>
      <c r="K141" s="924"/>
      <c r="L141" s="924"/>
      <c r="M141" s="924"/>
      <c r="N141" s="924"/>
      <c r="O141" s="924"/>
    </row>
    <row r="142" spans="1:20" ht="9.9499999999999993" hidden="1" customHeight="1">
      <c r="A142" s="2" t="s">
        <v>58</v>
      </c>
      <c r="B142"/>
      <c r="C142"/>
      <c r="D142"/>
      <c r="E142"/>
      <c r="F142"/>
      <c r="G142"/>
      <c r="H142"/>
      <c r="I142"/>
      <c r="J142"/>
      <c r="K142" s="925"/>
      <c r="L142" s="925"/>
      <c r="M142" s="925"/>
      <c r="N142" s="925"/>
      <c r="O142" s="925"/>
    </row>
    <row r="143" spans="1:20" ht="19.5" hidden="1" thickTop="1">
      <c r="A143" s="3" t="s">
        <v>241</v>
      </c>
      <c r="B143" s="3"/>
      <c r="C143" s="109"/>
      <c r="D143" s="109"/>
      <c r="E143" s="109"/>
      <c r="F143" s="109"/>
      <c r="G143" s="109"/>
      <c r="H143" s="109"/>
      <c r="I143"/>
      <c r="J143"/>
      <c r="K143" s="21"/>
      <c r="L143" s="21"/>
      <c r="M143" s="21"/>
      <c r="N143" s="21"/>
      <c r="O143" s="21"/>
    </row>
    <row r="144" spans="1:20" ht="9.9499999999999993" hidden="1" customHeight="1" thickBot="1">
      <c r="A144"/>
      <c r="B144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</row>
    <row r="145" spans="1:15" ht="14.25" hidden="1" thickTop="1">
      <c r="A145" s="4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6"/>
    </row>
    <row r="146" spans="1:15" ht="14.25" hidden="1" thickTop="1">
      <c r="A146" s="7"/>
      <c r="O146" s="8"/>
    </row>
    <row r="147" spans="1:15" ht="14.25" hidden="1" thickTop="1">
      <c r="A147" s="7"/>
      <c r="O147" s="8"/>
    </row>
    <row r="148" spans="1:15" ht="14.25" hidden="1" thickTop="1">
      <c r="A148" s="7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111"/>
    </row>
    <row r="149" spans="1:15" ht="14.25" hidden="1" thickTop="1">
      <c r="A149" s="7"/>
      <c r="O149" s="8"/>
    </row>
    <row r="150" spans="1:15" ht="14.25" hidden="1" thickTop="1">
      <c r="A150" s="7"/>
      <c r="O150" s="8"/>
    </row>
    <row r="151" spans="1:15" ht="14.25" hidden="1" thickTop="1">
      <c r="A151" s="7"/>
      <c r="B151" s="102"/>
      <c r="C151" s="103"/>
      <c r="D151" s="103"/>
      <c r="E151" s="103"/>
      <c r="F151" s="103"/>
      <c r="G151" s="104"/>
      <c r="I151" s="102"/>
      <c r="J151" s="103"/>
      <c r="K151" s="103"/>
      <c r="L151" s="103"/>
      <c r="M151" s="103"/>
      <c r="N151" s="104"/>
      <c r="O151" s="8"/>
    </row>
    <row r="152" spans="1:15" ht="14.25" hidden="1" thickTop="1">
      <c r="A152" s="7"/>
      <c r="B152" s="105"/>
      <c r="G152" s="106"/>
      <c r="I152" s="105"/>
      <c r="N152" s="106"/>
      <c r="O152" s="8"/>
    </row>
    <row r="153" spans="1:15" ht="14.25" hidden="1" thickTop="1">
      <c r="A153" s="7"/>
      <c r="B153" s="105"/>
      <c r="G153" s="106"/>
      <c r="I153" s="105"/>
      <c r="N153" s="106"/>
      <c r="O153" s="8"/>
    </row>
    <row r="154" spans="1:15" ht="14.25" hidden="1" thickTop="1">
      <c r="A154" s="7"/>
      <c r="B154" s="105"/>
      <c r="G154" s="106"/>
      <c r="I154" s="105"/>
      <c r="N154" s="106"/>
      <c r="O154" s="8"/>
    </row>
    <row r="155" spans="1:15" ht="14.25" hidden="1" thickTop="1">
      <c r="A155" s="7"/>
      <c r="B155" s="105"/>
      <c r="G155" s="106"/>
      <c r="I155" s="105"/>
      <c r="N155" s="106"/>
      <c r="O155" s="8"/>
    </row>
    <row r="156" spans="1:15" ht="14.25" hidden="1" thickTop="1">
      <c r="A156" s="7"/>
      <c r="B156" s="105"/>
      <c r="G156" s="106"/>
      <c r="I156" s="105"/>
      <c r="N156" s="106"/>
      <c r="O156" s="8"/>
    </row>
    <row r="157" spans="1:15" ht="14.25" hidden="1" thickTop="1">
      <c r="A157" s="7"/>
      <c r="B157" s="105"/>
      <c r="G157" s="106"/>
      <c r="I157" s="105"/>
      <c r="N157" s="106"/>
      <c r="O157" s="8"/>
    </row>
    <row r="158" spans="1:15" ht="14.25" hidden="1" thickTop="1">
      <c r="A158" s="7"/>
      <c r="B158" s="105"/>
      <c r="G158" s="106"/>
      <c r="I158" s="105"/>
      <c r="N158" s="106"/>
      <c r="O158" s="8"/>
    </row>
    <row r="159" spans="1:15" ht="14.25" hidden="1" thickTop="1">
      <c r="A159" s="7"/>
      <c r="B159" s="105"/>
      <c r="G159" s="106"/>
      <c r="I159" s="105"/>
      <c r="N159" s="106"/>
      <c r="O159" s="8"/>
    </row>
    <row r="160" spans="1:15" ht="3" hidden="1" customHeight="1">
      <c r="A160" s="7"/>
      <c r="B160" s="105"/>
      <c r="G160" s="106"/>
      <c r="I160" s="105"/>
      <c r="N160" s="106"/>
      <c r="O160" s="8"/>
    </row>
    <row r="161" spans="1:18" ht="14.25" hidden="1" thickTop="1">
      <c r="A161" s="7"/>
      <c r="B161" s="105"/>
      <c r="G161" s="106"/>
      <c r="I161" s="105"/>
      <c r="N161" s="106"/>
      <c r="O161" s="8"/>
    </row>
    <row r="162" spans="1:18" ht="14.25" hidden="1" thickTop="1">
      <c r="A162" s="7"/>
      <c r="B162" s="105"/>
      <c r="G162" s="106"/>
      <c r="I162" s="105"/>
      <c r="N162" s="106"/>
      <c r="O162" s="8"/>
    </row>
    <row r="163" spans="1:18" ht="14.25" hidden="1" thickTop="1">
      <c r="A163" s="7"/>
      <c r="B163" s="105"/>
      <c r="G163" s="106"/>
      <c r="I163" s="105"/>
      <c r="N163" s="106"/>
      <c r="O163" s="8"/>
    </row>
    <row r="164" spans="1:18" ht="14.25" hidden="1" thickTop="1">
      <c r="A164" s="7"/>
      <c r="B164" s="105"/>
      <c r="G164" s="106"/>
      <c r="I164" s="105"/>
      <c r="N164" s="106"/>
      <c r="O164" s="8"/>
    </row>
    <row r="165" spans="1:18" ht="14.25" hidden="1" thickTop="1">
      <c r="A165" s="7"/>
      <c r="B165" s="105"/>
      <c r="G165" s="106"/>
      <c r="I165" s="105"/>
      <c r="N165" s="106"/>
      <c r="O165" s="8"/>
    </row>
    <row r="166" spans="1:18" ht="14.25" hidden="1" thickTop="1">
      <c r="A166" s="7"/>
      <c r="B166" s="105"/>
      <c r="G166" s="106"/>
      <c r="I166" s="105"/>
      <c r="N166" s="106"/>
      <c r="O166" s="8"/>
    </row>
    <row r="167" spans="1:18" ht="14.25" hidden="1" thickTop="1">
      <c r="A167" s="7"/>
      <c r="B167" s="105"/>
      <c r="G167" s="106"/>
      <c r="I167" s="105"/>
      <c r="N167" s="106"/>
      <c r="O167" s="8"/>
    </row>
    <row r="168" spans="1:18" ht="14.25" hidden="1" thickTop="1">
      <c r="A168" s="7"/>
      <c r="B168" s="105"/>
      <c r="G168" s="106"/>
      <c r="I168" s="105"/>
      <c r="N168" s="106"/>
      <c r="O168" s="8"/>
    </row>
    <row r="169" spans="1:18" ht="14.25" hidden="1" thickTop="1">
      <c r="A169" s="7"/>
      <c r="B169" s="105"/>
      <c r="G169" s="106"/>
      <c r="I169" s="105"/>
      <c r="N169" s="106"/>
      <c r="O169" s="8"/>
    </row>
    <row r="170" spans="1:18" ht="15" hidden="1" thickTop="1" thickBot="1">
      <c r="A170" s="7"/>
      <c r="B170" s="110"/>
      <c r="C170" s="107"/>
      <c r="D170" s="107"/>
      <c r="E170" s="107"/>
      <c r="F170" s="107"/>
      <c r="G170" s="108"/>
      <c r="I170" s="110"/>
      <c r="J170" s="107"/>
      <c r="K170" s="107"/>
      <c r="L170" s="107"/>
      <c r="M170" s="107"/>
      <c r="N170" s="108"/>
      <c r="O170" s="8"/>
    </row>
    <row r="171" spans="1:18" ht="14.25" hidden="1" thickTop="1">
      <c r="A171" s="7"/>
      <c r="O171" s="8"/>
    </row>
    <row r="172" spans="1:18" ht="14.25" hidden="1" thickTop="1">
      <c r="A172" s="7"/>
      <c r="C172" s="928" t="s">
        <v>240</v>
      </c>
      <c r="D172" s="928"/>
      <c r="E172" s="928"/>
      <c r="F172" s="928"/>
      <c r="J172" s="928" t="s">
        <v>242</v>
      </c>
      <c r="K172" s="928"/>
      <c r="L172" s="928"/>
      <c r="M172" s="928"/>
      <c r="O172" s="8"/>
    </row>
    <row r="173" spans="1:18" ht="14.25" hidden="1" thickTop="1">
      <c r="A173" s="7"/>
      <c r="O173" s="8"/>
      <c r="R173" s="281"/>
    </row>
    <row r="174" spans="1:18" ht="14.25" hidden="1" thickTop="1">
      <c r="A174" s="7"/>
      <c r="O174" s="8"/>
    </row>
    <row r="175" spans="1:18" ht="15" hidden="1" thickTop="1" thickBot="1">
      <c r="A175" s="11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3"/>
    </row>
    <row r="176" spans="1:18" ht="32.25" hidden="1" thickTop="1">
      <c r="A176" s="924" t="s">
        <v>57</v>
      </c>
      <c r="B176" s="924"/>
      <c r="C176" s="924"/>
      <c r="D176" s="924"/>
      <c r="E176" s="924"/>
      <c r="F176" s="924"/>
      <c r="G176" s="924"/>
      <c r="H176" s="924"/>
      <c r="I176" s="924"/>
      <c r="J176" s="924"/>
      <c r="K176" s="924"/>
      <c r="L176" s="924"/>
      <c r="M176" s="924"/>
      <c r="N176" s="924"/>
      <c r="O176" s="924"/>
    </row>
    <row r="177" spans="1:15" ht="9.9499999999999993" hidden="1" customHeight="1">
      <c r="A177" s="2" t="s">
        <v>58</v>
      </c>
      <c r="B177"/>
      <c r="C177"/>
      <c r="D177"/>
      <c r="E177"/>
      <c r="F177"/>
      <c r="G177"/>
      <c r="H177"/>
      <c r="I177"/>
      <c r="J177"/>
      <c r="K177" s="925"/>
      <c r="L177" s="925"/>
      <c r="M177" s="925"/>
      <c r="N177" s="925"/>
      <c r="O177" s="925"/>
    </row>
    <row r="178" spans="1:15" ht="19.5" hidden="1" thickTop="1">
      <c r="A178" s="3" t="s">
        <v>239</v>
      </c>
      <c r="B178" s="3"/>
      <c r="C178" s="109"/>
      <c r="D178" s="109"/>
      <c r="E178" s="109"/>
      <c r="F178" s="109"/>
      <c r="G178" s="109"/>
      <c r="H178" s="109"/>
      <c r="I178"/>
      <c r="J178"/>
      <c r="K178" s="21"/>
      <c r="L178" s="21"/>
      <c r="M178" s="21"/>
      <c r="N178" s="21"/>
      <c r="O178" s="21"/>
    </row>
    <row r="179" spans="1:15" ht="9.9499999999999993" hidden="1" customHeight="1" thickBot="1">
      <c r="A179"/>
      <c r="B179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</row>
    <row r="180" spans="1:15" ht="14.25" hidden="1" thickTop="1">
      <c r="A180" s="4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6"/>
    </row>
    <row r="181" spans="1:15" ht="14.25" hidden="1" thickTop="1">
      <c r="A181" s="7"/>
      <c r="O181" s="8"/>
    </row>
    <row r="182" spans="1:15" ht="14.25" hidden="1" thickTop="1">
      <c r="A182" s="7"/>
      <c r="O182" s="8"/>
    </row>
    <row r="183" spans="1:15" ht="14.25" hidden="1" thickTop="1">
      <c r="A183" s="7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111"/>
    </row>
    <row r="184" spans="1:15" ht="14.25" hidden="1" thickTop="1">
      <c r="A184" s="7"/>
      <c r="O184" s="8"/>
    </row>
    <row r="185" spans="1:15" ht="14.25" hidden="1" thickTop="1">
      <c r="A185" s="7"/>
      <c r="O185" s="8"/>
    </row>
    <row r="186" spans="1:15" ht="14.25" hidden="1" thickTop="1">
      <c r="A186" s="7"/>
      <c r="B186" s="102"/>
      <c r="C186" s="103"/>
      <c r="D186" s="103"/>
      <c r="E186" s="103"/>
      <c r="F186" s="103"/>
      <c r="G186" s="104"/>
      <c r="I186" s="102"/>
      <c r="J186" s="103"/>
      <c r="K186" s="103"/>
      <c r="L186" s="103"/>
      <c r="M186" s="103"/>
      <c r="N186" s="104"/>
      <c r="O186" s="8"/>
    </row>
    <row r="187" spans="1:15" ht="14.25" hidden="1" thickTop="1">
      <c r="A187" s="7"/>
      <c r="B187" s="105"/>
      <c r="G187" s="106"/>
      <c r="I187" s="105"/>
      <c r="N187" s="106"/>
      <c r="O187" s="8"/>
    </row>
    <row r="188" spans="1:15" ht="14.25" hidden="1" thickTop="1">
      <c r="A188" s="7"/>
      <c r="B188" s="105"/>
      <c r="G188" s="106"/>
      <c r="I188" s="105"/>
      <c r="N188" s="106"/>
      <c r="O188" s="8"/>
    </row>
    <row r="189" spans="1:15" ht="14.25" hidden="1" thickTop="1">
      <c r="A189" s="7"/>
      <c r="B189" s="105"/>
      <c r="G189" s="106"/>
      <c r="I189" s="105"/>
      <c r="N189" s="106"/>
      <c r="O189" s="8"/>
    </row>
    <row r="190" spans="1:15" ht="14.25" hidden="1" thickTop="1">
      <c r="A190" s="7"/>
      <c r="B190" s="105"/>
      <c r="G190" s="106"/>
      <c r="I190" s="105"/>
      <c r="N190" s="106"/>
      <c r="O190" s="8"/>
    </row>
    <row r="191" spans="1:15" ht="14.25" hidden="1" thickTop="1">
      <c r="A191" s="7"/>
      <c r="B191" s="105"/>
      <c r="G191" s="106"/>
      <c r="I191" s="105"/>
      <c r="N191" s="106"/>
      <c r="O191" s="8"/>
    </row>
    <row r="192" spans="1:15" ht="14.25" hidden="1" thickTop="1">
      <c r="A192" s="7"/>
      <c r="B192" s="105"/>
      <c r="G192" s="106"/>
      <c r="I192" s="105"/>
      <c r="N192" s="106"/>
      <c r="O192" s="8"/>
    </row>
    <row r="193" spans="1:20" ht="14.25" hidden="1" thickTop="1">
      <c r="A193" s="7"/>
      <c r="B193" s="105"/>
      <c r="G193" s="106"/>
      <c r="I193" s="105"/>
      <c r="N193" s="106"/>
      <c r="O193" s="8"/>
    </row>
    <row r="194" spans="1:20" ht="14.25" hidden="1" thickTop="1">
      <c r="A194" s="7"/>
      <c r="B194" s="105"/>
      <c r="G194" s="106"/>
      <c r="I194" s="105"/>
      <c r="N194" s="106"/>
      <c r="O194" s="8"/>
    </row>
    <row r="195" spans="1:20" ht="3" hidden="1" customHeight="1">
      <c r="A195" s="7"/>
      <c r="B195" s="105"/>
      <c r="G195" s="106"/>
      <c r="I195" s="105"/>
      <c r="N195" s="106"/>
      <c r="O195" s="8"/>
    </row>
    <row r="196" spans="1:20" ht="14.25" hidden="1" thickTop="1">
      <c r="A196" s="7"/>
      <c r="B196" s="105"/>
      <c r="G196" s="106"/>
      <c r="I196" s="105"/>
      <c r="N196" s="106"/>
      <c r="O196" s="8"/>
    </row>
    <row r="197" spans="1:20" ht="14.25" hidden="1" thickTop="1">
      <c r="A197" s="7"/>
      <c r="B197" s="105"/>
      <c r="G197" s="106"/>
      <c r="I197" s="105"/>
      <c r="N197" s="106"/>
      <c r="O197" s="8"/>
    </row>
    <row r="198" spans="1:20" ht="14.25" hidden="1" thickTop="1">
      <c r="A198" s="7"/>
      <c r="B198" s="105"/>
      <c r="G198" s="106"/>
      <c r="I198" s="105"/>
      <c r="N198" s="106"/>
      <c r="O198" s="8"/>
    </row>
    <row r="199" spans="1:20" ht="14.25" hidden="1" thickTop="1">
      <c r="A199" s="7"/>
      <c r="B199" s="105"/>
      <c r="G199" s="106"/>
      <c r="I199" s="105"/>
      <c r="N199" s="106"/>
      <c r="O199" s="8"/>
    </row>
    <row r="200" spans="1:20" ht="14.25" hidden="1" thickTop="1">
      <c r="A200" s="7"/>
      <c r="B200" s="105"/>
      <c r="G200" s="106"/>
      <c r="I200" s="105"/>
      <c r="N200" s="106"/>
      <c r="O200" s="8"/>
    </row>
    <row r="201" spans="1:20" ht="14.25" hidden="1" thickTop="1">
      <c r="A201" s="7"/>
      <c r="B201" s="105"/>
      <c r="G201" s="106"/>
      <c r="I201" s="105"/>
      <c r="N201" s="106"/>
      <c r="O201" s="8"/>
    </row>
    <row r="202" spans="1:20" ht="14.25" hidden="1" thickTop="1">
      <c r="A202" s="7"/>
      <c r="B202" s="105"/>
      <c r="G202" s="106"/>
      <c r="I202" s="105"/>
      <c r="N202" s="106"/>
      <c r="O202" s="8"/>
    </row>
    <row r="203" spans="1:20" ht="14.25" hidden="1" thickTop="1">
      <c r="A203" s="7"/>
      <c r="B203" s="105"/>
      <c r="G203" s="106"/>
      <c r="I203" s="105"/>
      <c r="N203" s="106"/>
      <c r="O203" s="8"/>
    </row>
    <row r="204" spans="1:20" ht="14.25" hidden="1" thickTop="1">
      <c r="A204" s="7"/>
      <c r="B204" s="105"/>
      <c r="G204" s="106"/>
      <c r="I204" s="105"/>
      <c r="N204" s="106"/>
      <c r="O204" s="8"/>
    </row>
    <row r="205" spans="1:20" ht="15" hidden="1" thickTop="1" thickBot="1">
      <c r="A205" s="7"/>
      <c r="B205" s="110"/>
      <c r="C205" s="107"/>
      <c r="D205" s="107"/>
      <c r="E205" s="107"/>
      <c r="F205" s="107"/>
      <c r="G205" s="108"/>
      <c r="I205" s="110"/>
      <c r="J205" s="107"/>
      <c r="K205" s="107"/>
      <c r="L205" s="107"/>
      <c r="M205" s="107"/>
      <c r="N205" s="108"/>
      <c r="O205" s="8"/>
    </row>
    <row r="206" spans="1:20" ht="14.25" hidden="1" thickTop="1">
      <c r="A206" s="7"/>
      <c r="O206" s="8"/>
      <c r="Q206" s="2" t="s">
        <v>235</v>
      </c>
      <c r="R206" s="2" t="s">
        <v>236</v>
      </c>
      <c r="S206" s="2" t="s">
        <v>237</v>
      </c>
      <c r="T206" s="2" t="s">
        <v>238</v>
      </c>
    </row>
    <row r="207" spans="1:20" ht="14.25" hidden="1" thickTop="1">
      <c r="A207" s="7"/>
      <c r="C207" s="2" t="str">
        <f>""&amp;Q207&amp;" 임반 "&amp;R207&amp;" 소반, 표준지번호 "&amp;S207&amp;"(표찰번호 "&amp;T207&amp;")"</f>
        <v>11-0 임반 4-1 소반, 표준지번호 1(표찰번호 16)</v>
      </c>
      <c r="J207" s="2" t="str">
        <f>""&amp;Q208&amp;" 임반 "&amp;R208&amp;" 소반, 표준지번호 "&amp;S208&amp;"(표찰번호 "&amp;T208&amp;")"</f>
        <v>11-0 임반 4-2 소반, 표준지번호 2(표찰번호 8)</v>
      </c>
      <c r="O207" s="8"/>
      <c r="Q207" s="2" t="s">
        <v>234</v>
      </c>
      <c r="R207" s="281" t="s">
        <v>202</v>
      </c>
      <c r="S207" s="2">
        <v>1</v>
      </c>
      <c r="T207" s="2">
        <v>16</v>
      </c>
    </row>
    <row r="208" spans="1:20" ht="14.25" hidden="1" thickTop="1">
      <c r="A208" s="7"/>
      <c r="O208" s="8"/>
      <c r="Q208" s="2" t="s">
        <v>234</v>
      </c>
      <c r="R208" s="281" t="s">
        <v>203</v>
      </c>
      <c r="S208" s="2">
        <v>2</v>
      </c>
      <c r="T208" s="2">
        <v>8</v>
      </c>
    </row>
    <row r="209" spans="1:18" ht="14.25" hidden="1" thickTop="1">
      <c r="A209" s="7"/>
      <c r="O209" s="8"/>
    </row>
    <row r="210" spans="1:18" ht="15" hidden="1" thickTop="1" thickBot="1">
      <c r="A210" s="11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3"/>
    </row>
    <row r="211" spans="1:18" ht="32.25" thickTop="1">
      <c r="A211" s="924" t="s">
        <v>57</v>
      </c>
      <c r="B211" s="924"/>
      <c r="C211" s="924"/>
      <c r="D211" s="924"/>
      <c r="E211" s="924"/>
      <c r="F211" s="924"/>
      <c r="G211" s="924"/>
      <c r="H211" s="924"/>
      <c r="I211" s="924"/>
      <c r="J211" s="924"/>
      <c r="K211" s="924"/>
      <c r="L211" s="924"/>
      <c r="M211" s="924"/>
      <c r="N211" s="924"/>
      <c r="O211" s="924"/>
    </row>
    <row r="212" spans="1:18" ht="9.9499999999999993" customHeight="1">
      <c r="A212" s="2" t="s">
        <v>58</v>
      </c>
      <c r="B212"/>
      <c r="C212"/>
      <c r="D212"/>
      <c r="E212"/>
      <c r="F212"/>
      <c r="G212"/>
      <c r="H212"/>
      <c r="I212"/>
      <c r="J212"/>
      <c r="K212" s="925"/>
      <c r="L212" s="925"/>
      <c r="M212" s="925"/>
      <c r="N212" s="925"/>
      <c r="O212" s="925"/>
    </row>
    <row r="213" spans="1:18" ht="18.75">
      <c r="A213" s="3" t="s">
        <v>59</v>
      </c>
      <c r="B213" s="3"/>
      <c r="C213" s="109"/>
      <c r="D213" s="109"/>
      <c r="E213" s="109"/>
      <c r="F213" s="109"/>
      <c r="G213" s="109"/>
      <c r="H213" s="109"/>
      <c r="I213"/>
      <c r="J213"/>
      <c r="K213" s="21"/>
      <c r="L213" s="21"/>
      <c r="M213" s="21"/>
      <c r="N213" s="21"/>
      <c r="O213" s="21"/>
    </row>
    <row r="214" spans="1:18" ht="9.9499999999999993" customHeight="1" thickBot="1">
      <c r="A214"/>
      <c r="B214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</row>
    <row r="215" spans="1:18" ht="14.25" thickTop="1">
      <c r="A215" s="4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6"/>
    </row>
    <row r="216" spans="1:18">
      <c r="A216" s="7"/>
      <c r="O216" s="8"/>
      <c r="R216" s="2" t="s">
        <v>358</v>
      </c>
    </row>
    <row r="217" spans="1:18">
      <c r="A217" s="7"/>
      <c r="O217" s="8"/>
      <c r="R217" s="2" t="s">
        <v>359</v>
      </c>
    </row>
    <row r="218" spans="1:18">
      <c r="A218" s="7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111"/>
    </row>
    <row r="219" spans="1:18">
      <c r="A219" s="7"/>
      <c r="O219" s="8"/>
    </row>
    <row r="220" spans="1:18" ht="14.25" thickBot="1">
      <c r="A220" s="7"/>
      <c r="O220" s="8"/>
    </row>
    <row r="221" spans="1:18" ht="14.25" thickTop="1">
      <c r="A221" s="7"/>
      <c r="B221" s="102"/>
      <c r="C221" s="103"/>
      <c r="D221" s="103"/>
      <c r="E221" s="103"/>
      <c r="F221" s="103"/>
      <c r="G221" s="104"/>
      <c r="I221" s="102"/>
      <c r="J221" s="103"/>
      <c r="K221" s="103"/>
      <c r="L221" s="103"/>
      <c r="M221" s="103"/>
      <c r="N221" s="104"/>
      <c r="O221" s="8"/>
    </row>
    <row r="222" spans="1:18">
      <c r="A222" s="7"/>
      <c r="B222" s="105"/>
      <c r="G222" s="106"/>
      <c r="I222" s="105"/>
      <c r="N222" s="106"/>
      <c r="O222" s="8"/>
    </row>
    <row r="223" spans="1:18">
      <c r="A223" s="7"/>
      <c r="B223" s="105"/>
      <c r="G223" s="106"/>
      <c r="I223" s="105"/>
      <c r="N223" s="106"/>
      <c r="O223" s="8"/>
    </row>
    <row r="224" spans="1:18">
      <c r="A224" s="7"/>
      <c r="B224" s="105"/>
      <c r="G224" s="106"/>
      <c r="I224" s="105"/>
      <c r="N224" s="106"/>
      <c r="O224" s="8"/>
    </row>
    <row r="225" spans="1:15">
      <c r="A225" s="7"/>
      <c r="B225" s="105"/>
      <c r="G225" s="106"/>
      <c r="I225" s="105"/>
      <c r="N225" s="106"/>
      <c r="O225" s="8"/>
    </row>
    <row r="226" spans="1:15">
      <c r="A226" s="7"/>
      <c r="B226" s="105"/>
      <c r="G226" s="106"/>
      <c r="I226" s="105"/>
      <c r="N226" s="106"/>
      <c r="O226" s="8"/>
    </row>
    <row r="227" spans="1:15">
      <c r="A227" s="7"/>
      <c r="B227" s="105"/>
      <c r="G227" s="106"/>
      <c r="I227" s="105"/>
      <c r="N227" s="106"/>
      <c r="O227" s="8"/>
    </row>
    <row r="228" spans="1:15">
      <c r="A228" s="7"/>
      <c r="B228" s="105"/>
      <c r="G228" s="106"/>
      <c r="I228" s="105"/>
      <c r="N228" s="106"/>
      <c r="O228" s="8"/>
    </row>
    <row r="229" spans="1:15">
      <c r="A229" s="7"/>
      <c r="B229" s="105"/>
      <c r="G229" s="106"/>
      <c r="I229" s="105"/>
      <c r="N229" s="106"/>
      <c r="O229" s="8"/>
    </row>
    <row r="230" spans="1:15" ht="3" customHeight="1">
      <c r="A230" s="7"/>
      <c r="B230" s="105"/>
      <c r="G230" s="106"/>
      <c r="I230" s="105"/>
      <c r="N230" s="106"/>
      <c r="O230" s="8"/>
    </row>
    <row r="231" spans="1:15">
      <c r="A231" s="7"/>
      <c r="B231" s="105"/>
      <c r="G231" s="106"/>
      <c r="I231" s="105"/>
      <c r="N231" s="106"/>
      <c r="O231" s="8"/>
    </row>
    <row r="232" spans="1:15">
      <c r="A232" s="7"/>
      <c r="B232" s="105"/>
      <c r="G232" s="106"/>
      <c r="I232" s="105"/>
      <c r="N232" s="106"/>
      <c r="O232" s="8"/>
    </row>
    <row r="233" spans="1:15">
      <c r="A233" s="7"/>
      <c r="B233" s="105"/>
      <c r="G233" s="106"/>
      <c r="I233" s="105"/>
      <c r="N233" s="106"/>
      <c r="O233" s="8"/>
    </row>
    <row r="234" spans="1:15">
      <c r="A234" s="7"/>
      <c r="B234" s="105"/>
      <c r="G234" s="106"/>
      <c r="I234" s="105"/>
      <c r="N234" s="106"/>
      <c r="O234" s="8"/>
    </row>
    <row r="235" spans="1:15">
      <c r="A235" s="7"/>
      <c r="B235" s="105"/>
      <c r="G235" s="106"/>
      <c r="I235" s="105"/>
      <c r="N235" s="106"/>
      <c r="O235" s="8"/>
    </row>
    <row r="236" spans="1:15">
      <c r="A236" s="7"/>
      <c r="B236" s="105"/>
      <c r="G236" s="106"/>
      <c r="I236" s="105"/>
      <c r="N236" s="106"/>
      <c r="O236" s="8"/>
    </row>
    <row r="237" spans="1:15">
      <c r="A237" s="7"/>
      <c r="B237" s="105"/>
      <c r="G237" s="106"/>
      <c r="I237" s="105"/>
      <c r="N237" s="106"/>
      <c r="O237" s="8"/>
    </row>
    <row r="238" spans="1:15">
      <c r="A238" s="7"/>
      <c r="B238" s="105"/>
      <c r="G238" s="106"/>
      <c r="I238" s="105"/>
      <c r="N238" s="106"/>
      <c r="O238" s="8"/>
    </row>
    <row r="239" spans="1:15">
      <c r="A239" s="7"/>
      <c r="B239" s="105"/>
      <c r="G239" s="106"/>
      <c r="I239" s="105"/>
      <c r="N239" s="106"/>
      <c r="O239" s="8"/>
    </row>
    <row r="240" spans="1:15" ht="14.25" thickBot="1">
      <c r="A240" s="7"/>
      <c r="B240" s="110"/>
      <c r="C240" s="107"/>
      <c r="D240" s="107"/>
      <c r="E240" s="107"/>
      <c r="F240" s="107"/>
      <c r="G240" s="108"/>
      <c r="I240" s="110"/>
      <c r="J240" s="107"/>
      <c r="K240" s="107"/>
      <c r="L240" s="107"/>
      <c r="M240" s="107"/>
      <c r="N240" s="108"/>
      <c r="O240" s="8"/>
    </row>
    <row r="241" spans="1:15" ht="14.25" thickTop="1">
      <c r="A241" s="7"/>
      <c r="O241" s="8"/>
    </row>
    <row r="242" spans="1:15">
      <c r="A242" s="7"/>
      <c r="C242" s="928" t="s">
        <v>627</v>
      </c>
      <c r="D242" s="928"/>
      <c r="E242" s="928"/>
      <c r="F242" s="928"/>
      <c r="J242" s="928" t="s">
        <v>627</v>
      </c>
      <c r="K242" s="928"/>
      <c r="L242" s="928"/>
      <c r="M242" s="928"/>
      <c r="O242" s="8"/>
    </row>
    <row r="243" spans="1:15">
      <c r="A243" s="7"/>
      <c r="O243" s="8"/>
    </row>
    <row r="244" spans="1:15">
      <c r="A244" s="7"/>
      <c r="O244" s="8"/>
    </row>
    <row r="245" spans="1:15" ht="14.25" thickBot="1">
      <c r="A245" s="11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3"/>
    </row>
    <row r="246" spans="1:15" ht="32.25" thickTop="1">
      <c r="A246" s="924" t="s">
        <v>57</v>
      </c>
      <c r="B246" s="924"/>
      <c r="C246" s="924"/>
      <c r="D246" s="924"/>
      <c r="E246" s="924"/>
      <c r="F246" s="924"/>
      <c r="G246" s="924"/>
      <c r="H246" s="924"/>
      <c r="I246" s="924"/>
      <c r="J246" s="924"/>
      <c r="K246" s="924"/>
      <c r="L246" s="924"/>
      <c r="M246" s="924"/>
      <c r="N246" s="924"/>
      <c r="O246" s="924"/>
    </row>
    <row r="247" spans="1:15" ht="9.9499999999999993" customHeight="1">
      <c r="A247" s="2" t="s">
        <v>58</v>
      </c>
      <c r="B247"/>
      <c r="C247"/>
      <c r="D247"/>
      <c r="E247"/>
      <c r="F247"/>
      <c r="G247"/>
      <c r="H247"/>
      <c r="I247"/>
      <c r="J247"/>
      <c r="K247" s="925"/>
      <c r="L247" s="925"/>
      <c r="M247" s="925"/>
      <c r="N247" s="925"/>
      <c r="O247" s="925"/>
    </row>
    <row r="248" spans="1:15" ht="18.75">
      <c r="A248" s="3" t="s">
        <v>264</v>
      </c>
      <c r="B248" s="3"/>
      <c r="C248" s="109"/>
      <c r="D248" s="109"/>
      <c r="E248" s="109"/>
      <c r="F248" s="109"/>
      <c r="G248" s="109"/>
      <c r="H248" s="109"/>
      <c r="I248"/>
      <c r="J248"/>
      <c r="K248" s="21"/>
      <c r="L248" s="21"/>
      <c r="M248" s="21"/>
      <c r="N248" s="21"/>
      <c r="O248" s="21"/>
    </row>
    <row r="249" spans="1:15" ht="9.9499999999999993" customHeight="1" thickBot="1">
      <c r="A249"/>
      <c r="B249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</row>
    <row r="250" spans="1:15" ht="14.25" thickTop="1">
      <c r="A250" s="4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6"/>
    </row>
    <row r="251" spans="1:15">
      <c r="A251" s="7"/>
      <c r="O251" s="8"/>
    </row>
    <row r="252" spans="1:15">
      <c r="A252" s="7"/>
      <c r="O252" s="8"/>
    </row>
    <row r="253" spans="1:15">
      <c r="A253" s="7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111"/>
    </row>
    <row r="254" spans="1:15">
      <c r="A254" s="7"/>
      <c r="O254" s="8"/>
    </row>
    <row r="255" spans="1:15" ht="14.25" thickBot="1">
      <c r="A255" s="7"/>
      <c r="O255" s="8"/>
    </row>
    <row r="256" spans="1:15" ht="14.25" thickTop="1">
      <c r="A256" s="7"/>
      <c r="B256" s="102"/>
      <c r="C256" s="103"/>
      <c r="D256" s="103"/>
      <c r="E256" s="103"/>
      <c r="F256" s="103"/>
      <c r="G256" s="104"/>
      <c r="I256" s="102"/>
      <c r="J256" s="103"/>
      <c r="K256" s="103"/>
      <c r="L256" s="103"/>
      <c r="M256" s="103"/>
      <c r="N256" s="104"/>
      <c r="O256" s="8"/>
    </row>
    <row r="257" spans="1:15">
      <c r="A257" s="7"/>
      <c r="B257" s="105"/>
      <c r="G257" s="106"/>
      <c r="I257" s="105"/>
      <c r="N257" s="106"/>
      <c r="O257" s="8"/>
    </row>
    <row r="258" spans="1:15">
      <c r="A258" s="7"/>
      <c r="B258" s="105"/>
      <c r="G258" s="106"/>
      <c r="I258" s="105"/>
      <c r="N258" s="106"/>
      <c r="O258" s="8"/>
    </row>
    <row r="259" spans="1:15">
      <c r="A259" s="7"/>
      <c r="B259" s="105"/>
      <c r="G259" s="106"/>
      <c r="I259" s="105"/>
      <c r="N259" s="106"/>
      <c r="O259" s="8"/>
    </row>
    <row r="260" spans="1:15">
      <c r="A260" s="7"/>
      <c r="B260" s="105"/>
      <c r="G260" s="106"/>
      <c r="I260" s="105"/>
      <c r="N260" s="106"/>
      <c r="O260" s="8"/>
    </row>
    <row r="261" spans="1:15">
      <c r="A261" s="7"/>
      <c r="B261" s="105"/>
      <c r="G261" s="106"/>
      <c r="I261" s="105"/>
      <c r="N261" s="106"/>
      <c r="O261" s="8"/>
    </row>
    <row r="262" spans="1:15">
      <c r="A262" s="7"/>
      <c r="B262" s="105"/>
      <c r="G262" s="106"/>
      <c r="I262" s="105"/>
      <c r="N262" s="106"/>
      <c r="O262" s="8"/>
    </row>
    <row r="263" spans="1:15">
      <c r="A263" s="7"/>
      <c r="B263" s="105"/>
      <c r="G263" s="106"/>
      <c r="I263" s="105"/>
      <c r="N263" s="106"/>
      <c r="O263" s="8"/>
    </row>
    <row r="264" spans="1:15">
      <c r="A264" s="7"/>
      <c r="B264" s="105"/>
      <c r="G264" s="106"/>
      <c r="I264" s="105"/>
      <c r="N264" s="106"/>
      <c r="O264" s="8"/>
    </row>
    <row r="265" spans="1:15" ht="3" customHeight="1">
      <c r="A265" s="7"/>
      <c r="B265" s="105"/>
      <c r="G265" s="106"/>
      <c r="I265" s="105"/>
      <c r="N265" s="106"/>
      <c r="O265" s="8"/>
    </row>
    <row r="266" spans="1:15">
      <c r="A266" s="7"/>
      <c r="B266" s="105"/>
      <c r="G266" s="106"/>
      <c r="I266" s="105"/>
      <c r="N266" s="106"/>
      <c r="O266" s="8"/>
    </row>
    <row r="267" spans="1:15">
      <c r="A267" s="7"/>
      <c r="B267" s="105"/>
      <c r="G267" s="106"/>
      <c r="I267" s="105"/>
      <c r="N267" s="106"/>
      <c r="O267" s="8"/>
    </row>
    <row r="268" spans="1:15">
      <c r="A268" s="7"/>
      <c r="B268" s="105"/>
      <c r="G268" s="106"/>
      <c r="I268" s="105"/>
      <c r="N268" s="106"/>
      <c r="O268" s="8"/>
    </row>
    <row r="269" spans="1:15">
      <c r="A269" s="7"/>
      <c r="B269" s="105"/>
      <c r="G269" s="106"/>
      <c r="I269" s="105"/>
      <c r="N269" s="106"/>
      <c r="O269" s="8"/>
    </row>
    <row r="270" spans="1:15">
      <c r="A270" s="7"/>
      <c r="B270" s="105"/>
      <c r="G270" s="106"/>
      <c r="I270" s="105"/>
      <c r="N270" s="106"/>
      <c r="O270" s="8"/>
    </row>
    <row r="271" spans="1:15">
      <c r="A271" s="7"/>
      <c r="B271" s="105"/>
      <c r="G271" s="106"/>
      <c r="I271" s="105"/>
      <c r="N271" s="106"/>
      <c r="O271" s="8"/>
    </row>
    <row r="272" spans="1:15">
      <c r="A272" s="7"/>
      <c r="B272" s="105"/>
      <c r="G272" s="106"/>
      <c r="I272" s="105"/>
      <c r="N272" s="106"/>
      <c r="O272" s="8"/>
    </row>
    <row r="273" spans="1:18">
      <c r="A273" s="7"/>
      <c r="B273" s="105"/>
      <c r="G273" s="106"/>
      <c r="I273" s="105"/>
      <c r="N273" s="106"/>
      <c r="O273" s="8"/>
    </row>
    <row r="274" spans="1:18">
      <c r="A274" s="7"/>
      <c r="B274" s="105"/>
      <c r="G274" s="106"/>
      <c r="I274" s="105"/>
      <c r="N274" s="106"/>
      <c r="O274" s="8"/>
    </row>
    <row r="275" spans="1:18" ht="14.25" thickBot="1">
      <c r="A275" s="7"/>
      <c r="B275" s="110"/>
      <c r="C275" s="107"/>
      <c r="D275" s="107"/>
      <c r="E275" s="107"/>
      <c r="F275" s="107"/>
      <c r="G275" s="108"/>
      <c r="I275" s="110"/>
      <c r="J275" s="107"/>
      <c r="K275" s="107"/>
      <c r="L275" s="107"/>
      <c r="M275" s="107"/>
      <c r="N275" s="108"/>
      <c r="O275" s="8"/>
    </row>
    <row r="276" spans="1:18" ht="14.25" thickTop="1">
      <c r="A276" s="7"/>
      <c r="O276" s="8"/>
    </row>
    <row r="277" spans="1:18">
      <c r="A277" s="7"/>
      <c r="C277" s="928" t="s">
        <v>60</v>
      </c>
      <c r="D277" s="928"/>
      <c r="E277" s="928"/>
      <c r="F277" s="928"/>
      <c r="J277" s="928" t="s">
        <v>60</v>
      </c>
      <c r="K277" s="928"/>
      <c r="L277" s="928"/>
      <c r="M277" s="928"/>
      <c r="O277" s="8"/>
    </row>
    <row r="278" spans="1:18">
      <c r="A278" s="7"/>
      <c r="O278" s="8"/>
      <c r="R278" s="281"/>
    </row>
    <row r="279" spans="1:18">
      <c r="A279" s="7"/>
      <c r="O279" s="8"/>
    </row>
    <row r="280" spans="1:18" ht="14.25" thickBot="1">
      <c r="A280" s="11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3"/>
    </row>
    <row r="281" spans="1:18" ht="14.25" thickTop="1"/>
  </sheetData>
  <mergeCells count="26">
    <mergeCell ref="C277:F277"/>
    <mergeCell ref="J277:M277"/>
    <mergeCell ref="A211:O211"/>
    <mergeCell ref="K212:O212"/>
    <mergeCell ref="C242:F242"/>
    <mergeCell ref="J242:M242"/>
    <mergeCell ref="A246:O246"/>
    <mergeCell ref="K247:O247"/>
    <mergeCell ref="K177:O177"/>
    <mergeCell ref="C67:F67"/>
    <mergeCell ref="J67:M67"/>
    <mergeCell ref="A71:O71"/>
    <mergeCell ref="K72:O72"/>
    <mergeCell ref="A106:O106"/>
    <mergeCell ref="K107:O107"/>
    <mergeCell ref="A141:O141"/>
    <mergeCell ref="K142:O142"/>
    <mergeCell ref="C172:F172"/>
    <mergeCell ref="J172:M172"/>
    <mergeCell ref="A176:O176"/>
    <mergeCell ref="K37:O37"/>
    <mergeCell ref="A1:O1"/>
    <mergeCell ref="K2:O2"/>
    <mergeCell ref="C32:F32"/>
    <mergeCell ref="J32:M32"/>
    <mergeCell ref="A36:O36"/>
  </mergeCells>
  <phoneticPr fontId="4" type="noConversion"/>
  <printOptions horizontalCentered="1"/>
  <pageMargins left="0.74803149606299213" right="0.55118110236220474" top="0.78740157480314965" bottom="0.59055118110236227" header="0.51181102362204722" footer="0.51181102362204722"/>
  <pageSetup paperSize="9" scale="99" firstPageNumber="5" orientation="landscape" useFirstPageNumber="1" horizontalDpi="4294967293" r:id="rId1"/>
  <headerFooter alignWithMargins="0"/>
  <rowBreaks count="1" manualBreakCount="1">
    <brk id="35" max="16383" man="1"/>
  </row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T176"/>
  <sheetViews>
    <sheetView workbookViewId="0">
      <selection activeCell="E21" sqref="E21"/>
    </sheetView>
  </sheetViews>
  <sheetFormatPr defaultRowHeight="13.5"/>
  <cols>
    <col min="1" max="1" width="4.88671875" bestFit="1" customWidth="1"/>
    <col min="2" max="3" width="8.21875" bestFit="1" customWidth="1"/>
    <col min="4" max="5" width="8.77734375" bestFit="1" customWidth="1"/>
    <col min="6" max="7" width="8.21875" bestFit="1" customWidth="1"/>
    <col min="8" max="8" width="5.6640625" bestFit="1" customWidth="1"/>
    <col min="9" max="9" width="5.5546875" bestFit="1" customWidth="1"/>
    <col min="10" max="10" width="11.77734375" bestFit="1" customWidth="1"/>
    <col min="11" max="11" width="24.109375" customWidth="1"/>
    <col min="12" max="12" width="15.6640625" customWidth="1"/>
  </cols>
  <sheetData>
    <row r="1" spans="1:20">
      <c r="A1" s="1227" t="str">
        <f ca="1">"작업상세내역 및 작업 방법("&amp;INDIRECT("시"&amp;$T1+1&amp;"!d4")&amp;")"</f>
        <v>작업상세내역 및 작업 방법(1-0-1-0)</v>
      </c>
      <c r="B1" s="1228"/>
      <c r="C1" s="1228"/>
      <c r="D1" s="1228"/>
      <c r="E1" s="1228"/>
      <c r="F1" s="1228"/>
      <c r="G1" s="1228"/>
      <c r="H1" s="1228"/>
      <c r="I1" s="1228"/>
      <c r="J1" s="1228"/>
      <c r="K1" s="1228"/>
      <c r="L1" s="1229"/>
      <c r="T1">
        <f>ROUNDDOWN(ROW()/16,0)</f>
        <v>0</v>
      </c>
    </row>
    <row r="2" spans="1:20">
      <c r="A2" s="1230" t="s">
        <v>512</v>
      </c>
      <c r="B2" s="1233" t="s">
        <v>588</v>
      </c>
      <c r="C2" s="1230" t="s">
        <v>180</v>
      </c>
      <c r="D2" s="1236" t="s">
        <v>589</v>
      </c>
      <c r="E2" s="1237"/>
      <c r="F2" s="1238"/>
      <c r="G2" s="1239" t="s">
        <v>590</v>
      </c>
      <c r="H2" s="1240"/>
      <c r="I2" s="1241"/>
      <c r="J2" s="1236" t="s">
        <v>179</v>
      </c>
      <c r="K2" s="1237"/>
      <c r="L2" s="1238"/>
    </row>
    <row r="3" spans="1:20">
      <c r="A3" s="1231"/>
      <c r="B3" s="1234"/>
      <c r="C3" s="1231"/>
      <c r="D3" s="1230" t="s">
        <v>408</v>
      </c>
      <c r="E3" s="1233" t="s">
        <v>591</v>
      </c>
      <c r="F3" s="1233" t="s">
        <v>592</v>
      </c>
      <c r="G3" s="1242"/>
      <c r="H3" s="1243"/>
      <c r="I3" s="1244"/>
      <c r="J3" s="1230" t="s">
        <v>178</v>
      </c>
      <c r="K3" s="1230" t="s">
        <v>312</v>
      </c>
      <c r="L3" s="1230" t="s">
        <v>387</v>
      </c>
    </row>
    <row r="4" spans="1:20">
      <c r="A4" s="1232"/>
      <c r="B4" s="1235"/>
      <c r="C4" s="1232"/>
      <c r="D4" s="1232"/>
      <c r="E4" s="1235"/>
      <c r="F4" s="1235"/>
      <c r="G4" s="665" t="s">
        <v>394</v>
      </c>
      <c r="H4" s="665" t="s">
        <v>99</v>
      </c>
      <c r="I4" s="665" t="s">
        <v>392</v>
      </c>
      <c r="J4" s="1232"/>
      <c r="K4" s="1232"/>
      <c r="L4" s="1232"/>
    </row>
    <row r="5" spans="1:20" ht="13.5" customHeight="1">
      <c r="A5" s="1233" t="s">
        <v>593</v>
      </c>
      <c r="B5" s="1248">
        <f ca="1">INDIRECT("시"&amp;$T1+1&amp;"!D8")</f>
        <v>0.8</v>
      </c>
      <c r="C5" s="1230" t="s">
        <v>211</v>
      </c>
      <c r="D5" s="667" t="str">
        <f ca="1">INDIRECT("시"&amp;$T1+1&amp;"!e22")</f>
        <v>잣나무</v>
      </c>
      <c r="E5" s="670">
        <f ca="1">INDIRECT("시"&amp;$T1+1&amp;"!f22")</f>
        <v>1600</v>
      </c>
      <c r="F5" s="670">
        <f ca="1">INDIRECT("시"&amp;$T1+1&amp;"!g22")</f>
        <v>900</v>
      </c>
      <c r="G5" s="665" t="s">
        <v>389</v>
      </c>
      <c r="H5" s="665" t="s">
        <v>388</v>
      </c>
      <c r="I5" s="666">
        <f ca="1">E5</f>
        <v>1600</v>
      </c>
      <c r="J5" s="1208" t="str">
        <f ca="1">INDIRECT("시"&amp;$T1+1&amp;"!f41")</f>
        <v>중(15º~30º)</v>
      </c>
      <c r="K5" s="1208" t="str">
        <f ca="1">INDIRECT("시"&amp;$T1+1&amp;"!g41")</f>
        <v>개소당 평균면적이 1ha 미만</v>
      </c>
      <c r="L5" s="1208" t="str">
        <f ca="1">INDIRECT("시"&amp;$T1+1&amp;"!i41")</f>
        <v>조림 3년 차 이상</v>
      </c>
    </row>
    <row r="6" spans="1:20">
      <c r="A6" s="1235"/>
      <c r="B6" s="1249"/>
      <c r="C6" s="1232"/>
      <c r="D6" s="668"/>
      <c r="E6" s="669"/>
      <c r="F6" s="669"/>
      <c r="G6" s="665" t="s">
        <v>211</v>
      </c>
      <c r="H6" s="665" t="s">
        <v>4</v>
      </c>
      <c r="I6" s="671">
        <f ca="1">B5</f>
        <v>0.8</v>
      </c>
      <c r="J6" s="1209"/>
      <c r="K6" s="1209"/>
      <c r="L6" s="1209"/>
    </row>
    <row r="7" spans="1:20">
      <c r="A7" s="1233" t="s">
        <v>594</v>
      </c>
      <c r="B7" s="665" t="s">
        <v>595</v>
      </c>
      <c r="C7" s="1245" t="s">
        <v>596</v>
      </c>
      <c r="D7" s="1246"/>
      <c r="E7" s="1246"/>
      <c r="F7" s="1246"/>
      <c r="G7" s="1246"/>
      <c r="H7" s="1246"/>
      <c r="I7" s="1246"/>
      <c r="J7" s="1246"/>
      <c r="K7" s="1246"/>
      <c r="L7" s="1247"/>
    </row>
    <row r="8" spans="1:20">
      <c r="A8" s="1234"/>
      <c r="B8" s="1230" t="s">
        <v>389</v>
      </c>
      <c r="C8" s="1245" t="s">
        <v>599</v>
      </c>
      <c r="D8" s="1246"/>
      <c r="E8" s="1246"/>
      <c r="F8" s="1246"/>
      <c r="G8" s="1246"/>
      <c r="H8" s="1246"/>
      <c r="I8" s="1246"/>
      <c r="J8" s="1246"/>
      <c r="K8" s="1246"/>
      <c r="L8" s="1247"/>
    </row>
    <row r="9" spans="1:20">
      <c r="A9" s="1234"/>
      <c r="B9" s="1232"/>
      <c r="C9" s="1245" t="s">
        <v>600</v>
      </c>
      <c r="D9" s="1246"/>
      <c r="E9" s="1246"/>
      <c r="F9" s="1246"/>
      <c r="G9" s="1246"/>
      <c r="H9" s="1246"/>
      <c r="I9" s="1246"/>
      <c r="J9" s="1246"/>
      <c r="K9" s="1246"/>
      <c r="L9" s="1247"/>
    </row>
    <row r="10" spans="1:20">
      <c r="A10" s="1234"/>
      <c r="B10" s="1230" t="s">
        <v>211</v>
      </c>
      <c r="C10" s="1245" t="s">
        <v>601</v>
      </c>
      <c r="D10" s="1246"/>
      <c r="E10" s="1246"/>
      <c r="F10" s="1246"/>
      <c r="G10" s="1246"/>
      <c r="H10" s="1246"/>
      <c r="I10" s="1246"/>
      <c r="J10" s="1246"/>
      <c r="K10" s="1246"/>
      <c r="L10" s="1247"/>
    </row>
    <row r="11" spans="1:20">
      <c r="A11" s="1235"/>
      <c r="B11" s="1232"/>
      <c r="C11" s="1245" t="s">
        <v>602</v>
      </c>
      <c r="D11" s="1246"/>
      <c r="E11" s="1246"/>
      <c r="F11" s="1246"/>
      <c r="G11" s="1246"/>
      <c r="H11" s="1246"/>
      <c r="I11" s="1246"/>
      <c r="J11" s="1246"/>
      <c r="K11" s="1246"/>
      <c r="L11" s="1247"/>
    </row>
    <row r="12" spans="1:20">
      <c r="A12" s="1250" t="s">
        <v>597</v>
      </c>
      <c r="B12" s="1251"/>
      <c r="C12" s="1245" t="s">
        <v>376</v>
      </c>
      <c r="D12" s="1246"/>
      <c r="E12" s="1246"/>
      <c r="F12" s="1246"/>
      <c r="G12" s="1246"/>
      <c r="H12" s="1246"/>
      <c r="I12" s="1246"/>
      <c r="J12" s="1246"/>
      <c r="K12" s="1246"/>
      <c r="L12" s="1247"/>
    </row>
    <row r="13" spans="1:20">
      <c r="A13" s="1252"/>
      <c r="B13" s="1253"/>
      <c r="C13" s="1245" t="s">
        <v>375</v>
      </c>
      <c r="D13" s="1246"/>
      <c r="E13" s="1246"/>
      <c r="F13" s="1246"/>
      <c r="G13" s="1246"/>
      <c r="H13" s="1246"/>
      <c r="I13" s="1246"/>
      <c r="J13" s="1246"/>
      <c r="K13" s="1246"/>
      <c r="L13" s="1247"/>
    </row>
    <row r="14" spans="1:20">
      <c r="A14" s="1252"/>
      <c r="B14" s="1253"/>
      <c r="C14" s="1245" t="s">
        <v>374</v>
      </c>
      <c r="D14" s="1246"/>
      <c r="E14" s="1246"/>
      <c r="F14" s="1246"/>
      <c r="G14" s="1246"/>
      <c r="H14" s="1246"/>
      <c r="I14" s="1246"/>
      <c r="J14" s="1246"/>
      <c r="K14" s="1246"/>
      <c r="L14" s="1247"/>
    </row>
    <row r="15" spans="1:20">
      <c r="A15" s="1254"/>
      <c r="B15" s="1255"/>
      <c r="C15" s="1245" t="s">
        <v>373</v>
      </c>
      <c r="D15" s="1246"/>
      <c r="E15" s="1246"/>
      <c r="F15" s="1246"/>
      <c r="G15" s="1246"/>
      <c r="H15" s="1246"/>
      <c r="I15" s="1246"/>
      <c r="J15" s="1246"/>
      <c r="K15" s="1246"/>
      <c r="L15" s="1247"/>
    </row>
    <row r="16" spans="1:20">
      <c r="A16" s="1236" t="s">
        <v>598</v>
      </c>
      <c r="B16" s="1238"/>
      <c r="C16" s="1245" t="s">
        <v>371</v>
      </c>
      <c r="D16" s="1246"/>
      <c r="E16" s="1246"/>
      <c r="F16" s="1246"/>
      <c r="G16" s="1246"/>
      <c r="H16" s="1246"/>
      <c r="I16" s="1246"/>
      <c r="J16" s="1246"/>
      <c r="K16" s="1246"/>
      <c r="L16" s="1247"/>
    </row>
    <row r="17" spans="1:20">
      <c r="A17" s="1227" t="str">
        <f ca="1">"작업상세내역 및 작업 방법("&amp;INDIRECT("시"&amp;$T17+1&amp;"!d4")&amp;")"</f>
        <v>작업상세내역 및 작업 방법(1-0-2-0)</v>
      </c>
      <c r="B17" s="1228"/>
      <c r="C17" s="1228"/>
      <c r="D17" s="1228"/>
      <c r="E17" s="1228"/>
      <c r="F17" s="1228"/>
      <c r="G17" s="1228"/>
      <c r="H17" s="1228"/>
      <c r="I17" s="1228"/>
      <c r="J17" s="1228"/>
      <c r="K17" s="1228"/>
      <c r="L17" s="1229"/>
      <c r="T17">
        <f>ROUNDDOWN(ROW()/16,0)</f>
        <v>1</v>
      </c>
    </row>
    <row r="18" spans="1:20">
      <c r="A18" s="1230" t="s">
        <v>512</v>
      </c>
      <c r="B18" s="1233" t="s">
        <v>588</v>
      </c>
      <c r="C18" s="1230" t="s">
        <v>180</v>
      </c>
      <c r="D18" s="1236" t="s">
        <v>589</v>
      </c>
      <c r="E18" s="1237"/>
      <c r="F18" s="1238"/>
      <c r="G18" s="1239" t="s">
        <v>590</v>
      </c>
      <c r="H18" s="1240"/>
      <c r="I18" s="1241"/>
      <c r="J18" s="1236" t="s">
        <v>179</v>
      </c>
      <c r="K18" s="1237"/>
      <c r="L18" s="1238"/>
    </row>
    <row r="19" spans="1:20">
      <c r="A19" s="1231"/>
      <c r="B19" s="1234"/>
      <c r="C19" s="1231"/>
      <c r="D19" s="1230" t="s">
        <v>408</v>
      </c>
      <c r="E19" s="1233" t="s">
        <v>591</v>
      </c>
      <c r="F19" s="1233" t="s">
        <v>592</v>
      </c>
      <c r="G19" s="1242"/>
      <c r="H19" s="1243"/>
      <c r="I19" s="1244"/>
      <c r="J19" s="1230" t="s">
        <v>178</v>
      </c>
      <c r="K19" s="1230" t="s">
        <v>312</v>
      </c>
      <c r="L19" s="1230" t="s">
        <v>387</v>
      </c>
    </row>
    <row r="20" spans="1:20">
      <c r="A20" s="1232"/>
      <c r="B20" s="1235"/>
      <c r="C20" s="1232"/>
      <c r="D20" s="1232"/>
      <c r="E20" s="1235"/>
      <c r="F20" s="1235"/>
      <c r="G20" s="665" t="s">
        <v>394</v>
      </c>
      <c r="H20" s="665" t="s">
        <v>99</v>
      </c>
      <c r="I20" s="665" t="s">
        <v>392</v>
      </c>
      <c r="J20" s="1232"/>
      <c r="K20" s="1232"/>
      <c r="L20" s="1232"/>
    </row>
    <row r="21" spans="1:20" ht="13.5" customHeight="1">
      <c r="A21" s="1233" t="s">
        <v>593</v>
      </c>
      <c r="B21" s="1248">
        <f ca="1">INDIRECT("시"&amp;$T17+1&amp;"!D8")</f>
        <v>6.61</v>
      </c>
      <c r="C21" s="1230" t="s">
        <v>211</v>
      </c>
      <c r="D21" s="667" t="str">
        <f ca="1">INDIRECT("시"&amp;$T17+1&amp;"!e22")</f>
        <v>자작나무외</v>
      </c>
      <c r="E21" s="670">
        <f ca="1">INDIRECT("시"&amp;$T17+1&amp;"!f22")</f>
        <v>1500</v>
      </c>
      <c r="F21" s="670">
        <f ca="1">INDIRECT("시"&amp;$T17+1&amp;"!g22")</f>
        <v>962</v>
      </c>
      <c r="G21" s="665" t="s">
        <v>389</v>
      </c>
      <c r="H21" s="665" t="s">
        <v>388</v>
      </c>
      <c r="I21" s="666">
        <f ca="1">E21</f>
        <v>1500</v>
      </c>
      <c r="J21" s="1208" t="str">
        <f ca="1">INDIRECT("시"&amp;$T17+1&amp;"!f41")</f>
        <v>중(15º~30º)</v>
      </c>
      <c r="K21" s="1208" t="str">
        <f ca="1">INDIRECT("시"&amp;$T17+1&amp;"!g41")</f>
        <v>개소당 평균면적이 3ha 이상</v>
      </c>
      <c r="L21" s="1208" t="str">
        <f ca="1">INDIRECT("시"&amp;$T17+1&amp;"!i41")</f>
        <v>조림 3년 차 이상</v>
      </c>
    </row>
    <row r="22" spans="1:20">
      <c r="A22" s="1235"/>
      <c r="B22" s="1249"/>
      <c r="C22" s="1232"/>
      <c r="D22" s="668"/>
      <c r="E22" s="669"/>
      <c r="F22" s="669"/>
      <c r="G22" s="665" t="s">
        <v>211</v>
      </c>
      <c r="H22" s="665" t="s">
        <v>4</v>
      </c>
      <c r="I22" s="671">
        <f ca="1">B21</f>
        <v>6.61</v>
      </c>
      <c r="J22" s="1209"/>
      <c r="K22" s="1209"/>
      <c r="L22" s="1209"/>
    </row>
    <row r="23" spans="1:20">
      <c r="A23" s="1233" t="s">
        <v>594</v>
      </c>
      <c r="B23" s="665" t="s">
        <v>595</v>
      </c>
      <c r="C23" s="1245" t="s">
        <v>596</v>
      </c>
      <c r="D23" s="1246"/>
      <c r="E23" s="1246"/>
      <c r="F23" s="1246"/>
      <c r="G23" s="1246"/>
      <c r="H23" s="1246"/>
      <c r="I23" s="1246"/>
      <c r="J23" s="1246"/>
      <c r="K23" s="1246"/>
      <c r="L23" s="1247"/>
    </row>
    <row r="24" spans="1:20">
      <c r="A24" s="1234"/>
      <c r="B24" s="1230" t="s">
        <v>389</v>
      </c>
      <c r="C24" s="1245" t="s">
        <v>599</v>
      </c>
      <c r="D24" s="1246"/>
      <c r="E24" s="1246"/>
      <c r="F24" s="1246"/>
      <c r="G24" s="1246"/>
      <c r="H24" s="1246"/>
      <c r="I24" s="1246"/>
      <c r="J24" s="1246"/>
      <c r="K24" s="1246"/>
      <c r="L24" s="1247"/>
    </row>
    <row r="25" spans="1:20">
      <c r="A25" s="1234"/>
      <c r="B25" s="1232"/>
      <c r="C25" s="1245" t="s">
        <v>600</v>
      </c>
      <c r="D25" s="1246"/>
      <c r="E25" s="1246"/>
      <c r="F25" s="1246"/>
      <c r="G25" s="1246"/>
      <c r="H25" s="1246"/>
      <c r="I25" s="1246"/>
      <c r="J25" s="1246"/>
      <c r="K25" s="1246"/>
      <c r="L25" s="1247"/>
    </row>
    <row r="26" spans="1:20">
      <c r="A26" s="1234"/>
      <c r="B26" s="1230" t="s">
        <v>211</v>
      </c>
      <c r="C26" s="1245" t="s">
        <v>601</v>
      </c>
      <c r="D26" s="1246"/>
      <c r="E26" s="1246"/>
      <c r="F26" s="1246"/>
      <c r="G26" s="1246"/>
      <c r="H26" s="1246"/>
      <c r="I26" s="1246"/>
      <c r="J26" s="1246"/>
      <c r="K26" s="1246"/>
      <c r="L26" s="1247"/>
    </row>
    <row r="27" spans="1:20">
      <c r="A27" s="1235"/>
      <c r="B27" s="1232"/>
      <c r="C27" s="1245" t="s">
        <v>602</v>
      </c>
      <c r="D27" s="1246"/>
      <c r="E27" s="1246"/>
      <c r="F27" s="1246"/>
      <c r="G27" s="1246"/>
      <c r="H27" s="1246"/>
      <c r="I27" s="1246"/>
      <c r="J27" s="1246"/>
      <c r="K27" s="1246"/>
      <c r="L27" s="1247"/>
    </row>
    <row r="28" spans="1:20">
      <c r="A28" s="1250" t="s">
        <v>597</v>
      </c>
      <c r="B28" s="1251"/>
      <c r="C28" s="1245" t="s">
        <v>376</v>
      </c>
      <c r="D28" s="1246"/>
      <c r="E28" s="1246"/>
      <c r="F28" s="1246"/>
      <c r="G28" s="1246"/>
      <c r="H28" s="1246"/>
      <c r="I28" s="1246"/>
      <c r="J28" s="1246"/>
      <c r="K28" s="1246"/>
      <c r="L28" s="1247"/>
    </row>
    <row r="29" spans="1:20">
      <c r="A29" s="1252"/>
      <c r="B29" s="1253"/>
      <c r="C29" s="1245" t="s">
        <v>375</v>
      </c>
      <c r="D29" s="1246"/>
      <c r="E29" s="1246"/>
      <c r="F29" s="1246"/>
      <c r="G29" s="1246"/>
      <c r="H29" s="1246"/>
      <c r="I29" s="1246"/>
      <c r="J29" s="1246"/>
      <c r="K29" s="1246"/>
      <c r="L29" s="1247"/>
    </row>
    <row r="30" spans="1:20">
      <c r="A30" s="1252"/>
      <c r="B30" s="1253"/>
      <c r="C30" s="1245" t="s">
        <v>374</v>
      </c>
      <c r="D30" s="1246"/>
      <c r="E30" s="1246"/>
      <c r="F30" s="1246"/>
      <c r="G30" s="1246"/>
      <c r="H30" s="1246"/>
      <c r="I30" s="1246"/>
      <c r="J30" s="1246"/>
      <c r="K30" s="1246"/>
      <c r="L30" s="1247"/>
    </row>
    <row r="31" spans="1:20">
      <c r="A31" s="1254"/>
      <c r="B31" s="1255"/>
      <c r="C31" s="1245" t="s">
        <v>373</v>
      </c>
      <c r="D31" s="1246"/>
      <c r="E31" s="1246"/>
      <c r="F31" s="1246"/>
      <c r="G31" s="1246"/>
      <c r="H31" s="1246"/>
      <c r="I31" s="1246"/>
      <c r="J31" s="1246"/>
      <c r="K31" s="1246"/>
      <c r="L31" s="1247"/>
    </row>
    <row r="32" spans="1:20">
      <c r="A32" s="1236" t="s">
        <v>598</v>
      </c>
      <c r="B32" s="1238"/>
      <c r="C32" s="1245" t="s">
        <v>371</v>
      </c>
      <c r="D32" s="1246"/>
      <c r="E32" s="1246"/>
      <c r="F32" s="1246"/>
      <c r="G32" s="1246"/>
      <c r="H32" s="1246"/>
      <c r="I32" s="1246"/>
      <c r="J32" s="1246"/>
      <c r="K32" s="1246"/>
      <c r="L32" s="1247"/>
    </row>
    <row r="33" spans="1:20">
      <c r="A33" s="1227" t="str">
        <f ca="1">"작업상세내역 및 작업 방법("&amp;INDIRECT("시"&amp;$T33+1&amp;"!d4")&amp;")"</f>
        <v>작업상세내역 및 작업 방법(1-0-3-0)</v>
      </c>
      <c r="B33" s="1228"/>
      <c r="C33" s="1228"/>
      <c r="D33" s="1228"/>
      <c r="E33" s="1228"/>
      <c r="F33" s="1228"/>
      <c r="G33" s="1228"/>
      <c r="H33" s="1228"/>
      <c r="I33" s="1228"/>
      <c r="J33" s="1228"/>
      <c r="K33" s="1228"/>
      <c r="L33" s="1229"/>
      <c r="T33">
        <f>ROUNDDOWN(ROW()/16,0)</f>
        <v>2</v>
      </c>
    </row>
    <row r="34" spans="1:20">
      <c r="A34" s="1230" t="s">
        <v>512</v>
      </c>
      <c r="B34" s="1233" t="s">
        <v>588</v>
      </c>
      <c r="C34" s="1230" t="s">
        <v>180</v>
      </c>
      <c r="D34" s="1236" t="s">
        <v>589</v>
      </c>
      <c r="E34" s="1237"/>
      <c r="F34" s="1238"/>
      <c r="G34" s="1239" t="s">
        <v>590</v>
      </c>
      <c r="H34" s="1240"/>
      <c r="I34" s="1241"/>
      <c r="J34" s="1236" t="s">
        <v>179</v>
      </c>
      <c r="K34" s="1237"/>
      <c r="L34" s="1238"/>
    </row>
    <row r="35" spans="1:20">
      <c r="A35" s="1231"/>
      <c r="B35" s="1234"/>
      <c r="C35" s="1231"/>
      <c r="D35" s="1230" t="s">
        <v>408</v>
      </c>
      <c r="E35" s="1233" t="s">
        <v>591</v>
      </c>
      <c r="F35" s="1233" t="s">
        <v>592</v>
      </c>
      <c r="G35" s="1242"/>
      <c r="H35" s="1243"/>
      <c r="I35" s="1244"/>
      <c r="J35" s="1230" t="s">
        <v>178</v>
      </c>
      <c r="K35" s="1230" t="s">
        <v>312</v>
      </c>
      <c r="L35" s="1230" t="s">
        <v>387</v>
      </c>
    </row>
    <row r="36" spans="1:20">
      <c r="A36" s="1232"/>
      <c r="B36" s="1235"/>
      <c r="C36" s="1232"/>
      <c r="D36" s="1232"/>
      <c r="E36" s="1235"/>
      <c r="F36" s="1235"/>
      <c r="G36" s="665" t="s">
        <v>394</v>
      </c>
      <c r="H36" s="665" t="s">
        <v>99</v>
      </c>
      <c r="I36" s="665" t="s">
        <v>392</v>
      </c>
      <c r="J36" s="1232"/>
      <c r="K36" s="1232"/>
      <c r="L36" s="1232"/>
    </row>
    <row r="37" spans="1:20" ht="13.5" customHeight="1">
      <c r="A37" s="1233" t="s">
        <v>593</v>
      </c>
      <c r="B37" s="1248">
        <f ca="1">INDIRECT("시"&amp;$T33+1&amp;"!D8")</f>
        <v>5.4</v>
      </c>
      <c r="C37" s="1230" t="s">
        <v>211</v>
      </c>
      <c r="D37" s="667" t="str">
        <f ca="1">INDIRECT("시"&amp;$T33+1&amp;"!e22")</f>
        <v>자작나무</v>
      </c>
      <c r="E37" s="670">
        <f ca="1">INDIRECT("시"&amp;$T33+1&amp;"!f22")</f>
        <v>1500</v>
      </c>
      <c r="F37" s="670">
        <f ca="1">INDIRECT("시"&amp;$T33+1&amp;"!g22")</f>
        <v>1000</v>
      </c>
      <c r="G37" s="665" t="s">
        <v>389</v>
      </c>
      <c r="H37" s="665" t="s">
        <v>388</v>
      </c>
      <c r="I37" s="736">
        <f ca="1">E37*0</f>
        <v>0</v>
      </c>
      <c r="J37" s="1208" t="str">
        <f ca="1">INDIRECT("시"&amp;$T33+1&amp;"!f41")</f>
        <v>중(15º~30º)</v>
      </c>
      <c r="K37" s="1208" t="str">
        <f ca="1">INDIRECT("시"&amp;$T33+1&amp;"!g41")</f>
        <v>개소당 평균면적이 1-3ha 미만</v>
      </c>
      <c r="L37" s="1208" t="str">
        <f ca="1">INDIRECT("시"&amp;$T33+1&amp;"!i41")</f>
        <v>조림 3년 차 이상</v>
      </c>
    </row>
    <row r="38" spans="1:20">
      <c r="A38" s="1235"/>
      <c r="B38" s="1249"/>
      <c r="C38" s="1232"/>
      <c r="D38" s="668"/>
      <c r="E38" s="669"/>
      <c r="F38" s="669"/>
      <c r="G38" s="665" t="s">
        <v>211</v>
      </c>
      <c r="H38" s="665" t="s">
        <v>4</v>
      </c>
      <c r="I38" s="671">
        <f ca="1">B37</f>
        <v>5.4</v>
      </c>
      <c r="J38" s="1209"/>
      <c r="K38" s="1209"/>
      <c r="L38" s="1209"/>
    </row>
    <row r="39" spans="1:20">
      <c r="A39" s="1233" t="s">
        <v>594</v>
      </c>
      <c r="B39" s="665" t="s">
        <v>595</v>
      </c>
      <c r="C39" s="1245" t="s">
        <v>596</v>
      </c>
      <c r="D39" s="1246"/>
      <c r="E39" s="1246"/>
      <c r="F39" s="1246"/>
      <c r="G39" s="1246"/>
      <c r="H39" s="1246"/>
      <c r="I39" s="1246"/>
      <c r="J39" s="1246"/>
      <c r="K39" s="1246"/>
      <c r="L39" s="1247"/>
    </row>
    <row r="40" spans="1:20">
      <c r="A40" s="1234"/>
      <c r="B40" s="1230" t="s">
        <v>389</v>
      </c>
      <c r="C40" s="1245" t="s">
        <v>599</v>
      </c>
      <c r="D40" s="1246"/>
      <c r="E40" s="1246"/>
      <c r="F40" s="1246"/>
      <c r="G40" s="1246"/>
      <c r="H40" s="1246"/>
      <c r="I40" s="1246"/>
      <c r="J40" s="1246"/>
      <c r="K40" s="1246"/>
      <c r="L40" s="1247"/>
    </row>
    <row r="41" spans="1:20">
      <c r="A41" s="1234"/>
      <c r="B41" s="1232"/>
      <c r="C41" s="1245" t="s">
        <v>600</v>
      </c>
      <c r="D41" s="1246"/>
      <c r="E41" s="1246"/>
      <c r="F41" s="1246"/>
      <c r="G41" s="1246"/>
      <c r="H41" s="1246"/>
      <c r="I41" s="1246"/>
      <c r="J41" s="1246"/>
      <c r="K41" s="1246"/>
      <c r="L41" s="1247"/>
    </row>
    <row r="42" spans="1:20">
      <c r="A42" s="1234"/>
      <c r="B42" s="1230" t="s">
        <v>211</v>
      </c>
      <c r="C42" s="1245" t="s">
        <v>601</v>
      </c>
      <c r="D42" s="1246"/>
      <c r="E42" s="1246"/>
      <c r="F42" s="1246"/>
      <c r="G42" s="1246"/>
      <c r="H42" s="1246"/>
      <c r="I42" s="1246"/>
      <c r="J42" s="1246"/>
      <c r="K42" s="1246"/>
      <c r="L42" s="1247"/>
    </row>
    <row r="43" spans="1:20">
      <c r="A43" s="1235"/>
      <c r="B43" s="1232"/>
      <c r="C43" s="1245" t="s">
        <v>602</v>
      </c>
      <c r="D43" s="1246"/>
      <c r="E43" s="1246"/>
      <c r="F43" s="1246"/>
      <c r="G43" s="1246"/>
      <c r="H43" s="1246"/>
      <c r="I43" s="1246"/>
      <c r="J43" s="1246"/>
      <c r="K43" s="1246"/>
      <c r="L43" s="1247"/>
    </row>
    <row r="44" spans="1:20">
      <c r="A44" s="1250" t="s">
        <v>597</v>
      </c>
      <c r="B44" s="1251"/>
      <c r="C44" s="1245" t="s">
        <v>376</v>
      </c>
      <c r="D44" s="1246"/>
      <c r="E44" s="1246"/>
      <c r="F44" s="1246"/>
      <c r="G44" s="1246"/>
      <c r="H44" s="1246"/>
      <c r="I44" s="1246"/>
      <c r="J44" s="1246"/>
      <c r="K44" s="1246"/>
      <c r="L44" s="1247"/>
    </row>
    <row r="45" spans="1:20">
      <c r="A45" s="1252"/>
      <c r="B45" s="1253"/>
      <c r="C45" s="1245" t="s">
        <v>375</v>
      </c>
      <c r="D45" s="1246"/>
      <c r="E45" s="1246"/>
      <c r="F45" s="1246"/>
      <c r="G45" s="1246"/>
      <c r="H45" s="1246"/>
      <c r="I45" s="1246"/>
      <c r="J45" s="1246"/>
      <c r="K45" s="1246"/>
      <c r="L45" s="1247"/>
    </row>
    <row r="46" spans="1:20">
      <c r="A46" s="1252"/>
      <c r="B46" s="1253"/>
      <c r="C46" s="1245" t="s">
        <v>374</v>
      </c>
      <c r="D46" s="1246"/>
      <c r="E46" s="1246"/>
      <c r="F46" s="1246"/>
      <c r="G46" s="1246"/>
      <c r="H46" s="1246"/>
      <c r="I46" s="1246"/>
      <c r="J46" s="1246"/>
      <c r="K46" s="1246"/>
      <c r="L46" s="1247"/>
    </row>
    <row r="47" spans="1:20">
      <c r="A47" s="1254"/>
      <c r="B47" s="1255"/>
      <c r="C47" s="1245" t="s">
        <v>373</v>
      </c>
      <c r="D47" s="1246"/>
      <c r="E47" s="1246"/>
      <c r="F47" s="1246"/>
      <c r="G47" s="1246"/>
      <c r="H47" s="1246"/>
      <c r="I47" s="1246"/>
      <c r="J47" s="1246"/>
      <c r="K47" s="1246"/>
      <c r="L47" s="1247"/>
    </row>
    <row r="48" spans="1:20">
      <c r="A48" s="1236" t="s">
        <v>598</v>
      </c>
      <c r="B48" s="1238"/>
      <c r="C48" s="1245" t="s">
        <v>371</v>
      </c>
      <c r="D48" s="1246"/>
      <c r="E48" s="1246"/>
      <c r="F48" s="1246"/>
      <c r="G48" s="1246"/>
      <c r="H48" s="1246"/>
      <c r="I48" s="1246"/>
      <c r="J48" s="1246"/>
      <c r="K48" s="1246"/>
      <c r="L48" s="1247"/>
    </row>
    <row r="49" spans="1:20">
      <c r="A49" s="1227" t="str">
        <f ca="1">"작업상세내역 및 작업 방법("&amp;INDIRECT("시"&amp;$T49+1&amp;"!d4")&amp;")"</f>
        <v>작업상세내역 및 작업 방법(1-0-4-0)</v>
      </c>
      <c r="B49" s="1228"/>
      <c r="C49" s="1228"/>
      <c r="D49" s="1228"/>
      <c r="E49" s="1228"/>
      <c r="F49" s="1228"/>
      <c r="G49" s="1228"/>
      <c r="H49" s="1228"/>
      <c r="I49" s="1228"/>
      <c r="J49" s="1228"/>
      <c r="K49" s="1228"/>
      <c r="L49" s="1229"/>
      <c r="T49">
        <f>ROUNDDOWN(ROW()/16,0)</f>
        <v>3</v>
      </c>
    </row>
    <row r="50" spans="1:20">
      <c r="A50" s="1230" t="s">
        <v>512</v>
      </c>
      <c r="B50" s="1233" t="s">
        <v>588</v>
      </c>
      <c r="C50" s="1230" t="s">
        <v>180</v>
      </c>
      <c r="D50" s="1236" t="s">
        <v>589</v>
      </c>
      <c r="E50" s="1237"/>
      <c r="F50" s="1238"/>
      <c r="G50" s="1239" t="s">
        <v>590</v>
      </c>
      <c r="H50" s="1240"/>
      <c r="I50" s="1241"/>
      <c r="J50" s="1236" t="s">
        <v>179</v>
      </c>
      <c r="K50" s="1237"/>
      <c r="L50" s="1238"/>
    </row>
    <row r="51" spans="1:20">
      <c r="A51" s="1231"/>
      <c r="B51" s="1234"/>
      <c r="C51" s="1231"/>
      <c r="D51" s="1230" t="s">
        <v>408</v>
      </c>
      <c r="E51" s="1233" t="s">
        <v>591</v>
      </c>
      <c r="F51" s="1233" t="s">
        <v>592</v>
      </c>
      <c r="G51" s="1242"/>
      <c r="H51" s="1243"/>
      <c r="I51" s="1244"/>
      <c r="J51" s="1230" t="s">
        <v>178</v>
      </c>
      <c r="K51" s="1230" t="s">
        <v>312</v>
      </c>
      <c r="L51" s="1230" t="s">
        <v>387</v>
      </c>
    </row>
    <row r="52" spans="1:20">
      <c r="A52" s="1232"/>
      <c r="B52" s="1235"/>
      <c r="C52" s="1232"/>
      <c r="D52" s="1232"/>
      <c r="E52" s="1235"/>
      <c r="F52" s="1235"/>
      <c r="G52" s="665" t="s">
        <v>394</v>
      </c>
      <c r="H52" s="665" t="s">
        <v>99</v>
      </c>
      <c r="I52" s="665" t="s">
        <v>392</v>
      </c>
      <c r="J52" s="1232"/>
      <c r="K52" s="1232"/>
      <c r="L52" s="1232"/>
    </row>
    <row r="53" spans="1:20" ht="13.5" customHeight="1">
      <c r="A53" s="1233" t="s">
        <v>593</v>
      </c>
      <c r="B53" s="1248">
        <f ca="1">INDIRECT("시"&amp;$T49+1&amp;"!D8")</f>
        <v>0.8</v>
      </c>
      <c r="C53" s="1230" t="s">
        <v>211</v>
      </c>
      <c r="D53" s="667" t="str">
        <f ca="1">INDIRECT("시"&amp;$T49+1&amp;"!e22")</f>
        <v>밤나무</v>
      </c>
      <c r="E53" s="670">
        <f ca="1">INDIRECT("시"&amp;$T49+1&amp;"!f22")</f>
        <v>350</v>
      </c>
      <c r="F53" s="670">
        <f ca="1">INDIRECT("시"&amp;$T49+1&amp;"!g22")</f>
        <v>50</v>
      </c>
      <c r="G53" s="665" t="s">
        <v>389</v>
      </c>
      <c r="H53" s="665" t="s">
        <v>388</v>
      </c>
      <c r="I53" s="736">
        <f ca="1">E53*0</f>
        <v>0</v>
      </c>
      <c r="J53" s="1208" t="str">
        <f ca="1">INDIRECT("시"&amp;$T49+1&amp;"!f41")</f>
        <v>중(15º~30º)</v>
      </c>
      <c r="K53" s="1208" t="str">
        <f ca="1">INDIRECT("시"&amp;$T49+1&amp;"!g41")</f>
        <v>개소당 평균면적이 1ha 미만</v>
      </c>
      <c r="L53" s="1208" t="str">
        <f ca="1">INDIRECT("시"&amp;$T49+1&amp;"!i41")</f>
        <v>조림 3년 차 이상</v>
      </c>
    </row>
    <row r="54" spans="1:20">
      <c r="A54" s="1235"/>
      <c r="B54" s="1249"/>
      <c r="C54" s="1232"/>
      <c r="D54" s="668"/>
      <c r="E54" s="669"/>
      <c r="F54" s="669"/>
      <c r="G54" s="665" t="s">
        <v>211</v>
      </c>
      <c r="H54" s="665" t="s">
        <v>4</v>
      </c>
      <c r="I54" s="671">
        <f ca="1">B53</f>
        <v>0.8</v>
      </c>
      <c r="J54" s="1209"/>
      <c r="K54" s="1209"/>
      <c r="L54" s="1209"/>
    </row>
    <row r="55" spans="1:20">
      <c r="A55" s="1233" t="s">
        <v>594</v>
      </c>
      <c r="B55" s="665" t="s">
        <v>595</v>
      </c>
      <c r="C55" s="1245" t="s">
        <v>596</v>
      </c>
      <c r="D55" s="1246"/>
      <c r="E55" s="1246"/>
      <c r="F55" s="1246"/>
      <c r="G55" s="1246"/>
      <c r="H55" s="1246"/>
      <c r="I55" s="1246"/>
      <c r="J55" s="1246"/>
      <c r="K55" s="1246"/>
      <c r="L55" s="1247"/>
    </row>
    <row r="56" spans="1:20">
      <c r="A56" s="1234"/>
      <c r="B56" s="1230" t="s">
        <v>389</v>
      </c>
      <c r="C56" s="1245" t="s">
        <v>599</v>
      </c>
      <c r="D56" s="1246"/>
      <c r="E56" s="1246"/>
      <c r="F56" s="1246"/>
      <c r="G56" s="1246"/>
      <c r="H56" s="1246"/>
      <c r="I56" s="1246"/>
      <c r="J56" s="1246"/>
      <c r="K56" s="1246"/>
      <c r="L56" s="1247"/>
    </row>
    <row r="57" spans="1:20">
      <c r="A57" s="1234"/>
      <c r="B57" s="1232"/>
      <c r="C57" s="1245" t="s">
        <v>600</v>
      </c>
      <c r="D57" s="1246"/>
      <c r="E57" s="1246"/>
      <c r="F57" s="1246"/>
      <c r="G57" s="1246"/>
      <c r="H57" s="1246"/>
      <c r="I57" s="1246"/>
      <c r="J57" s="1246"/>
      <c r="K57" s="1246"/>
      <c r="L57" s="1247"/>
    </row>
    <row r="58" spans="1:20">
      <c r="A58" s="1234"/>
      <c r="B58" s="1230" t="s">
        <v>211</v>
      </c>
      <c r="C58" s="1245" t="s">
        <v>601</v>
      </c>
      <c r="D58" s="1246"/>
      <c r="E58" s="1246"/>
      <c r="F58" s="1246"/>
      <c r="G58" s="1246"/>
      <c r="H58" s="1246"/>
      <c r="I58" s="1246"/>
      <c r="J58" s="1246"/>
      <c r="K58" s="1246"/>
      <c r="L58" s="1247"/>
    </row>
    <row r="59" spans="1:20">
      <c r="A59" s="1235"/>
      <c r="B59" s="1232"/>
      <c r="C59" s="1245" t="s">
        <v>602</v>
      </c>
      <c r="D59" s="1246"/>
      <c r="E59" s="1246"/>
      <c r="F59" s="1246"/>
      <c r="G59" s="1246"/>
      <c r="H59" s="1246"/>
      <c r="I59" s="1246"/>
      <c r="J59" s="1246"/>
      <c r="K59" s="1246"/>
      <c r="L59" s="1247"/>
    </row>
    <row r="60" spans="1:20">
      <c r="A60" s="1250" t="s">
        <v>597</v>
      </c>
      <c r="B60" s="1251"/>
      <c r="C60" s="1245" t="s">
        <v>376</v>
      </c>
      <c r="D60" s="1246"/>
      <c r="E60" s="1246"/>
      <c r="F60" s="1246"/>
      <c r="G60" s="1246"/>
      <c r="H60" s="1246"/>
      <c r="I60" s="1246"/>
      <c r="J60" s="1246"/>
      <c r="K60" s="1246"/>
      <c r="L60" s="1247"/>
    </row>
    <row r="61" spans="1:20">
      <c r="A61" s="1252"/>
      <c r="B61" s="1253"/>
      <c r="C61" s="1245" t="s">
        <v>375</v>
      </c>
      <c r="D61" s="1246"/>
      <c r="E61" s="1246"/>
      <c r="F61" s="1246"/>
      <c r="G61" s="1246"/>
      <c r="H61" s="1246"/>
      <c r="I61" s="1246"/>
      <c r="J61" s="1246"/>
      <c r="K61" s="1246"/>
      <c r="L61" s="1247"/>
    </row>
    <row r="62" spans="1:20">
      <c r="A62" s="1252"/>
      <c r="B62" s="1253"/>
      <c r="C62" s="1245" t="s">
        <v>374</v>
      </c>
      <c r="D62" s="1246"/>
      <c r="E62" s="1246"/>
      <c r="F62" s="1246"/>
      <c r="G62" s="1246"/>
      <c r="H62" s="1246"/>
      <c r="I62" s="1246"/>
      <c r="J62" s="1246"/>
      <c r="K62" s="1246"/>
      <c r="L62" s="1247"/>
    </row>
    <row r="63" spans="1:20">
      <c r="A63" s="1254"/>
      <c r="B63" s="1255"/>
      <c r="C63" s="1245" t="s">
        <v>373</v>
      </c>
      <c r="D63" s="1246"/>
      <c r="E63" s="1246"/>
      <c r="F63" s="1246"/>
      <c r="G63" s="1246"/>
      <c r="H63" s="1246"/>
      <c r="I63" s="1246"/>
      <c r="J63" s="1246"/>
      <c r="K63" s="1246"/>
      <c r="L63" s="1247"/>
    </row>
    <row r="64" spans="1:20">
      <c r="A64" s="1236" t="s">
        <v>598</v>
      </c>
      <c r="B64" s="1238"/>
      <c r="C64" s="1245" t="s">
        <v>371</v>
      </c>
      <c r="D64" s="1246"/>
      <c r="E64" s="1246"/>
      <c r="F64" s="1246"/>
      <c r="G64" s="1246"/>
      <c r="H64" s="1246"/>
      <c r="I64" s="1246"/>
      <c r="J64" s="1246"/>
      <c r="K64" s="1246"/>
      <c r="L64" s="1247"/>
    </row>
    <row r="65" spans="1:20">
      <c r="A65" s="1227" t="str">
        <f ca="1">"작업상세내역 및 작업 방법("&amp;INDIRECT("시"&amp;$T65+1&amp;"!d4")&amp;")"</f>
        <v>작업상세내역 및 작업 방법(1-0-5-0)</v>
      </c>
      <c r="B65" s="1228"/>
      <c r="C65" s="1228"/>
      <c r="D65" s="1228"/>
      <c r="E65" s="1228"/>
      <c r="F65" s="1228"/>
      <c r="G65" s="1228"/>
      <c r="H65" s="1228"/>
      <c r="I65" s="1228"/>
      <c r="J65" s="1228"/>
      <c r="K65" s="1228"/>
      <c r="L65" s="1229"/>
      <c r="T65">
        <f>ROUNDDOWN(ROW()/16,0)</f>
        <v>4</v>
      </c>
    </row>
    <row r="66" spans="1:20">
      <c r="A66" s="1230" t="s">
        <v>512</v>
      </c>
      <c r="B66" s="1233" t="s">
        <v>588</v>
      </c>
      <c r="C66" s="1230" t="s">
        <v>180</v>
      </c>
      <c r="D66" s="1236" t="s">
        <v>589</v>
      </c>
      <c r="E66" s="1237"/>
      <c r="F66" s="1238"/>
      <c r="G66" s="1239" t="s">
        <v>590</v>
      </c>
      <c r="H66" s="1240"/>
      <c r="I66" s="1241"/>
      <c r="J66" s="1236" t="s">
        <v>179</v>
      </c>
      <c r="K66" s="1237"/>
      <c r="L66" s="1238"/>
    </row>
    <row r="67" spans="1:20">
      <c r="A67" s="1231"/>
      <c r="B67" s="1234"/>
      <c r="C67" s="1231"/>
      <c r="D67" s="1230" t="s">
        <v>408</v>
      </c>
      <c r="E67" s="1233" t="s">
        <v>591</v>
      </c>
      <c r="F67" s="1233" t="s">
        <v>592</v>
      </c>
      <c r="G67" s="1242"/>
      <c r="H67" s="1243"/>
      <c r="I67" s="1244"/>
      <c r="J67" s="1230" t="s">
        <v>178</v>
      </c>
      <c r="K67" s="1230" t="s">
        <v>312</v>
      </c>
      <c r="L67" s="1230" t="s">
        <v>387</v>
      </c>
    </row>
    <row r="68" spans="1:20">
      <c r="A68" s="1232"/>
      <c r="B68" s="1235"/>
      <c r="C68" s="1232"/>
      <c r="D68" s="1232"/>
      <c r="E68" s="1235"/>
      <c r="F68" s="1235"/>
      <c r="G68" s="665" t="s">
        <v>394</v>
      </c>
      <c r="H68" s="665" t="s">
        <v>99</v>
      </c>
      <c r="I68" s="665" t="s">
        <v>392</v>
      </c>
      <c r="J68" s="1232"/>
      <c r="K68" s="1232"/>
      <c r="L68" s="1232"/>
    </row>
    <row r="69" spans="1:20" ht="13.5" customHeight="1">
      <c r="A69" s="1233" t="s">
        <v>593</v>
      </c>
      <c r="B69" s="1248">
        <f ca="1">INDIRECT("시"&amp;$T65+1&amp;"!D8")</f>
        <v>3.0999999999999996</v>
      </c>
      <c r="C69" s="1230" t="s">
        <v>211</v>
      </c>
      <c r="D69" s="667" t="str">
        <f ca="1">INDIRECT("시"&amp;$T65+1&amp;"!e22")</f>
        <v>마가목</v>
      </c>
      <c r="E69" s="670">
        <f ca="1">INDIRECT("시"&amp;$T65+1&amp;"!f22")</f>
        <v>1250</v>
      </c>
      <c r="F69" s="670">
        <f ca="1">INDIRECT("시"&amp;$T65+1&amp;"!g22")</f>
        <v>1750</v>
      </c>
      <c r="G69" s="665" t="s">
        <v>389</v>
      </c>
      <c r="H69" s="665" t="s">
        <v>388</v>
      </c>
      <c r="I69" s="736">
        <f ca="1">E69*0</f>
        <v>0</v>
      </c>
      <c r="J69" s="1208" t="str">
        <f ca="1">INDIRECT("시"&amp;$T65+1&amp;"!f41")</f>
        <v>중(15º~30º)</v>
      </c>
      <c r="K69" s="1208" t="str">
        <f ca="1">INDIRECT("시"&amp;$T65+1&amp;"!g41")</f>
        <v>개소당 평균면적이 3ha 이상</v>
      </c>
      <c r="L69" s="1208" t="str">
        <f ca="1">INDIRECT("시"&amp;$T65+1&amp;"!i41")</f>
        <v>조림 3년 차 이상</v>
      </c>
    </row>
    <row r="70" spans="1:20">
      <c r="A70" s="1235"/>
      <c r="B70" s="1249"/>
      <c r="C70" s="1232"/>
      <c r="D70" s="668"/>
      <c r="E70" s="669"/>
      <c r="F70" s="669"/>
      <c r="G70" s="665" t="s">
        <v>211</v>
      </c>
      <c r="H70" s="665" t="s">
        <v>4</v>
      </c>
      <c r="I70" s="671">
        <f ca="1">B69</f>
        <v>3.0999999999999996</v>
      </c>
      <c r="J70" s="1209"/>
      <c r="K70" s="1209"/>
      <c r="L70" s="1209"/>
    </row>
    <row r="71" spans="1:20">
      <c r="A71" s="1233" t="s">
        <v>594</v>
      </c>
      <c r="B71" s="665" t="s">
        <v>595</v>
      </c>
      <c r="C71" s="1245" t="s">
        <v>596</v>
      </c>
      <c r="D71" s="1246"/>
      <c r="E71" s="1246"/>
      <c r="F71" s="1246"/>
      <c r="G71" s="1246"/>
      <c r="H71" s="1246"/>
      <c r="I71" s="1246"/>
      <c r="J71" s="1246"/>
      <c r="K71" s="1246"/>
      <c r="L71" s="1247"/>
    </row>
    <row r="72" spans="1:20">
      <c r="A72" s="1234"/>
      <c r="B72" s="1230" t="s">
        <v>389</v>
      </c>
      <c r="C72" s="1245" t="s">
        <v>599</v>
      </c>
      <c r="D72" s="1246"/>
      <c r="E72" s="1246"/>
      <c r="F72" s="1246"/>
      <c r="G72" s="1246"/>
      <c r="H72" s="1246"/>
      <c r="I72" s="1246"/>
      <c r="J72" s="1246"/>
      <c r="K72" s="1246"/>
      <c r="L72" s="1247"/>
    </row>
    <row r="73" spans="1:20">
      <c r="A73" s="1234"/>
      <c r="B73" s="1232"/>
      <c r="C73" s="1245" t="s">
        <v>600</v>
      </c>
      <c r="D73" s="1246"/>
      <c r="E73" s="1246"/>
      <c r="F73" s="1246"/>
      <c r="G73" s="1246"/>
      <c r="H73" s="1246"/>
      <c r="I73" s="1246"/>
      <c r="J73" s="1246"/>
      <c r="K73" s="1246"/>
      <c r="L73" s="1247"/>
    </row>
    <row r="74" spans="1:20">
      <c r="A74" s="1234"/>
      <c r="B74" s="1230" t="s">
        <v>211</v>
      </c>
      <c r="C74" s="1245" t="s">
        <v>601</v>
      </c>
      <c r="D74" s="1246"/>
      <c r="E74" s="1246"/>
      <c r="F74" s="1246"/>
      <c r="G74" s="1246"/>
      <c r="H74" s="1246"/>
      <c r="I74" s="1246"/>
      <c r="J74" s="1246"/>
      <c r="K74" s="1246"/>
      <c r="L74" s="1247"/>
    </row>
    <row r="75" spans="1:20">
      <c r="A75" s="1235"/>
      <c r="B75" s="1232"/>
      <c r="C75" s="1245" t="s">
        <v>602</v>
      </c>
      <c r="D75" s="1246"/>
      <c r="E75" s="1246"/>
      <c r="F75" s="1246"/>
      <c r="G75" s="1246"/>
      <c r="H75" s="1246"/>
      <c r="I75" s="1246"/>
      <c r="J75" s="1246"/>
      <c r="K75" s="1246"/>
      <c r="L75" s="1247"/>
    </row>
    <row r="76" spans="1:20">
      <c r="A76" s="1250" t="s">
        <v>597</v>
      </c>
      <c r="B76" s="1251"/>
      <c r="C76" s="1245" t="s">
        <v>376</v>
      </c>
      <c r="D76" s="1246"/>
      <c r="E76" s="1246"/>
      <c r="F76" s="1246"/>
      <c r="G76" s="1246"/>
      <c r="H76" s="1246"/>
      <c r="I76" s="1246"/>
      <c r="J76" s="1246"/>
      <c r="K76" s="1246"/>
      <c r="L76" s="1247"/>
    </row>
    <row r="77" spans="1:20">
      <c r="A77" s="1252"/>
      <c r="B77" s="1253"/>
      <c r="C77" s="1245" t="s">
        <v>375</v>
      </c>
      <c r="D77" s="1246"/>
      <c r="E77" s="1246"/>
      <c r="F77" s="1246"/>
      <c r="G77" s="1246"/>
      <c r="H77" s="1246"/>
      <c r="I77" s="1246"/>
      <c r="J77" s="1246"/>
      <c r="K77" s="1246"/>
      <c r="L77" s="1247"/>
    </row>
    <row r="78" spans="1:20">
      <c r="A78" s="1252"/>
      <c r="B78" s="1253"/>
      <c r="C78" s="1245" t="s">
        <v>374</v>
      </c>
      <c r="D78" s="1246"/>
      <c r="E78" s="1246"/>
      <c r="F78" s="1246"/>
      <c r="G78" s="1246"/>
      <c r="H78" s="1246"/>
      <c r="I78" s="1246"/>
      <c r="J78" s="1246"/>
      <c r="K78" s="1246"/>
      <c r="L78" s="1247"/>
    </row>
    <row r="79" spans="1:20">
      <c r="A79" s="1254"/>
      <c r="B79" s="1255"/>
      <c r="C79" s="1245" t="s">
        <v>373</v>
      </c>
      <c r="D79" s="1246"/>
      <c r="E79" s="1246"/>
      <c r="F79" s="1246"/>
      <c r="G79" s="1246"/>
      <c r="H79" s="1246"/>
      <c r="I79" s="1246"/>
      <c r="J79" s="1246"/>
      <c r="K79" s="1246"/>
      <c r="L79" s="1247"/>
    </row>
    <row r="80" spans="1:20">
      <c r="A80" s="1236" t="s">
        <v>598</v>
      </c>
      <c r="B80" s="1238"/>
      <c r="C80" s="1245" t="s">
        <v>371</v>
      </c>
      <c r="D80" s="1246"/>
      <c r="E80" s="1246"/>
      <c r="F80" s="1246"/>
      <c r="G80" s="1246"/>
      <c r="H80" s="1246"/>
      <c r="I80" s="1246"/>
      <c r="J80" s="1246"/>
      <c r="K80" s="1246"/>
      <c r="L80" s="1247"/>
    </row>
    <row r="81" spans="1:20">
      <c r="A81" s="1227" t="str">
        <f ca="1">"작업상세내역 및 작업 방법("&amp;INDIRECT("시"&amp;$T81+1&amp;"!d4")&amp;")"</f>
        <v>작업상세내역 및 작업 방법(1-0-6-0)</v>
      </c>
      <c r="B81" s="1228"/>
      <c r="C81" s="1228"/>
      <c r="D81" s="1228"/>
      <c r="E81" s="1228"/>
      <c r="F81" s="1228"/>
      <c r="G81" s="1228"/>
      <c r="H81" s="1228"/>
      <c r="I81" s="1228"/>
      <c r="J81" s="1228"/>
      <c r="K81" s="1228"/>
      <c r="L81" s="1229"/>
      <c r="T81">
        <f>ROUNDDOWN(ROW()/16,0)</f>
        <v>5</v>
      </c>
    </row>
    <row r="82" spans="1:20">
      <c r="A82" s="1230" t="s">
        <v>512</v>
      </c>
      <c r="B82" s="1233" t="s">
        <v>588</v>
      </c>
      <c r="C82" s="1230" t="s">
        <v>180</v>
      </c>
      <c r="D82" s="1236" t="s">
        <v>589</v>
      </c>
      <c r="E82" s="1237"/>
      <c r="F82" s="1238"/>
      <c r="G82" s="1239" t="s">
        <v>590</v>
      </c>
      <c r="H82" s="1240"/>
      <c r="I82" s="1241"/>
      <c r="J82" s="1236" t="s">
        <v>179</v>
      </c>
      <c r="K82" s="1237"/>
      <c r="L82" s="1238"/>
    </row>
    <row r="83" spans="1:20">
      <c r="A83" s="1231"/>
      <c r="B83" s="1234"/>
      <c r="C83" s="1231"/>
      <c r="D83" s="1230" t="s">
        <v>408</v>
      </c>
      <c r="E83" s="1233" t="s">
        <v>591</v>
      </c>
      <c r="F83" s="1233" t="s">
        <v>592</v>
      </c>
      <c r="G83" s="1242"/>
      <c r="H83" s="1243"/>
      <c r="I83" s="1244"/>
      <c r="J83" s="1230" t="s">
        <v>178</v>
      </c>
      <c r="K83" s="1230" t="s">
        <v>312</v>
      </c>
      <c r="L83" s="1230" t="s">
        <v>387</v>
      </c>
    </row>
    <row r="84" spans="1:20">
      <c r="A84" s="1232"/>
      <c r="B84" s="1235"/>
      <c r="C84" s="1232"/>
      <c r="D84" s="1232"/>
      <c r="E84" s="1235"/>
      <c r="F84" s="1235"/>
      <c r="G84" s="665" t="s">
        <v>394</v>
      </c>
      <c r="H84" s="665" t="s">
        <v>99</v>
      </c>
      <c r="I84" s="665" t="s">
        <v>392</v>
      </c>
      <c r="J84" s="1232"/>
      <c r="K84" s="1232"/>
      <c r="L84" s="1232"/>
    </row>
    <row r="85" spans="1:20" ht="13.5" customHeight="1">
      <c r="A85" s="1233" t="s">
        <v>593</v>
      </c>
      <c r="B85" s="1248">
        <f ca="1">INDIRECT("시"&amp;$T81+1&amp;"!D8")</f>
        <v>20.069999999999997</v>
      </c>
      <c r="C85" s="1230" t="s">
        <v>211</v>
      </c>
      <c r="D85" s="667" t="str">
        <f ca="1">INDIRECT("시"&amp;$T81+1&amp;"!e22")</f>
        <v>자작나무</v>
      </c>
      <c r="E85" s="670">
        <f ca="1">INDIRECT("시"&amp;$T81+1&amp;"!f22")</f>
        <v>1673</v>
      </c>
      <c r="F85" s="670">
        <f ca="1">INDIRECT("시"&amp;$T81+1&amp;"!g22")</f>
        <v>1327</v>
      </c>
      <c r="G85" s="665" t="s">
        <v>389</v>
      </c>
      <c r="H85" s="665" t="s">
        <v>388</v>
      </c>
      <c r="I85" s="666">
        <f ca="1">E85</f>
        <v>1673</v>
      </c>
      <c r="J85" s="1208" t="str">
        <f ca="1">INDIRECT("시"&amp;$T81+1&amp;"!f41")</f>
        <v>중(15º~30º)</v>
      </c>
      <c r="K85" s="1208" t="str">
        <f ca="1">INDIRECT("시"&amp;$T81+1&amp;"!g41")</f>
        <v>개소당 평균면적이 3ha 이상</v>
      </c>
      <c r="L85" s="1208" t="str">
        <f ca="1">INDIRECT("시"&amp;$T81+1&amp;"!i41")</f>
        <v>조림 2년 차</v>
      </c>
    </row>
    <row r="86" spans="1:20">
      <c r="A86" s="1235"/>
      <c r="B86" s="1249"/>
      <c r="C86" s="1232"/>
      <c r="D86" s="668"/>
      <c r="E86" s="669"/>
      <c r="F86" s="669"/>
      <c r="G86" s="665" t="s">
        <v>211</v>
      </c>
      <c r="H86" s="665" t="s">
        <v>4</v>
      </c>
      <c r="I86" s="671">
        <f ca="1">B85</f>
        <v>20.069999999999997</v>
      </c>
      <c r="J86" s="1209"/>
      <c r="K86" s="1209"/>
      <c r="L86" s="1209"/>
    </row>
    <row r="87" spans="1:20">
      <c r="A87" s="1233" t="s">
        <v>594</v>
      </c>
      <c r="B87" s="665" t="s">
        <v>595</v>
      </c>
      <c r="C87" s="1245" t="s">
        <v>596</v>
      </c>
      <c r="D87" s="1246"/>
      <c r="E87" s="1246"/>
      <c r="F87" s="1246"/>
      <c r="G87" s="1246"/>
      <c r="H87" s="1246"/>
      <c r="I87" s="1246"/>
      <c r="J87" s="1246"/>
      <c r="K87" s="1246"/>
      <c r="L87" s="1247"/>
    </row>
    <row r="88" spans="1:20">
      <c r="A88" s="1234"/>
      <c r="B88" s="1230" t="s">
        <v>389</v>
      </c>
      <c r="C88" s="1245" t="s">
        <v>599</v>
      </c>
      <c r="D88" s="1246"/>
      <c r="E88" s="1246"/>
      <c r="F88" s="1246"/>
      <c r="G88" s="1246"/>
      <c r="H88" s="1246"/>
      <c r="I88" s="1246"/>
      <c r="J88" s="1246"/>
      <c r="K88" s="1246"/>
      <c r="L88" s="1247"/>
    </row>
    <row r="89" spans="1:20">
      <c r="A89" s="1234"/>
      <c r="B89" s="1232"/>
      <c r="C89" s="1245" t="s">
        <v>600</v>
      </c>
      <c r="D89" s="1246"/>
      <c r="E89" s="1246"/>
      <c r="F89" s="1246"/>
      <c r="G89" s="1246"/>
      <c r="H89" s="1246"/>
      <c r="I89" s="1246"/>
      <c r="J89" s="1246"/>
      <c r="K89" s="1246"/>
      <c r="L89" s="1247"/>
    </row>
    <row r="90" spans="1:20">
      <c r="A90" s="1234"/>
      <c r="B90" s="1230" t="s">
        <v>211</v>
      </c>
      <c r="C90" s="1245" t="s">
        <v>601</v>
      </c>
      <c r="D90" s="1246"/>
      <c r="E90" s="1246"/>
      <c r="F90" s="1246"/>
      <c r="G90" s="1246"/>
      <c r="H90" s="1246"/>
      <c r="I90" s="1246"/>
      <c r="J90" s="1246"/>
      <c r="K90" s="1246"/>
      <c r="L90" s="1247"/>
    </row>
    <row r="91" spans="1:20">
      <c r="A91" s="1235"/>
      <c r="B91" s="1232"/>
      <c r="C91" s="1245" t="s">
        <v>602</v>
      </c>
      <c r="D91" s="1246"/>
      <c r="E91" s="1246"/>
      <c r="F91" s="1246"/>
      <c r="G91" s="1246"/>
      <c r="H91" s="1246"/>
      <c r="I91" s="1246"/>
      <c r="J91" s="1246"/>
      <c r="K91" s="1246"/>
      <c r="L91" s="1247"/>
    </row>
    <row r="92" spans="1:20">
      <c r="A92" s="1250" t="s">
        <v>597</v>
      </c>
      <c r="B92" s="1251"/>
      <c r="C92" s="1245" t="s">
        <v>376</v>
      </c>
      <c r="D92" s="1246"/>
      <c r="E92" s="1246"/>
      <c r="F92" s="1246"/>
      <c r="G92" s="1246"/>
      <c r="H92" s="1246"/>
      <c r="I92" s="1246"/>
      <c r="J92" s="1246"/>
      <c r="K92" s="1246"/>
      <c r="L92" s="1247"/>
    </row>
    <row r="93" spans="1:20">
      <c r="A93" s="1252"/>
      <c r="B93" s="1253"/>
      <c r="C93" s="1245" t="s">
        <v>375</v>
      </c>
      <c r="D93" s="1246"/>
      <c r="E93" s="1246"/>
      <c r="F93" s="1246"/>
      <c r="G93" s="1246"/>
      <c r="H93" s="1246"/>
      <c r="I93" s="1246"/>
      <c r="J93" s="1246"/>
      <c r="K93" s="1246"/>
      <c r="L93" s="1247"/>
    </row>
    <row r="94" spans="1:20">
      <c r="A94" s="1252"/>
      <c r="B94" s="1253"/>
      <c r="C94" s="1245" t="s">
        <v>374</v>
      </c>
      <c r="D94" s="1246"/>
      <c r="E94" s="1246"/>
      <c r="F94" s="1246"/>
      <c r="G94" s="1246"/>
      <c r="H94" s="1246"/>
      <c r="I94" s="1246"/>
      <c r="J94" s="1246"/>
      <c r="K94" s="1246"/>
      <c r="L94" s="1247"/>
    </row>
    <row r="95" spans="1:20">
      <c r="A95" s="1254"/>
      <c r="B95" s="1255"/>
      <c r="C95" s="1245" t="s">
        <v>373</v>
      </c>
      <c r="D95" s="1246"/>
      <c r="E95" s="1246"/>
      <c r="F95" s="1246"/>
      <c r="G95" s="1246"/>
      <c r="H95" s="1246"/>
      <c r="I95" s="1246"/>
      <c r="J95" s="1246"/>
      <c r="K95" s="1246"/>
      <c r="L95" s="1247"/>
    </row>
    <row r="96" spans="1:20">
      <c r="A96" s="1236" t="s">
        <v>598</v>
      </c>
      <c r="B96" s="1238"/>
      <c r="C96" s="1245" t="s">
        <v>371</v>
      </c>
      <c r="D96" s="1246"/>
      <c r="E96" s="1246"/>
      <c r="F96" s="1246"/>
      <c r="G96" s="1246"/>
      <c r="H96" s="1246"/>
      <c r="I96" s="1246"/>
      <c r="J96" s="1246"/>
      <c r="K96" s="1246"/>
      <c r="L96" s="1247"/>
    </row>
    <row r="97" spans="1:20">
      <c r="A97" s="1227" t="str">
        <f ca="1">"작업상세내역 및 작업 방법("&amp;INDIRECT("시"&amp;$T97+1&amp;"!d4")&amp;")"</f>
        <v>작업상세내역 및 작업 방법(1-0-7-0)</v>
      </c>
      <c r="B97" s="1228"/>
      <c r="C97" s="1228"/>
      <c r="D97" s="1228"/>
      <c r="E97" s="1228"/>
      <c r="F97" s="1228"/>
      <c r="G97" s="1228"/>
      <c r="H97" s="1228"/>
      <c r="I97" s="1228"/>
      <c r="J97" s="1228"/>
      <c r="K97" s="1228"/>
      <c r="L97" s="1229"/>
      <c r="T97">
        <f>ROUNDDOWN(ROW()/16,0)</f>
        <v>6</v>
      </c>
    </row>
    <row r="98" spans="1:20">
      <c r="A98" s="1230" t="s">
        <v>512</v>
      </c>
      <c r="B98" s="1233" t="s">
        <v>588</v>
      </c>
      <c r="C98" s="1230" t="s">
        <v>180</v>
      </c>
      <c r="D98" s="1236" t="s">
        <v>589</v>
      </c>
      <c r="E98" s="1237"/>
      <c r="F98" s="1238"/>
      <c r="G98" s="1239" t="s">
        <v>590</v>
      </c>
      <c r="H98" s="1240"/>
      <c r="I98" s="1241"/>
      <c r="J98" s="1236" t="s">
        <v>179</v>
      </c>
      <c r="K98" s="1237"/>
      <c r="L98" s="1238"/>
    </row>
    <row r="99" spans="1:20">
      <c r="A99" s="1231"/>
      <c r="B99" s="1234"/>
      <c r="C99" s="1231"/>
      <c r="D99" s="1230" t="s">
        <v>408</v>
      </c>
      <c r="E99" s="1233" t="s">
        <v>591</v>
      </c>
      <c r="F99" s="1233" t="s">
        <v>592</v>
      </c>
      <c r="G99" s="1242"/>
      <c r="H99" s="1243"/>
      <c r="I99" s="1244"/>
      <c r="J99" s="1230" t="s">
        <v>178</v>
      </c>
      <c r="K99" s="1230" t="s">
        <v>312</v>
      </c>
      <c r="L99" s="1230" t="s">
        <v>387</v>
      </c>
    </row>
    <row r="100" spans="1:20">
      <c r="A100" s="1232"/>
      <c r="B100" s="1235"/>
      <c r="C100" s="1232"/>
      <c r="D100" s="1232"/>
      <c r="E100" s="1235"/>
      <c r="F100" s="1235"/>
      <c r="G100" s="665" t="s">
        <v>394</v>
      </c>
      <c r="H100" s="665" t="s">
        <v>99</v>
      </c>
      <c r="I100" s="665" t="s">
        <v>392</v>
      </c>
      <c r="J100" s="1232"/>
      <c r="K100" s="1232"/>
      <c r="L100" s="1232"/>
    </row>
    <row r="101" spans="1:20" ht="13.5" customHeight="1">
      <c r="A101" s="1233" t="s">
        <v>593</v>
      </c>
      <c r="B101" s="1248">
        <f ca="1">INDIRECT("시"&amp;$T97+1&amp;"!D8")</f>
        <v>0</v>
      </c>
      <c r="C101" s="1230" t="s">
        <v>211</v>
      </c>
      <c r="D101" s="667">
        <f ca="1">INDIRECT("시"&amp;$T97+1&amp;"!e22")</f>
        <v>0</v>
      </c>
      <c r="E101" s="670">
        <f ca="1">INDIRECT("시"&amp;$T97+1&amp;"!f22")</f>
        <v>0</v>
      </c>
      <c r="F101" s="670">
        <f ca="1">INDIRECT("시"&amp;$T97+1&amp;"!g22")</f>
        <v>0</v>
      </c>
      <c r="G101" s="665" t="s">
        <v>389</v>
      </c>
      <c r="H101" s="665" t="s">
        <v>388</v>
      </c>
      <c r="I101" s="666">
        <f ca="1">E101</f>
        <v>0</v>
      </c>
      <c r="J101" s="1208" t="str">
        <f ca="1">INDIRECT("시"&amp;$T97+1&amp;"!f41")</f>
        <v>중(15º~30º)</v>
      </c>
      <c r="K101" s="1208" t="str">
        <f ca="1">INDIRECT("시"&amp;$T97+1&amp;"!g41")</f>
        <v>개소당 평균면적이 3ha 이상</v>
      </c>
      <c r="L101" s="1208" t="str">
        <f ca="1">INDIRECT("시"&amp;$T97+1&amp;"!i41")</f>
        <v>조림 3년 차 이상</v>
      </c>
    </row>
    <row r="102" spans="1:20">
      <c r="A102" s="1235"/>
      <c r="B102" s="1249"/>
      <c r="C102" s="1232"/>
      <c r="D102" s="668"/>
      <c r="E102" s="669"/>
      <c r="F102" s="669"/>
      <c r="G102" s="665" t="s">
        <v>211</v>
      </c>
      <c r="H102" s="665" t="s">
        <v>4</v>
      </c>
      <c r="I102" s="671">
        <f ca="1">B101</f>
        <v>0</v>
      </c>
      <c r="J102" s="1209"/>
      <c r="K102" s="1209"/>
      <c r="L102" s="1209"/>
    </row>
    <row r="103" spans="1:20">
      <c r="A103" s="1233" t="s">
        <v>594</v>
      </c>
      <c r="B103" s="665" t="s">
        <v>595</v>
      </c>
      <c r="C103" s="1245" t="s">
        <v>596</v>
      </c>
      <c r="D103" s="1246"/>
      <c r="E103" s="1246"/>
      <c r="F103" s="1246"/>
      <c r="G103" s="1246"/>
      <c r="H103" s="1246"/>
      <c r="I103" s="1246"/>
      <c r="J103" s="1246"/>
      <c r="K103" s="1246"/>
      <c r="L103" s="1247"/>
    </row>
    <row r="104" spans="1:20">
      <c r="A104" s="1234"/>
      <c r="B104" s="1230" t="s">
        <v>389</v>
      </c>
      <c r="C104" s="1245" t="s">
        <v>599</v>
      </c>
      <c r="D104" s="1246"/>
      <c r="E104" s="1246"/>
      <c r="F104" s="1246"/>
      <c r="G104" s="1246"/>
      <c r="H104" s="1246"/>
      <c r="I104" s="1246"/>
      <c r="J104" s="1246"/>
      <c r="K104" s="1246"/>
      <c r="L104" s="1247"/>
    </row>
    <row r="105" spans="1:20">
      <c r="A105" s="1234"/>
      <c r="B105" s="1232"/>
      <c r="C105" s="1245" t="s">
        <v>600</v>
      </c>
      <c r="D105" s="1246"/>
      <c r="E105" s="1246"/>
      <c r="F105" s="1246"/>
      <c r="G105" s="1246"/>
      <c r="H105" s="1246"/>
      <c r="I105" s="1246"/>
      <c r="J105" s="1246"/>
      <c r="K105" s="1246"/>
      <c r="L105" s="1247"/>
    </row>
    <row r="106" spans="1:20">
      <c r="A106" s="1234"/>
      <c r="B106" s="1230" t="s">
        <v>211</v>
      </c>
      <c r="C106" s="1245" t="s">
        <v>601</v>
      </c>
      <c r="D106" s="1246"/>
      <c r="E106" s="1246"/>
      <c r="F106" s="1246"/>
      <c r="G106" s="1246"/>
      <c r="H106" s="1246"/>
      <c r="I106" s="1246"/>
      <c r="J106" s="1246"/>
      <c r="K106" s="1246"/>
      <c r="L106" s="1247"/>
    </row>
    <row r="107" spans="1:20">
      <c r="A107" s="1235"/>
      <c r="B107" s="1232"/>
      <c r="C107" s="1245" t="s">
        <v>602</v>
      </c>
      <c r="D107" s="1246"/>
      <c r="E107" s="1246"/>
      <c r="F107" s="1246"/>
      <c r="G107" s="1246"/>
      <c r="H107" s="1246"/>
      <c r="I107" s="1246"/>
      <c r="J107" s="1246"/>
      <c r="K107" s="1246"/>
      <c r="L107" s="1247"/>
    </row>
    <row r="108" spans="1:20">
      <c r="A108" s="1250" t="s">
        <v>597</v>
      </c>
      <c r="B108" s="1251"/>
      <c r="C108" s="1245" t="s">
        <v>376</v>
      </c>
      <c r="D108" s="1246"/>
      <c r="E108" s="1246"/>
      <c r="F108" s="1246"/>
      <c r="G108" s="1246"/>
      <c r="H108" s="1246"/>
      <c r="I108" s="1246"/>
      <c r="J108" s="1246"/>
      <c r="K108" s="1246"/>
      <c r="L108" s="1247"/>
    </row>
    <row r="109" spans="1:20">
      <c r="A109" s="1252"/>
      <c r="B109" s="1253"/>
      <c r="C109" s="1245" t="s">
        <v>375</v>
      </c>
      <c r="D109" s="1246"/>
      <c r="E109" s="1246"/>
      <c r="F109" s="1246"/>
      <c r="G109" s="1246"/>
      <c r="H109" s="1246"/>
      <c r="I109" s="1246"/>
      <c r="J109" s="1246"/>
      <c r="K109" s="1246"/>
      <c r="L109" s="1247"/>
    </row>
    <row r="110" spans="1:20">
      <c r="A110" s="1252"/>
      <c r="B110" s="1253"/>
      <c r="C110" s="1245" t="s">
        <v>374</v>
      </c>
      <c r="D110" s="1246"/>
      <c r="E110" s="1246"/>
      <c r="F110" s="1246"/>
      <c r="G110" s="1246"/>
      <c r="H110" s="1246"/>
      <c r="I110" s="1246"/>
      <c r="J110" s="1246"/>
      <c r="K110" s="1246"/>
      <c r="L110" s="1247"/>
    </row>
    <row r="111" spans="1:20">
      <c r="A111" s="1254"/>
      <c r="B111" s="1255"/>
      <c r="C111" s="1245" t="s">
        <v>373</v>
      </c>
      <c r="D111" s="1246"/>
      <c r="E111" s="1246"/>
      <c r="F111" s="1246"/>
      <c r="G111" s="1246"/>
      <c r="H111" s="1246"/>
      <c r="I111" s="1246"/>
      <c r="J111" s="1246"/>
      <c r="K111" s="1246"/>
      <c r="L111" s="1247"/>
    </row>
    <row r="112" spans="1:20">
      <c r="A112" s="1236" t="s">
        <v>598</v>
      </c>
      <c r="B112" s="1238"/>
      <c r="C112" s="1245" t="s">
        <v>371</v>
      </c>
      <c r="D112" s="1246"/>
      <c r="E112" s="1246"/>
      <c r="F112" s="1246"/>
      <c r="G112" s="1246"/>
      <c r="H112" s="1246"/>
      <c r="I112" s="1246"/>
      <c r="J112" s="1246"/>
      <c r="K112" s="1246"/>
      <c r="L112" s="1247"/>
    </row>
    <row r="113" spans="1:20">
      <c r="A113" s="1227" t="str">
        <f ca="1">"작업상세내역 및 작업 방법("&amp;INDIRECT("시"&amp;$T113+1&amp;"!d4")&amp;")"</f>
        <v>작업상세내역 및 작업 방법(1-0-8-0)</v>
      </c>
      <c r="B113" s="1228"/>
      <c r="C113" s="1228"/>
      <c r="D113" s="1228"/>
      <c r="E113" s="1228"/>
      <c r="F113" s="1228"/>
      <c r="G113" s="1228"/>
      <c r="H113" s="1228"/>
      <c r="I113" s="1228"/>
      <c r="J113" s="1228"/>
      <c r="K113" s="1228"/>
      <c r="L113" s="1229"/>
      <c r="T113">
        <f>ROUNDDOWN(ROW()/16,0)</f>
        <v>7</v>
      </c>
    </row>
    <row r="114" spans="1:20">
      <c r="A114" s="1230" t="s">
        <v>512</v>
      </c>
      <c r="B114" s="1233" t="s">
        <v>588</v>
      </c>
      <c r="C114" s="1230" t="s">
        <v>180</v>
      </c>
      <c r="D114" s="1236" t="s">
        <v>589</v>
      </c>
      <c r="E114" s="1237"/>
      <c r="F114" s="1238"/>
      <c r="G114" s="1239" t="s">
        <v>590</v>
      </c>
      <c r="H114" s="1240"/>
      <c r="I114" s="1241"/>
      <c r="J114" s="1236" t="s">
        <v>179</v>
      </c>
      <c r="K114" s="1237"/>
      <c r="L114" s="1238"/>
    </row>
    <row r="115" spans="1:20">
      <c r="A115" s="1231"/>
      <c r="B115" s="1234"/>
      <c r="C115" s="1231"/>
      <c r="D115" s="1230" t="s">
        <v>408</v>
      </c>
      <c r="E115" s="1233" t="s">
        <v>591</v>
      </c>
      <c r="F115" s="1233" t="s">
        <v>592</v>
      </c>
      <c r="G115" s="1242"/>
      <c r="H115" s="1243"/>
      <c r="I115" s="1244"/>
      <c r="J115" s="1230" t="s">
        <v>178</v>
      </c>
      <c r="K115" s="1230" t="s">
        <v>312</v>
      </c>
      <c r="L115" s="1230" t="s">
        <v>387</v>
      </c>
    </row>
    <row r="116" spans="1:20">
      <c r="A116" s="1232"/>
      <c r="B116" s="1235"/>
      <c r="C116" s="1232"/>
      <c r="D116" s="1232"/>
      <c r="E116" s="1235"/>
      <c r="F116" s="1235"/>
      <c r="G116" s="665" t="s">
        <v>394</v>
      </c>
      <c r="H116" s="665" t="s">
        <v>99</v>
      </c>
      <c r="I116" s="665" t="s">
        <v>392</v>
      </c>
      <c r="J116" s="1232"/>
      <c r="K116" s="1232"/>
      <c r="L116" s="1232"/>
    </row>
    <row r="117" spans="1:20" ht="13.5" customHeight="1">
      <c r="A117" s="1233" t="s">
        <v>593</v>
      </c>
      <c r="B117" s="1248">
        <f ca="1">INDIRECT("시"&amp;$T113+1&amp;"!D8")</f>
        <v>0</v>
      </c>
      <c r="C117" s="1230" t="s">
        <v>211</v>
      </c>
      <c r="D117" s="667">
        <f ca="1">INDIRECT("시"&amp;$T113+1&amp;"!e22")</f>
        <v>0</v>
      </c>
      <c r="E117" s="670">
        <f ca="1">INDIRECT("시"&amp;$T113+1&amp;"!f22")</f>
        <v>0</v>
      </c>
      <c r="F117" s="670">
        <f ca="1">INDIRECT("시"&amp;$T113+1&amp;"!g22")</f>
        <v>0</v>
      </c>
      <c r="G117" s="665" t="s">
        <v>389</v>
      </c>
      <c r="H117" s="665" t="s">
        <v>388</v>
      </c>
      <c r="I117" s="666">
        <f ca="1">E117</f>
        <v>0</v>
      </c>
      <c r="J117" s="1208" t="str">
        <f ca="1">INDIRECT("시"&amp;$T113+1&amp;"!f41")</f>
        <v>중(15º~30º)</v>
      </c>
      <c r="K117" s="1208" t="str">
        <f ca="1">INDIRECT("시"&amp;$T113+1&amp;"!g41")</f>
        <v>개소당 평균면적이 3ha 이상</v>
      </c>
      <c r="L117" s="1208" t="str">
        <f ca="1">INDIRECT("시"&amp;$T113+1&amp;"!i41")</f>
        <v>조림 3년 차 이상</v>
      </c>
    </row>
    <row r="118" spans="1:20">
      <c r="A118" s="1235"/>
      <c r="B118" s="1249"/>
      <c r="C118" s="1232"/>
      <c r="D118" s="668"/>
      <c r="E118" s="669"/>
      <c r="F118" s="669"/>
      <c r="G118" s="665" t="s">
        <v>211</v>
      </c>
      <c r="H118" s="665" t="s">
        <v>4</v>
      </c>
      <c r="I118" s="671">
        <f ca="1">B117</f>
        <v>0</v>
      </c>
      <c r="J118" s="1209"/>
      <c r="K118" s="1209"/>
      <c r="L118" s="1209"/>
    </row>
    <row r="119" spans="1:20">
      <c r="A119" s="1233" t="s">
        <v>594</v>
      </c>
      <c r="B119" s="665" t="s">
        <v>595</v>
      </c>
      <c r="C119" s="1245" t="s">
        <v>596</v>
      </c>
      <c r="D119" s="1246"/>
      <c r="E119" s="1246"/>
      <c r="F119" s="1246"/>
      <c r="G119" s="1246"/>
      <c r="H119" s="1246"/>
      <c r="I119" s="1246"/>
      <c r="J119" s="1246"/>
      <c r="K119" s="1246"/>
      <c r="L119" s="1247"/>
    </row>
    <row r="120" spans="1:20">
      <c r="A120" s="1234"/>
      <c r="B120" s="1230" t="s">
        <v>389</v>
      </c>
      <c r="C120" s="1245" t="s">
        <v>599</v>
      </c>
      <c r="D120" s="1246"/>
      <c r="E120" s="1246"/>
      <c r="F120" s="1246"/>
      <c r="G120" s="1246"/>
      <c r="H120" s="1246"/>
      <c r="I120" s="1246"/>
      <c r="J120" s="1246"/>
      <c r="K120" s="1246"/>
      <c r="L120" s="1247"/>
    </row>
    <row r="121" spans="1:20">
      <c r="A121" s="1234"/>
      <c r="B121" s="1232"/>
      <c r="C121" s="1245" t="s">
        <v>600</v>
      </c>
      <c r="D121" s="1246"/>
      <c r="E121" s="1246"/>
      <c r="F121" s="1246"/>
      <c r="G121" s="1246"/>
      <c r="H121" s="1246"/>
      <c r="I121" s="1246"/>
      <c r="J121" s="1246"/>
      <c r="K121" s="1246"/>
      <c r="L121" s="1247"/>
    </row>
    <row r="122" spans="1:20">
      <c r="A122" s="1234"/>
      <c r="B122" s="1230" t="s">
        <v>211</v>
      </c>
      <c r="C122" s="1245" t="s">
        <v>601</v>
      </c>
      <c r="D122" s="1246"/>
      <c r="E122" s="1246"/>
      <c r="F122" s="1246"/>
      <c r="G122" s="1246"/>
      <c r="H122" s="1246"/>
      <c r="I122" s="1246"/>
      <c r="J122" s="1246"/>
      <c r="K122" s="1246"/>
      <c r="L122" s="1247"/>
    </row>
    <row r="123" spans="1:20">
      <c r="A123" s="1235"/>
      <c r="B123" s="1232"/>
      <c r="C123" s="1245" t="s">
        <v>602</v>
      </c>
      <c r="D123" s="1246"/>
      <c r="E123" s="1246"/>
      <c r="F123" s="1246"/>
      <c r="G123" s="1246"/>
      <c r="H123" s="1246"/>
      <c r="I123" s="1246"/>
      <c r="J123" s="1246"/>
      <c r="K123" s="1246"/>
      <c r="L123" s="1247"/>
    </row>
    <row r="124" spans="1:20">
      <c r="A124" s="1250" t="s">
        <v>597</v>
      </c>
      <c r="B124" s="1251"/>
      <c r="C124" s="1245" t="s">
        <v>376</v>
      </c>
      <c r="D124" s="1246"/>
      <c r="E124" s="1246"/>
      <c r="F124" s="1246"/>
      <c r="G124" s="1246"/>
      <c r="H124" s="1246"/>
      <c r="I124" s="1246"/>
      <c r="J124" s="1246"/>
      <c r="K124" s="1246"/>
      <c r="L124" s="1247"/>
    </row>
    <row r="125" spans="1:20">
      <c r="A125" s="1252"/>
      <c r="B125" s="1253"/>
      <c r="C125" s="1245" t="s">
        <v>375</v>
      </c>
      <c r="D125" s="1246"/>
      <c r="E125" s="1246"/>
      <c r="F125" s="1246"/>
      <c r="G125" s="1246"/>
      <c r="H125" s="1246"/>
      <c r="I125" s="1246"/>
      <c r="J125" s="1246"/>
      <c r="K125" s="1246"/>
      <c r="L125" s="1247"/>
    </row>
    <row r="126" spans="1:20">
      <c r="A126" s="1252"/>
      <c r="B126" s="1253"/>
      <c r="C126" s="1245" t="s">
        <v>374</v>
      </c>
      <c r="D126" s="1246"/>
      <c r="E126" s="1246"/>
      <c r="F126" s="1246"/>
      <c r="G126" s="1246"/>
      <c r="H126" s="1246"/>
      <c r="I126" s="1246"/>
      <c r="J126" s="1246"/>
      <c r="K126" s="1246"/>
      <c r="L126" s="1247"/>
    </row>
    <row r="127" spans="1:20">
      <c r="A127" s="1254"/>
      <c r="B127" s="1255"/>
      <c r="C127" s="1245" t="s">
        <v>373</v>
      </c>
      <c r="D127" s="1246"/>
      <c r="E127" s="1246"/>
      <c r="F127" s="1246"/>
      <c r="G127" s="1246"/>
      <c r="H127" s="1246"/>
      <c r="I127" s="1246"/>
      <c r="J127" s="1246"/>
      <c r="K127" s="1246"/>
      <c r="L127" s="1247"/>
    </row>
    <row r="128" spans="1:20">
      <c r="A128" s="1236" t="s">
        <v>598</v>
      </c>
      <c r="B128" s="1238"/>
      <c r="C128" s="1245" t="s">
        <v>371</v>
      </c>
      <c r="D128" s="1246"/>
      <c r="E128" s="1246"/>
      <c r="F128" s="1246"/>
      <c r="G128" s="1246"/>
      <c r="H128" s="1246"/>
      <c r="I128" s="1246"/>
      <c r="J128" s="1246"/>
      <c r="K128" s="1246"/>
      <c r="L128" s="1247"/>
    </row>
    <row r="129" spans="1:20">
      <c r="A129" s="1227" t="str">
        <f ca="1">"작업상세내역 및 작업 방법("&amp;INDIRECT("시"&amp;$T129+1&amp;"!d4")&amp;")"</f>
        <v>작업상세내역 및 작업 방법(1-0-9-0)</v>
      </c>
      <c r="B129" s="1228"/>
      <c r="C129" s="1228"/>
      <c r="D129" s="1228"/>
      <c r="E129" s="1228"/>
      <c r="F129" s="1228"/>
      <c r="G129" s="1228"/>
      <c r="H129" s="1228"/>
      <c r="I129" s="1228"/>
      <c r="J129" s="1228"/>
      <c r="K129" s="1228"/>
      <c r="L129" s="1229"/>
      <c r="T129">
        <f>ROUNDDOWN(ROW()/16,0)</f>
        <v>8</v>
      </c>
    </row>
    <row r="130" spans="1:20">
      <c r="A130" s="1230" t="s">
        <v>512</v>
      </c>
      <c r="B130" s="1233" t="s">
        <v>588</v>
      </c>
      <c r="C130" s="1230" t="s">
        <v>180</v>
      </c>
      <c r="D130" s="1236" t="s">
        <v>589</v>
      </c>
      <c r="E130" s="1237"/>
      <c r="F130" s="1238"/>
      <c r="G130" s="1239" t="s">
        <v>590</v>
      </c>
      <c r="H130" s="1240"/>
      <c r="I130" s="1241"/>
      <c r="J130" s="1236" t="s">
        <v>179</v>
      </c>
      <c r="K130" s="1237"/>
      <c r="L130" s="1238"/>
    </row>
    <row r="131" spans="1:20">
      <c r="A131" s="1231"/>
      <c r="B131" s="1234"/>
      <c r="C131" s="1231"/>
      <c r="D131" s="1230" t="s">
        <v>408</v>
      </c>
      <c r="E131" s="1233" t="s">
        <v>591</v>
      </c>
      <c r="F131" s="1233" t="s">
        <v>592</v>
      </c>
      <c r="G131" s="1242"/>
      <c r="H131" s="1243"/>
      <c r="I131" s="1244"/>
      <c r="J131" s="1230" t="s">
        <v>178</v>
      </c>
      <c r="K131" s="1230" t="s">
        <v>312</v>
      </c>
      <c r="L131" s="1230" t="s">
        <v>387</v>
      </c>
    </row>
    <row r="132" spans="1:20">
      <c r="A132" s="1232"/>
      <c r="B132" s="1235"/>
      <c r="C132" s="1232"/>
      <c r="D132" s="1232"/>
      <c r="E132" s="1235"/>
      <c r="F132" s="1235"/>
      <c r="G132" s="665" t="s">
        <v>394</v>
      </c>
      <c r="H132" s="665" t="s">
        <v>99</v>
      </c>
      <c r="I132" s="665" t="s">
        <v>392</v>
      </c>
      <c r="J132" s="1232"/>
      <c r="K132" s="1232"/>
      <c r="L132" s="1232"/>
    </row>
    <row r="133" spans="1:20" ht="13.5" customHeight="1">
      <c r="A133" s="1233" t="s">
        <v>593</v>
      </c>
      <c r="B133" s="1248">
        <f ca="1">INDIRECT("시"&amp;$T129+1&amp;"!D8")</f>
        <v>0</v>
      </c>
      <c r="C133" s="1230" t="s">
        <v>211</v>
      </c>
      <c r="D133" s="667">
        <f ca="1">INDIRECT("시"&amp;$T129+1&amp;"!e22")</f>
        <v>0</v>
      </c>
      <c r="E133" s="670">
        <f ca="1">INDIRECT("시"&amp;$T129+1&amp;"!f22")</f>
        <v>0</v>
      </c>
      <c r="F133" s="670">
        <f ca="1">INDIRECT("시"&amp;$T129+1&amp;"!g22")</f>
        <v>0</v>
      </c>
      <c r="G133" s="665" t="s">
        <v>389</v>
      </c>
      <c r="H133" s="665" t="s">
        <v>388</v>
      </c>
      <c r="I133" s="666">
        <f ca="1">E133</f>
        <v>0</v>
      </c>
      <c r="J133" s="1208" t="str">
        <f ca="1">INDIRECT("시"&amp;$T129+1&amp;"!f41")</f>
        <v>중(15º~30º)</v>
      </c>
      <c r="K133" s="1208" t="str">
        <f ca="1">INDIRECT("시"&amp;$T129+1&amp;"!g41")</f>
        <v>개소당 평균면적이 3ha 이상</v>
      </c>
      <c r="L133" s="1208" t="str">
        <f ca="1">INDIRECT("시"&amp;$T129+1&amp;"!i41")</f>
        <v>조림 3년 차 이상</v>
      </c>
    </row>
    <row r="134" spans="1:20">
      <c r="A134" s="1235"/>
      <c r="B134" s="1249"/>
      <c r="C134" s="1232"/>
      <c r="D134" s="668"/>
      <c r="E134" s="669"/>
      <c r="F134" s="669"/>
      <c r="G134" s="665" t="s">
        <v>211</v>
      </c>
      <c r="H134" s="665" t="s">
        <v>4</v>
      </c>
      <c r="I134" s="671">
        <f ca="1">B133</f>
        <v>0</v>
      </c>
      <c r="J134" s="1209"/>
      <c r="K134" s="1209"/>
      <c r="L134" s="1209"/>
    </row>
    <row r="135" spans="1:20">
      <c r="A135" s="1233" t="s">
        <v>594</v>
      </c>
      <c r="B135" s="665" t="s">
        <v>595</v>
      </c>
      <c r="C135" s="1245" t="s">
        <v>596</v>
      </c>
      <c r="D135" s="1246"/>
      <c r="E135" s="1246"/>
      <c r="F135" s="1246"/>
      <c r="G135" s="1246"/>
      <c r="H135" s="1246"/>
      <c r="I135" s="1246"/>
      <c r="J135" s="1246"/>
      <c r="K135" s="1246"/>
      <c r="L135" s="1247"/>
    </row>
    <row r="136" spans="1:20">
      <c r="A136" s="1234"/>
      <c r="B136" s="1230" t="s">
        <v>389</v>
      </c>
      <c r="C136" s="1245" t="s">
        <v>599</v>
      </c>
      <c r="D136" s="1246"/>
      <c r="E136" s="1246"/>
      <c r="F136" s="1246"/>
      <c r="G136" s="1246"/>
      <c r="H136" s="1246"/>
      <c r="I136" s="1246"/>
      <c r="J136" s="1246"/>
      <c r="K136" s="1246"/>
      <c r="L136" s="1247"/>
    </row>
    <row r="137" spans="1:20">
      <c r="A137" s="1234"/>
      <c r="B137" s="1232"/>
      <c r="C137" s="1245" t="s">
        <v>600</v>
      </c>
      <c r="D137" s="1246"/>
      <c r="E137" s="1246"/>
      <c r="F137" s="1246"/>
      <c r="G137" s="1246"/>
      <c r="H137" s="1246"/>
      <c r="I137" s="1246"/>
      <c r="J137" s="1246"/>
      <c r="K137" s="1246"/>
      <c r="L137" s="1247"/>
    </row>
    <row r="138" spans="1:20">
      <c r="A138" s="1234"/>
      <c r="B138" s="1230" t="s">
        <v>211</v>
      </c>
      <c r="C138" s="1245" t="s">
        <v>601</v>
      </c>
      <c r="D138" s="1246"/>
      <c r="E138" s="1246"/>
      <c r="F138" s="1246"/>
      <c r="G138" s="1246"/>
      <c r="H138" s="1246"/>
      <c r="I138" s="1246"/>
      <c r="J138" s="1246"/>
      <c r="K138" s="1246"/>
      <c r="L138" s="1247"/>
    </row>
    <row r="139" spans="1:20">
      <c r="A139" s="1235"/>
      <c r="B139" s="1232"/>
      <c r="C139" s="1245" t="s">
        <v>602</v>
      </c>
      <c r="D139" s="1246"/>
      <c r="E139" s="1246"/>
      <c r="F139" s="1246"/>
      <c r="G139" s="1246"/>
      <c r="H139" s="1246"/>
      <c r="I139" s="1246"/>
      <c r="J139" s="1246"/>
      <c r="K139" s="1246"/>
      <c r="L139" s="1247"/>
    </row>
    <row r="140" spans="1:20">
      <c r="A140" s="1250" t="s">
        <v>597</v>
      </c>
      <c r="B140" s="1251"/>
      <c r="C140" s="1245" t="s">
        <v>376</v>
      </c>
      <c r="D140" s="1246"/>
      <c r="E140" s="1246"/>
      <c r="F140" s="1246"/>
      <c r="G140" s="1246"/>
      <c r="H140" s="1246"/>
      <c r="I140" s="1246"/>
      <c r="J140" s="1246"/>
      <c r="K140" s="1246"/>
      <c r="L140" s="1247"/>
    </row>
    <row r="141" spans="1:20">
      <c r="A141" s="1252"/>
      <c r="B141" s="1253"/>
      <c r="C141" s="1245" t="s">
        <v>375</v>
      </c>
      <c r="D141" s="1246"/>
      <c r="E141" s="1246"/>
      <c r="F141" s="1246"/>
      <c r="G141" s="1246"/>
      <c r="H141" s="1246"/>
      <c r="I141" s="1246"/>
      <c r="J141" s="1246"/>
      <c r="K141" s="1246"/>
      <c r="L141" s="1247"/>
    </row>
    <row r="142" spans="1:20">
      <c r="A142" s="1252"/>
      <c r="B142" s="1253"/>
      <c r="C142" s="1245" t="s">
        <v>374</v>
      </c>
      <c r="D142" s="1246"/>
      <c r="E142" s="1246"/>
      <c r="F142" s="1246"/>
      <c r="G142" s="1246"/>
      <c r="H142" s="1246"/>
      <c r="I142" s="1246"/>
      <c r="J142" s="1246"/>
      <c r="K142" s="1246"/>
      <c r="L142" s="1247"/>
    </row>
    <row r="143" spans="1:20">
      <c r="A143" s="1254"/>
      <c r="B143" s="1255"/>
      <c r="C143" s="1245" t="s">
        <v>373</v>
      </c>
      <c r="D143" s="1246"/>
      <c r="E143" s="1246"/>
      <c r="F143" s="1246"/>
      <c r="G143" s="1246"/>
      <c r="H143" s="1246"/>
      <c r="I143" s="1246"/>
      <c r="J143" s="1246"/>
      <c r="K143" s="1246"/>
      <c r="L143" s="1247"/>
    </row>
    <row r="144" spans="1:20">
      <c r="A144" s="1236" t="s">
        <v>598</v>
      </c>
      <c r="B144" s="1238"/>
      <c r="C144" s="1245" t="s">
        <v>371</v>
      </c>
      <c r="D144" s="1246"/>
      <c r="E144" s="1246"/>
      <c r="F144" s="1246"/>
      <c r="G144" s="1246"/>
      <c r="H144" s="1246"/>
      <c r="I144" s="1246"/>
      <c r="J144" s="1246"/>
      <c r="K144" s="1246"/>
      <c r="L144" s="1247"/>
    </row>
    <row r="145" spans="1:20">
      <c r="A145" s="1227" t="str">
        <f ca="1">"작업상세내역 및 작업 방법("&amp;INDIRECT("시"&amp;$T145+1&amp;"!d4")&amp;")"</f>
        <v>작업상세내역 및 작업 방법(1-0-10-0)</v>
      </c>
      <c r="B145" s="1228"/>
      <c r="C145" s="1228"/>
      <c r="D145" s="1228"/>
      <c r="E145" s="1228"/>
      <c r="F145" s="1228"/>
      <c r="G145" s="1228"/>
      <c r="H145" s="1228"/>
      <c r="I145" s="1228"/>
      <c r="J145" s="1228"/>
      <c r="K145" s="1228"/>
      <c r="L145" s="1229"/>
      <c r="T145">
        <f>ROUNDDOWN(ROW()/16,0)</f>
        <v>9</v>
      </c>
    </row>
    <row r="146" spans="1:20">
      <c r="A146" s="1230" t="s">
        <v>512</v>
      </c>
      <c r="B146" s="1233" t="s">
        <v>588</v>
      </c>
      <c r="C146" s="1230" t="s">
        <v>180</v>
      </c>
      <c r="D146" s="1236" t="s">
        <v>589</v>
      </c>
      <c r="E146" s="1237"/>
      <c r="F146" s="1238"/>
      <c r="G146" s="1239" t="s">
        <v>590</v>
      </c>
      <c r="H146" s="1240"/>
      <c r="I146" s="1241"/>
      <c r="J146" s="1236" t="s">
        <v>179</v>
      </c>
      <c r="K146" s="1237"/>
      <c r="L146" s="1238"/>
    </row>
    <row r="147" spans="1:20">
      <c r="A147" s="1231"/>
      <c r="B147" s="1234"/>
      <c r="C147" s="1231"/>
      <c r="D147" s="1230" t="s">
        <v>408</v>
      </c>
      <c r="E147" s="1233" t="s">
        <v>591</v>
      </c>
      <c r="F147" s="1233" t="s">
        <v>592</v>
      </c>
      <c r="G147" s="1242"/>
      <c r="H147" s="1243"/>
      <c r="I147" s="1244"/>
      <c r="J147" s="1230" t="s">
        <v>178</v>
      </c>
      <c r="K147" s="1230" t="s">
        <v>312</v>
      </c>
      <c r="L147" s="1230" t="s">
        <v>387</v>
      </c>
    </row>
    <row r="148" spans="1:20">
      <c r="A148" s="1232"/>
      <c r="B148" s="1235"/>
      <c r="C148" s="1232"/>
      <c r="D148" s="1232"/>
      <c r="E148" s="1235"/>
      <c r="F148" s="1235"/>
      <c r="G148" s="665" t="s">
        <v>394</v>
      </c>
      <c r="H148" s="665" t="s">
        <v>99</v>
      </c>
      <c r="I148" s="665" t="s">
        <v>392</v>
      </c>
      <c r="J148" s="1232"/>
      <c r="K148" s="1232"/>
      <c r="L148" s="1232"/>
    </row>
    <row r="149" spans="1:20" ht="13.5" customHeight="1">
      <c r="A149" s="1233" t="s">
        <v>593</v>
      </c>
      <c r="B149" s="1248">
        <f ca="1">INDIRECT("시"&amp;$T145+1&amp;"!D8")</f>
        <v>0</v>
      </c>
      <c r="C149" s="1230" t="s">
        <v>211</v>
      </c>
      <c r="D149" s="667">
        <f ca="1">INDIRECT("시"&amp;$T145+1&amp;"!e22")</f>
        <v>0</v>
      </c>
      <c r="E149" s="670">
        <f ca="1">INDIRECT("시"&amp;$T145+1&amp;"!f22")</f>
        <v>0</v>
      </c>
      <c r="F149" s="670">
        <f ca="1">INDIRECT("시"&amp;$T145+1&amp;"!g22")</f>
        <v>0</v>
      </c>
      <c r="G149" s="665" t="s">
        <v>389</v>
      </c>
      <c r="H149" s="665" t="s">
        <v>388</v>
      </c>
      <c r="I149" s="666">
        <f ca="1">E149</f>
        <v>0</v>
      </c>
      <c r="J149" s="1208" t="str">
        <f ca="1">INDIRECT("시"&amp;$T145+1&amp;"!f41")</f>
        <v>중(15º~30º)</v>
      </c>
      <c r="K149" s="1208" t="str">
        <f ca="1">INDIRECT("시"&amp;$T145+1&amp;"!g41")</f>
        <v>개소당 평균면적이 3ha 이상</v>
      </c>
      <c r="L149" s="1208" t="str">
        <f ca="1">INDIRECT("시"&amp;$T145+1&amp;"!i41")</f>
        <v>조림 2년 차</v>
      </c>
    </row>
    <row r="150" spans="1:20">
      <c r="A150" s="1235"/>
      <c r="B150" s="1249"/>
      <c r="C150" s="1232"/>
      <c r="D150" s="668"/>
      <c r="E150" s="669"/>
      <c r="F150" s="669"/>
      <c r="G150" s="665" t="s">
        <v>211</v>
      </c>
      <c r="H150" s="665" t="s">
        <v>4</v>
      </c>
      <c r="I150" s="671">
        <f ca="1">B149</f>
        <v>0</v>
      </c>
      <c r="J150" s="1209"/>
      <c r="K150" s="1209"/>
      <c r="L150" s="1209"/>
    </row>
    <row r="151" spans="1:20">
      <c r="A151" s="1233" t="s">
        <v>594</v>
      </c>
      <c r="B151" s="665" t="s">
        <v>595</v>
      </c>
      <c r="C151" s="1245" t="s">
        <v>596</v>
      </c>
      <c r="D151" s="1246"/>
      <c r="E151" s="1246"/>
      <c r="F151" s="1246"/>
      <c r="G151" s="1246"/>
      <c r="H151" s="1246"/>
      <c r="I151" s="1246"/>
      <c r="J151" s="1246"/>
      <c r="K151" s="1246"/>
      <c r="L151" s="1247"/>
    </row>
    <row r="152" spans="1:20">
      <c r="A152" s="1234"/>
      <c r="B152" s="1230" t="s">
        <v>389</v>
      </c>
      <c r="C152" s="1245" t="s">
        <v>599</v>
      </c>
      <c r="D152" s="1246"/>
      <c r="E152" s="1246"/>
      <c r="F152" s="1246"/>
      <c r="G152" s="1246"/>
      <c r="H152" s="1246"/>
      <c r="I152" s="1246"/>
      <c r="J152" s="1246"/>
      <c r="K152" s="1246"/>
      <c r="L152" s="1247"/>
    </row>
    <row r="153" spans="1:20">
      <c r="A153" s="1234"/>
      <c r="B153" s="1232"/>
      <c r="C153" s="1245" t="s">
        <v>600</v>
      </c>
      <c r="D153" s="1246"/>
      <c r="E153" s="1246"/>
      <c r="F153" s="1246"/>
      <c r="G153" s="1246"/>
      <c r="H153" s="1246"/>
      <c r="I153" s="1246"/>
      <c r="J153" s="1246"/>
      <c r="K153" s="1246"/>
      <c r="L153" s="1247"/>
    </row>
    <row r="154" spans="1:20">
      <c r="A154" s="1234"/>
      <c r="B154" s="1230" t="s">
        <v>211</v>
      </c>
      <c r="C154" s="1245" t="s">
        <v>601</v>
      </c>
      <c r="D154" s="1246"/>
      <c r="E154" s="1246"/>
      <c r="F154" s="1246"/>
      <c r="G154" s="1246"/>
      <c r="H154" s="1246"/>
      <c r="I154" s="1246"/>
      <c r="J154" s="1246"/>
      <c r="K154" s="1246"/>
      <c r="L154" s="1247"/>
    </row>
    <row r="155" spans="1:20">
      <c r="A155" s="1235"/>
      <c r="B155" s="1232"/>
      <c r="C155" s="1245" t="s">
        <v>602</v>
      </c>
      <c r="D155" s="1246"/>
      <c r="E155" s="1246"/>
      <c r="F155" s="1246"/>
      <c r="G155" s="1246"/>
      <c r="H155" s="1246"/>
      <c r="I155" s="1246"/>
      <c r="J155" s="1246"/>
      <c r="K155" s="1246"/>
      <c r="L155" s="1247"/>
    </row>
    <row r="156" spans="1:20">
      <c r="A156" s="1250" t="s">
        <v>597</v>
      </c>
      <c r="B156" s="1251"/>
      <c r="C156" s="1245" t="s">
        <v>376</v>
      </c>
      <c r="D156" s="1246"/>
      <c r="E156" s="1246"/>
      <c r="F156" s="1246"/>
      <c r="G156" s="1246"/>
      <c r="H156" s="1246"/>
      <c r="I156" s="1246"/>
      <c r="J156" s="1246"/>
      <c r="K156" s="1246"/>
      <c r="L156" s="1247"/>
    </row>
    <row r="157" spans="1:20">
      <c r="A157" s="1252"/>
      <c r="B157" s="1253"/>
      <c r="C157" s="1245" t="s">
        <v>375</v>
      </c>
      <c r="D157" s="1246"/>
      <c r="E157" s="1246"/>
      <c r="F157" s="1246"/>
      <c r="G157" s="1246"/>
      <c r="H157" s="1246"/>
      <c r="I157" s="1246"/>
      <c r="J157" s="1246"/>
      <c r="K157" s="1246"/>
      <c r="L157" s="1247"/>
    </row>
    <row r="158" spans="1:20">
      <c r="A158" s="1252"/>
      <c r="B158" s="1253"/>
      <c r="C158" s="1245" t="s">
        <v>374</v>
      </c>
      <c r="D158" s="1246"/>
      <c r="E158" s="1246"/>
      <c r="F158" s="1246"/>
      <c r="G158" s="1246"/>
      <c r="H158" s="1246"/>
      <c r="I158" s="1246"/>
      <c r="J158" s="1246"/>
      <c r="K158" s="1246"/>
      <c r="L158" s="1247"/>
    </row>
    <row r="159" spans="1:20">
      <c r="A159" s="1254"/>
      <c r="B159" s="1255"/>
      <c r="C159" s="1245" t="s">
        <v>373</v>
      </c>
      <c r="D159" s="1246"/>
      <c r="E159" s="1246"/>
      <c r="F159" s="1246"/>
      <c r="G159" s="1246"/>
      <c r="H159" s="1246"/>
      <c r="I159" s="1246"/>
      <c r="J159" s="1246"/>
      <c r="K159" s="1246"/>
      <c r="L159" s="1247"/>
    </row>
    <row r="160" spans="1:20">
      <c r="A160" s="1236" t="s">
        <v>598</v>
      </c>
      <c r="B160" s="1238"/>
      <c r="C160" s="1245" t="s">
        <v>371</v>
      </c>
      <c r="D160" s="1246"/>
      <c r="E160" s="1246"/>
      <c r="F160" s="1246"/>
      <c r="G160" s="1246"/>
      <c r="H160" s="1246"/>
      <c r="I160" s="1246"/>
      <c r="J160" s="1246"/>
      <c r="K160" s="1246"/>
      <c r="L160" s="1247"/>
    </row>
    <row r="161" spans="1:20">
      <c r="A161" s="1227" t="str">
        <f ca="1">"작업상세내역 및 작업 방법("&amp;INDIRECT("시"&amp;$T161+1&amp;"!d4")&amp;")"</f>
        <v>작업상세내역 및 작업 방법(1-0-11-0)</v>
      </c>
      <c r="B161" s="1228"/>
      <c r="C161" s="1228"/>
      <c r="D161" s="1228"/>
      <c r="E161" s="1228"/>
      <c r="F161" s="1228"/>
      <c r="G161" s="1228"/>
      <c r="H161" s="1228"/>
      <c r="I161" s="1228"/>
      <c r="J161" s="1228"/>
      <c r="K161" s="1228"/>
      <c r="L161" s="1229"/>
      <c r="T161">
        <f>ROUNDDOWN(ROW()/16,0)</f>
        <v>10</v>
      </c>
    </row>
    <row r="162" spans="1:20">
      <c r="A162" s="1230" t="s">
        <v>512</v>
      </c>
      <c r="B162" s="1233" t="s">
        <v>588</v>
      </c>
      <c r="C162" s="1230" t="s">
        <v>180</v>
      </c>
      <c r="D162" s="1236" t="s">
        <v>589</v>
      </c>
      <c r="E162" s="1237"/>
      <c r="F162" s="1238"/>
      <c r="G162" s="1239" t="s">
        <v>590</v>
      </c>
      <c r="H162" s="1240"/>
      <c r="I162" s="1241"/>
      <c r="J162" s="1236" t="s">
        <v>179</v>
      </c>
      <c r="K162" s="1237"/>
      <c r="L162" s="1238"/>
    </row>
    <row r="163" spans="1:20">
      <c r="A163" s="1231"/>
      <c r="B163" s="1234"/>
      <c r="C163" s="1231"/>
      <c r="D163" s="1230" t="s">
        <v>408</v>
      </c>
      <c r="E163" s="1233" t="s">
        <v>591</v>
      </c>
      <c r="F163" s="1233" t="s">
        <v>592</v>
      </c>
      <c r="G163" s="1242"/>
      <c r="H163" s="1243"/>
      <c r="I163" s="1244"/>
      <c r="J163" s="1230" t="s">
        <v>178</v>
      </c>
      <c r="K163" s="1230" t="s">
        <v>312</v>
      </c>
      <c r="L163" s="1230" t="s">
        <v>387</v>
      </c>
    </row>
    <row r="164" spans="1:20">
      <c r="A164" s="1232"/>
      <c r="B164" s="1235"/>
      <c r="C164" s="1232"/>
      <c r="D164" s="1232"/>
      <c r="E164" s="1235"/>
      <c r="F164" s="1235"/>
      <c r="G164" s="665" t="s">
        <v>394</v>
      </c>
      <c r="H164" s="665" t="s">
        <v>99</v>
      </c>
      <c r="I164" s="665" t="s">
        <v>392</v>
      </c>
      <c r="J164" s="1232"/>
      <c r="K164" s="1232"/>
      <c r="L164" s="1232"/>
    </row>
    <row r="165" spans="1:20" ht="13.5" customHeight="1">
      <c r="A165" s="1233" t="s">
        <v>593</v>
      </c>
      <c r="B165" s="1248">
        <f ca="1">INDIRECT("시"&amp;$T161+1&amp;"!D8")</f>
        <v>0</v>
      </c>
      <c r="C165" s="1230" t="s">
        <v>211</v>
      </c>
      <c r="D165" s="667">
        <f ca="1">INDIRECT("시"&amp;$T161+1&amp;"!e22")</f>
        <v>0</v>
      </c>
      <c r="E165" s="670">
        <f ca="1">INDIRECT("시"&amp;$T161+1&amp;"!f22")</f>
        <v>0</v>
      </c>
      <c r="F165" s="670">
        <f ca="1">INDIRECT("시"&amp;$T161+1&amp;"!g22")</f>
        <v>0</v>
      </c>
      <c r="G165" s="665" t="s">
        <v>389</v>
      </c>
      <c r="H165" s="665" t="s">
        <v>388</v>
      </c>
      <c r="I165" s="666">
        <f ca="1">E165</f>
        <v>0</v>
      </c>
      <c r="J165" s="1208" t="str">
        <f ca="1">INDIRECT("시"&amp;$T161+1&amp;"!f41")</f>
        <v>중(15º~30º)</v>
      </c>
      <c r="K165" s="1208" t="str">
        <f ca="1">INDIRECT("시"&amp;$T161+1&amp;"!g41")</f>
        <v>개소당 평균면적이 3ha 이상</v>
      </c>
      <c r="L165" s="1208" t="str">
        <f ca="1">INDIRECT("시"&amp;$T161+1&amp;"!i41")</f>
        <v>조림 당해 연도</v>
      </c>
    </row>
    <row r="166" spans="1:20">
      <c r="A166" s="1235"/>
      <c r="B166" s="1249"/>
      <c r="C166" s="1232"/>
      <c r="D166" s="668"/>
      <c r="E166" s="669"/>
      <c r="F166" s="669"/>
      <c r="G166" s="665" t="s">
        <v>211</v>
      </c>
      <c r="H166" s="665" t="s">
        <v>4</v>
      </c>
      <c r="I166" s="671">
        <f ca="1">B165</f>
        <v>0</v>
      </c>
      <c r="J166" s="1209"/>
      <c r="K166" s="1209"/>
      <c r="L166" s="1209"/>
    </row>
    <row r="167" spans="1:20">
      <c r="A167" s="1233" t="s">
        <v>594</v>
      </c>
      <c r="B167" s="665" t="s">
        <v>595</v>
      </c>
      <c r="C167" s="1245" t="s">
        <v>596</v>
      </c>
      <c r="D167" s="1246"/>
      <c r="E167" s="1246"/>
      <c r="F167" s="1246"/>
      <c r="G167" s="1246"/>
      <c r="H167" s="1246"/>
      <c r="I167" s="1246"/>
      <c r="J167" s="1246"/>
      <c r="K167" s="1246"/>
      <c r="L167" s="1247"/>
    </row>
    <row r="168" spans="1:20">
      <c r="A168" s="1234"/>
      <c r="B168" s="1230" t="s">
        <v>389</v>
      </c>
      <c r="C168" s="1245" t="s">
        <v>599</v>
      </c>
      <c r="D168" s="1246"/>
      <c r="E168" s="1246"/>
      <c r="F168" s="1246"/>
      <c r="G168" s="1246"/>
      <c r="H168" s="1246"/>
      <c r="I168" s="1246"/>
      <c r="J168" s="1246"/>
      <c r="K168" s="1246"/>
      <c r="L168" s="1247"/>
    </row>
    <row r="169" spans="1:20">
      <c r="A169" s="1234"/>
      <c r="B169" s="1232"/>
      <c r="C169" s="1245" t="s">
        <v>600</v>
      </c>
      <c r="D169" s="1246"/>
      <c r="E169" s="1246"/>
      <c r="F169" s="1246"/>
      <c r="G169" s="1246"/>
      <c r="H169" s="1246"/>
      <c r="I169" s="1246"/>
      <c r="J169" s="1246"/>
      <c r="K169" s="1246"/>
      <c r="L169" s="1247"/>
    </row>
    <row r="170" spans="1:20">
      <c r="A170" s="1234"/>
      <c r="B170" s="1230" t="s">
        <v>211</v>
      </c>
      <c r="C170" s="1245" t="s">
        <v>601</v>
      </c>
      <c r="D170" s="1246"/>
      <c r="E170" s="1246"/>
      <c r="F170" s="1246"/>
      <c r="G170" s="1246"/>
      <c r="H170" s="1246"/>
      <c r="I170" s="1246"/>
      <c r="J170" s="1246"/>
      <c r="K170" s="1246"/>
      <c r="L170" s="1247"/>
    </row>
    <row r="171" spans="1:20">
      <c r="A171" s="1235"/>
      <c r="B171" s="1232"/>
      <c r="C171" s="1245" t="s">
        <v>602</v>
      </c>
      <c r="D171" s="1246"/>
      <c r="E171" s="1246"/>
      <c r="F171" s="1246"/>
      <c r="G171" s="1246"/>
      <c r="H171" s="1246"/>
      <c r="I171" s="1246"/>
      <c r="J171" s="1246"/>
      <c r="K171" s="1246"/>
      <c r="L171" s="1247"/>
    </row>
    <row r="172" spans="1:20">
      <c r="A172" s="1250" t="s">
        <v>597</v>
      </c>
      <c r="B172" s="1251"/>
      <c r="C172" s="1245" t="s">
        <v>376</v>
      </c>
      <c r="D172" s="1246"/>
      <c r="E172" s="1246"/>
      <c r="F172" s="1246"/>
      <c r="G172" s="1246"/>
      <c r="H172" s="1246"/>
      <c r="I172" s="1246"/>
      <c r="J172" s="1246"/>
      <c r="K172" s="1246"/>
      <c r="L172" s="1247"/>
    </row>
    <row r="173" spans="1:20">
      <c r="A173" s="1252"/>
      <c r="B173" s="1253"/>
      <c r="C173" s="1245" t="s">
        <v>375</v>
      </c>
      <c r="D173" s="1246"/>
      <c r="E173" s="1246"/>
      <c r="F173" s="1246"/>
      <c r="G173" s="1246"/>
      <c r="H173" s="1246"/>
      <c r="I173" s="1246"/>
      <c r="J173" s="1246"/>
      <c r="K173" s="1246"/>
      <c r="L173" s="1247"/>
    </row>
    <row r="174" spans="1:20">
      <c r="A174" s="1252"/>
      <c r="B174" s="1253"/>
      <c r="C174" s="1245" t="s">
        <v>374</v>
      </c>
      <c r="D174" s="1246"/>
      <c r="E174" s="1246"/>
      <c r="F174" s="1246"/>
      <c r="G174" s="1246"/>
      <c r="H174" s="1246"/>
      <c r="I174" s="1246"/>
      <c r="J174" s="1246"/>
      <c r="K174" s="1246"/>
      <c r="L174" s="1247"/>
    </row>
    <row r="175" spans="1:20">
      <c r="A175" s="1254"/>
      <c r="B175" s="1255"/>
      <c r="C175" s="1245" t="s">
        <v>373</v>
      </c>
      <c r="D175" s="1246"/>
      <c r="E175" s="1246"/>
      <c r="F175" s="1246"/>
      <c r="G175" s="1246"/>
      <c r="H175" s="1246"/>
      <c r="I175" s="1246"/>
      <c r="J175" s="1246"/>
      <c r="K175" s="1246"/>
      <c r="L175" s="1247"/>
    </row>
    <row r="176" spans="1:20">
      <c r="A176" s="1236" t="s">
        <v>598</v>
      </c>
      <c r="B176" s="1238"/>
      <c r="C176" s="1245" t="s">
        <v>371</v>
      </c>
      <c r="D176" s="1246"/>
      <c r="E176" s="1246"/>
      <c r="F176" s="1246"/>
      <c r="G176" s="1246"/>
      <c r="H176" s="1246"/>
      <c r="I176" s="1246"/>
      <c r="J176" s="1246"/>
      <c r="K176" s="1246"/>
      <c r="L176" s="1247"/>
    </row>
  </sheetData>
  <mergeCells count="374">
    <mergeCell ref="A172:B175"/>
    <mergeCell ref="C172:L172"/>
    <mergeCell ref="C173:L173"/>
    <mergeCell ref="C174:L174"/>
    <mergeCell ref="C175:L175"/>
    <mergeCell ref="A176:B176"/>
    <mergeCell ref="C176:L176"/>
    <mergeCell ref="A165:A166"/>
    <mergeCell ref="B165:B166"/>
    <mergeCell ref="C165:C166"/>
    <mergeCell ref="J165:J166"/>
    <mergeCell ref="K165:K166"/>
    <mergeCell ref="L165:L166"/>
    <mergeCell ref="A167:A171"/>
    <mergeCell ref="C167:L167"/>
    <mergeCell ref="B168:B169"/>
    <mergeCell ref="C168:L168"/>
    <mergeCell ref="C169:L169"/>
    <mergeCell ref="B170:B171"/>
    <mergeCell ref="C170:L170"/>
    <mergeCell ref="C171:L171"/>
    <mergeCell ref="A156:B159"/>
    <mergeCell ref="C156:L156"/>
    <mergeCell ref="C157:L157"/>
    <mergeCell ref="C158:L158"/>
    <mergeCell ref="C159:L159"/>
    <mergeCell ref="A160:B160"/>
    <mergeCell ref="C160:L160"/>
    <mergeCell ref="A161:L161"/>
    <mergeCell ref="A162:A164"/>
    <mergeCell ref="B162:B164"/>
    <mergeCell ref="C162:C164"/>
    <mergeCell ref="D162:F162"/>
    <mergeCell ref="G162:I163"/>
    <mergeCell ref="J162:L162"/>
    <mergeCell ref="D163:D164"/>
    <mergeCell ref="E163:E164"/>
    <mergeCell ref="F163:F164"/>
    <mergeCell ref="J163:J164"/>
    <mergeCell ref="K163:K164"/>
    <mergeCell ref="L163:L164"/>
    <mergeCell ref="A149:A150"/>
    <mergeCell ref="B149:B150"/>
    <mergeCell ref="C149:C150"/>
    <mergeCell ref="J149:J150"/>
    <mergeCell ref="K149:K150"/>
    <mergeCell ref="L149:L150"/>
    <mergeCell ref="A151:A155"/>
    <mergeCell ref="C151:L151"/>
    <mergeCell ref="B152:B153"/>
    <mergeCell ref="C152:L152"/>
    <mergeCell ref="C153:L153"/>
    <mergeCell ref="B154:B155"/>
    <mergeCell ref="C154:L154"/>
    <mergeCell ref="C155:L155"/>
    <mergeCell ref="A145:L145"/>
    <mergeCell ref="A146:A148"/>
    <mergeCell ref="B146:B148"/>
    <mergeCell ref="C146:C148"/>
    <mergeCell ref="D146:F146"/>
    <mergeCell ref="G146:I147"/>
    <mergeCell ref="J146:L146"/>
    <mergeCell ref="D147:D148"/>
    <mergeCell ref="E147:E148"/>
    <mergeCell ref="F147:F148"/>
    <mergeCell ref="J147:J148"/>
    <mergeCell ref="K147:K148"/>
    <mergeCell ref="L147:L148"/>
    <mergeCell ref="A140:B143"/>
    <mergeCell ref="C140:L140"/>
    <mergeCell ref="C141:L141"/>
    <mergeCell ref="C142:L142"/>
    <mergeCell ref="C143:L143"/>
    <mergeCell ref="A144:B144"/>
    <mergeCell ref="C144:L144"/>
    <mergeCell ref="A133:A134"/>
    <mergeCell ref="B133:B134"/>
    <mergeCell ref="C133:C134"/>
    <mergeCell ref="J133:J134"/>
    <mergeCell ref="K133:K134"/>
    <mergeCell ref="L133:L134"/>
    <mergeCell ref="A135:A139"/>
    <mergeCell ref="C135:L135"/>
    <mergeCell ref="B136:B137"/>
    <mergeCell ref="C136:L136"/>
    <mergeCell ref="C137:L137"/>
    <mergeCell ref="B138:B139"/>
    <mergeCell ref="C138:L138"/>
    <mergeCell ref="C139:L139"/>
    <mergeCell ref="A124:B127"/>
    <mergeCell ref="C124:L124"/>
    <mergeCell ref="C125:L125"/>
    <mergeCell ref="C126:L126"/>
    <mergeCell ref="C127:L127"/>
    <mergeCell ref="A128:B128"/>
    <mergeCell ref="C128:L128"/>
    <mergeCell ref="A129:L129"/>
    <mergeCell ref="A130:A132"/>
    <mergeCell ref="B130:B132"/>
    <mergeCell ref="C130:C132"/>
    <mergeCell ref="D130:F130"/>
    <mergeCell ref="G130:I131"/>
    <mergeCell ref="J130:L130"/>
    <mergeCell ref="D131:D132"/>
    <mergeCell ref="E131:E132"/>
    <mergeCell ref="F131:F132"/>
    <mergeCell ref="J131:J132"/>
    <mergeCell ref="K131:K132"/>
    <mergeCell ref="L131:L132"/>
    <mergeCell ref="A117:A118"/>
    <mergeCell ref="B117:B118"/>
    <mergeCell ref="C117:C118"/>
    <mergeCell ref="J117:J118"/>
    <mergeCell ref="K117:K118"/>
    <mergeCell ref="L117:L118"/>
    <mergeCell ref="A119:A123"/>
    <mergeCell ref="C119:L119"/>
    <mergeCell ref="B120:B121"/>
    <mergeCell ref="C120:L120"/>
    <mergeCell ref="C121:L121"/>
    <mergeCell ref="B122:B123"/>
    <mergeCell ref="C122:L122"/>
    <mergeCell ref="C123:L123"/>
    <mergeCell ref="A108:B111"/>
    <mergeCell ref="C108:L108"/>
    <mergeCell ref="C109:L109"/>
    <mergeCell ref="C110:L110"/>
    <mergeCell ref="C111:L111"/>
    <mergeCell ref="A112:B112"/>
    <mergeCell ref="C112:L112"/>
    <mergeCell ref="A113:L113"/>
    <mergeCell ref="A114:A116"/>
    <mergeCell ref="B114:B116"/>
    <mergeCell ref="C114:C116"/>
    <mergeCell ref="D114:F114"/>
    <mergeCell ref="G114:I115"/>
    <mergeCell ref="J114:L114"/>
    <mergeCell ref="D115:D116"/>
    <mergeCell ref="E115:E116"/>
    <mergeCell ref="F115:F116"/>
    <mergeCell ref="J115:J116"/>
    <mergeCell ref="K115:K116"/>
    <mergeCell ref="L115:L116"/>
    <mergeCell ref="A101:A102"/>
    <mergeCell ref="B101:B102"/>
    <mergeCell ref="C101:C102"/>
    <mergeCell ref="J101:J102"/>
    <mergeCell ref="K101:K102"/>
    <mergeCell ref="L101:L102"/>
    <mergeCell ref="A103:A107"/>
    <mergeCell ref="C103:L103"/>
    <mergeCell ref="B104:B105"/>
    <mergeCell ref="C104:L104"/>
    <mergeCell ref="C105:L105"/>
    <mergeCell ref="B106:B107"/>
    <mergeCell ref="C106:L106"/>
    <mergeCell ref="C107:L107"/>
    <mergeCell ref="A97:L97"/>
    <mergeCell ref="A98:A100"/>
    <mergeCell ref="B98:B100"/>
    <mergeCell ref="C98:C100"/>
    <mergeCell ref="D98:F98"/>
    <mergeCell ref="G98:I99"/>
    <mergeCell ref="J98:L98"/>
    <mergeCell ref="D99:D100"/>
    <mergeCell ref="E99:E100"/>
    <mergeCell ref="F99:F100"/>
    <mergeCell ref="J99:J100"/>
    <mergeCell ref="K99:K100"/>
    <mergeCell ref="L99:L100"/>
    <mergeCell ref="A96:B96"/>
    <mergeCell ref="C96:L96"/>
    <mergeCell ref="A87:A91"/>
    <mergeCell ref="C87:L87"/>
    <mergeCell ref="B88:B89"/>
    <mergeCell ref="C88:L88"/>
    <mergeCell ref="C89:L89"/>
    <mergeCell ref="B90:B91"/>
    <mergeCell ref="C90:L90"/>
    <mergeCell ref="C91:L91"/>
    <mergeCell ref="A85:A86"/>
    <mergeCell ref="B85:B86"/>
    <mergeCell ref="C85:C86"/>
    <mergeCell ref="J85:J86"/>
    <mergeCell ref="K85:K86"/>
    <mergeCell ref="L85:L86"/>
    <mergeCell ref="A92:B95"/>
    <mergeCell ref="C92:L92"/>
    <mergeCell ref="C93:L93"/>
    <mergeCell ref="C94:L94"/>
    <mergeCell ref="C95:L95"/>
    <mergeCell ref="A81:L81"/>
    <mergeCell ref="A82:A84"/>
    <mergeCell ref="B82:B84"/>
    <mergeCell ref="C82:C84"/>
    <mergeCell ref="D82:F82"/>
    <mergeCell ref="G82:I83"/>
    <mergeCell ref="J82:L82"/>
    <mergeCell ref="D83:D84"/>
    <mergeCell ref="E83:E84"/>
    <mergeCell ref="F83:F84"/>
    <mergeCell ref="J83:J84"/>
    <mergeCell ref="K83:K84"/>
    <mergeCell ref="L83:L84"/>
    <mergeCell ref="A80:B80"/>
    <mergeCell ref="C80:L80"/>
    <mergeCell ref="A71:A75"/>
    <mergeCell ref="C71:L71"/>
    <mergeCell ref="B72:B73"/>
    <mergeCell ref="C72:L72"/>
    <mergeCell ref="C73:L73"/>
    <mergeCell ref="B74:B75"/>
    <mergeCell ref="C74:L74"/>
    <mergeCell ref="C75:L75"/>
    <mergeCell ref="A69:A70"/>
    <mergeCell ref="B69:B70"/>
    <mergeCell ref="C69:C70"/>
    <mergeCell ref="J69:J70"/>
    <mergeCell ref="K69:K70"/>
    <mergeCell ref="L69:L70"/>
    <mergeCell ref="A76:B79"/>
    <mergeCell ref="C76:L76"/>
    <mergeCell ref="C77:L77"/>
    <mergeCell ref="C78:L78"/>
    <mergeCell ref="C79:L79"/>
    <mergeCell ref="A65:L65"/>
    <mergeCell ref="A66:A68"/>
    <mergeCell ref="B66:B68"/>
    <mergeCell ref="C66:C68"/>
    <mergeCell ref="D66:F66"/>
    <mergeCell ref="G66:I67"/>
    <mergeCell ref="J66:L66"/>
    <mergeCell ref="D67:D68"/>
    <mergeCell ref="E67:E68"/>
    <mergeCell ref="F67:F68"/>
    <mergeCell ref="J67:J68"/>
    <mergeCell ref="K67:K68"/>
    <mergeCell ref="L67:L68"/>
    <mergeCell ref="A64:B64"/>
    <mergeCell ref="C64:L64"/>
    <mergeCell ref="A55:A59"/>
    <mergeCell ref="C55:L55"/>
    <mergeCell ref="B56:B57"/>
    <mergeCell ref="C56:L56"/>
    <mergeCell ref="C57:L57"/>
    <mergeCell ref="B58:B59"/>
    <mergeCell ref="C58:L58"/>
    <mergeCell ref="C59:L59"/>
    <mergeCell ref="A53:A54"/>
    <mergeCell ref="B53:B54"/>
    <mergeCell ref="C53:C54"/>
    <mergeCell ref="J53:J54"/>
    <mergeCell ref="K53:K54"/>
    <mergeCell ref="L53:L54"/>
    <mergeCell ref="A60:B63"/>
    <mergeCell ref="C60:L60"/>
    <mergeCell ref="C61:L61"/>
    <mergeCell ref="C62:L62"/>
    <mergeCell ref="C63:L63"/>
    <mergeCell ref="A49:L49"/>
    <mergeCell ref="A50:A52"/>
    <mergeCell ref="B50:B52"/>
    <mergeCell ref="C50:C52"/>
    <mergeCell ref="D50:F50"/>
    <mergeCell ref="G50:I51"/>
    <mergeCell ref="J50:L50"/>
    <mergeCell ref="D51:D52"/>
    <mergeCell ref="E51:E52"/>
    <mergeCell ref="F51:F52"/>
    <mergeCell ref="J51:J52"/>
    <mergeCell ref="K51:K52"/>
    <mergeCell ref="L51:L52"/>
    <mergeCell ref="A48:B48"/>
    <mergeCell ref="C48:L48"/>
    <mergeCell ref="A39:A43"/>
    <mergeCell ref="C39:L39"/>
    <mergeCell ref="B40:B41"/>
    <mergeCell ref="C40:L40"/>
    <mergeCell ref="C41:L41"/>
    <mergeCell ref="B42:B43"/>
    <mergeCell ref="C42:L42"/>
    <mergeCell ref="C43:L43"/>
    <mergeCell ref="A37:A38"/>
    <mergeCell ref="B37:B38"/>
    <mergeCell ref="C37:C38"/>
    <mergeCell ref="J37:J38"/>
    <mergeCell ref="K37:K38"/>
    <mergeCell ref="L37:L38"/>
    <mergeCell ref="A44:B47"/>
    <mergeCell ref="C44:L44"/>
    <mergeCell ref="C45:L45"/>
    <mergeCell ref="C46:L46"/>
    <mergeCell ref="C47:L47"/>
    <mergeCell ref="A33:L33"/>
    <mergeCell ref="A34:A36"/>
    <mergeCell ref="B34:B36"/>
    <mergeCell ref="C34:C36"/>
    <mergeCell ref="D34:F34"/>
    <mergeCell ref="G34:I35"/>
    <mergeCell ref="J34:L34"/>
    <mergeCell ref="D35:D36"/>
    <mergeCell ref="E35:E36"/>
    <mergeCell ref="F35:F36"/>
    <mergeCell ref="J35:J36"/>
    <mergeCell ref="K35:K36"/>
    <mergeCell ref="L35:L36"/>
    <mergeCell ref="A28:B31"/>
    <mergeCell ref="C28:L28"/>
    <mergeCell ref="C29:L29"/>
    <mergeCell ref="C30:L30"/>
    <mergeCell ref="C31:L31"/>
    <mergeCell ref="A32:B32"/>
    <mergeCell ref="C32:L32"/>
    <mergeCell ref="L21:L22"/>
    <mergeCell ref="A23:A27"/>
    <mergeCell ref="C23:L23"/>
    <mergeCell ref="B24:B25"/>
    <mergeCell ref="C24:L24"/>
    <mergeCell ref="C25:L25"/>
    <mergeCell ref="B26:B27"/>
    <mergeCell ref="C26:L26"/>
    <mergeCell ref="C27:L27"/>
    <mergeCell ref="A21:A22"/>
    <mergeCell ref="B21:B22"/>
    <mergeCell ref="C21:C22"/>
    <mergeCell ref="J21:J22"/>
    <mergeCell ref="K21:K22"/>
    <mergeCell ref="A17:L17"/>
    <mergeCell ref="A18:A20"/>
    <mergeCell ref="B18:B20"/>
    <mergeCell ref="C18:C20"/>
    <mergeCell ref="D18:F18"/>
    <mergeCell ref="G18:I19"/>
    <mergeCell ref="J18:L18"/>
    <mergeCell ref="D19:D20"/>
    <mergeCell ref="A12:B15"/>
    <mergeCell ref="C12:L12"/>
    <mergeCell ref="C13:L13"/>
    <mergeCell ref="E19:E20"/>
    <mergeCell ref="F19:F20"/>
    <mergeCell ref="J19:J20"/>
    <mergeCell ref="K19:K20"/>
    <mergeCell ref="L19:L20"/>
    <mergeCell ref="C14:L14"/>
    <mergeCell ref="C15:L15"/>
    <mergeCell ref="A16:B16"/>
    <mergeCell ref="C16:L16"/>
    <mergeCell ref="C11:L11"/>
    <mergeCell ref="J3:J4"/>
    <mergeCell ref="L3:L4"/>
    <mergeCell ref="A5:A6"/>
    <mergeCell ref="B5:B6"/>
    <mergeCell ref="C5:C6"/>
    <mergeCell ref="J5:J6"/>
    <mergeCell ref="L5:L6"/>
    <mergeCell ref="K5:K6"/>
    <mergeCell ref="A7:A11"/>
    <mergeCell ref="C7:L7"/>
    <mergeCell ref="B8:B9"/>
    <mergeCell ref="C8:L8"/>
    <mergeCell ref="C9:L9"/>
    <mergeCell ref="B10:B11"/>
    <mergeCell ref="C10:L10"/>
    <mergeCell ref="A1:L1"/>
    <mergeCell ref="A2:A4"/>
    <mergeCell ref="B2:B4"/>
    <mergeCell ref="C2:C4"/>
    <mergeCell ref="D2:F2"/>
    <mergeCell ref="G2:I3"/>
    <mergeCell ref="J2:L2"/>
    <mergeCell ref="D3:D4"/>
    <mergeCell ref="E3:E4"/>
    <mergeCell ref="F3:F4"/>
    <mergeCell ref="K3:K4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1">
    <tabColor rgb="FFC00000"/>
  </sheetPr>
  <dimension ref="A1:O57"/>
  <sheetViews>
    <sheetView view="pageBreakPreview" zoomScale="85" zoomScaleNormal="85" zoomScaleSheetLayoutView="85" workbookViewId="0">
      <selection activeCell="B3" sqref="B3"/>
    </sheetView>
  </sheetViews>
  <sheetFormatPr defaultColWidth="8.88671875" defaultRowHeight="18.75"/>
  <cols>
    <col min="1" max="1" width="10.77734375" style="16" customWidth="1"/>
    <col min="2" max="2" width="7.44140625" style="16" customWidth="1"/>
    <col min="3" max="3" width="9.6640625" style="16" customWidth="1"/>
    <col min="4" max="4" width="10.6640625" style="16" customWidth="1"/>
    <col min="5" max="8" width="9.6640625" style="16" customWidth="1"/>
    <col min="9" max="9" width="54.6640625" style="16" customWidth="1"/>
    <col min="10" max="10" width="9.33203125" style="16" customWidth="1"/>
    <col min="11" max="11" width="11.77734375" style="16" customWidth="1"/>
    <col min="12" max="12" width="16" style="16" customWidth="1"/>
    <col min="13" max="13" width="14.33203125" style="16" customWidth="1"/>
    <col min="14" max="14" width="28.88671875" style="16" bestFit="1" customWidth="1"/>
    <col min="15" max="16384" width="8.88671875" style="16"/>
  </cols>
  <sheetData>
    <row r="1" spans="1:15" ht="41.25" customHeight="1">
      <c r="A1" s="924" t="s">
        <v>21</v>
      </c>
      <c r="B1" s="924"/>
      <c r="C1" s="924"/>
      <c r="D1" s="924"/>
      <c r="E1" s="924"/>
      <c r="F1" s="924"/>
      <c r="G1" s="924"/>
      <c r="H1" s="924"/>
      <c r="I1" s="924"/>
      <c r="J1" s="18"/>
      <c r="K1" s="18"/>
      <c r="L1" s="257" t="s">
        <v>192</v>
      </c>
      <c r="N1" s="664" t="str">
        <f>입력!J3&amp;","&amp;입력!J23&amp;","&amp;입력!J43&amp;","&amp;입력!J63&amp;","&amp;입력!J83&amp;","&amp;입력!J103&amp;","&amp;입력!J123</f>
        <v>잣나무,자작나무외,자작나무,밤나무,마가목,자작나무,0</v>
      </c>
    </row>
    <row r="2" spans="1:15" s="17" customFormat="1" ht="23.25" customHeight="1"/>
    <row r="3" spans="1:15" s="17" customFormat="1" ht="20.100000000000001" customHeight="1">
      <c r="A3" s="17" t="s">
        <v>14</v>
      </c>
      <c r="B3" s="17" t="str">
        <f>설계요소!L5</f>
        <v>2026년 조림지 사후관리사업(풀베기 2차-2지구)</v>
      </c>
      <c r="L3" s="17" t="s">
        <v>193</v>
      </c>
      <c r="M3" s="246" t="s">
        <v>368</v>
      </c>
    </row>
    <row r="4" spans="1:15" s="17" customFormat="1" ht="20.100000000000001" customHeight="1">
      <c r="M4" s="246"/>
    </row>
    <row r="5" spans="1:15" s="17" customFormat="1" ht="20.100000000000001" customHeight="1">
      <c r="A5" s="17" t="s">
        <v>15</v>
      </c>
      <c r="B5" s="17" t="str">
        <f>설계요소!D5</f>
        <v>양구군 양구읍 석현리 산30-1번지외 25필지</v>
      </c>
      <c r="M5" s="246" t="s">
        <v>191</v>
      </c>
    </row>
    <row r="6" spans="1:15" s="17" customFormat="1" ht="20.100000000000001" customHeight="1">
      <c r="M6" s="246"/>
    </row>
    <row r="7" spans="1:15" s="17" customFormat="1" ht="20.100000000000001" customHeight="1">
      <c r="A7" s="17" t="s">
        <v>22</v>
      </c>
      <c r="C7" s="19"/>
      <c r="L7" s="17" t="s">
        <v>178</v>
      </c>
      <c r="M7" s="246" t="s">
        <v>1106</v>
      </c>
      <c r="N7" s="17" t="s">
        <v>286</v>
      </c>
      <c r="O7" s="17" t="str">
        <f>'[162]7.1 소반별시방서'!$L$2</f>
        <v>북서,북,북동,동,남서,남,서</v>
      </c>
    </row>
    <row r="8" spans="1:15" s="17" customFormat="1" ht="20.100000000000001" customHeight="1">
      <c r="A8" s="17" t="s">
        <v>275</v>
      </c>
      <c r="E8" s="20">
        <f ca="1">E9+E10+E11</f>
        <v>36.78</v>
      </c>
      <c r="F8" s="17" t="s">
        <v>3</v>
      </c>
      <c r="L8" s="17" t="s">
        <v>278</v>
      </c>
      <c r="M8" s="246" t="str">
        <f>입력!S3</f>
        <v>개소당 평균면적이 1ha 미만</v>
      </c>
      <c r="N8" s="259" t="s">
        <v>279</v>
      </c>
      <c r="O8" s="17" t="str">
        <f>시1!$L$2</f>
        <v>동, 남, 북서</v>
      </c>
    </row>
    <row r="9" spans="1:15" s="17" customFormat="1" ht="21.75" customHeight="1">
      <c r="C9" s="17" t="str">
        <f>설계요소!D10</f>
        <v>모두베기</v>
      </c>
      <c r="E9" s="20">
        <f>설계요소!F10</f>
        <v>36.78</v>
      </c>
      <c r="F9" s="17" t="s">
        <v>3</v>
      </c>
      <c r="M9" s="314"/>
      <c r="N9" s="259" t="s">
        <v>280</v>
      </c>
      <c r="O9" s="17" t="str">
        <f>'[155]7.1 소반별시방서'!$L$2</f>
        <v>서</v>
      </c>
    </row>
    <row r="10" spans="1:15" s="17" customFormat="1" ht="21.75" hidden="1" customHeight="1">
      <c r="C10" s="17" t="str">
        <f>설계요소!D11</f>
        <v>줄베기</v>
      </c>
      <c r="E10" s="20">
        <f ca="1">설계요소!F11</f>
        <v>0</v>
      </c>
      <c r="F10" s="17" t="s">
        <v>3</v>
      </c>
      <c r="M10" s="314"/>
      <c r="N10" s="259" t="s">
        <v>281</v>
      </c>
      <c r="O10" s="17" t="str">
        <f>시1!$L$2</f>
        <v>동, 남, 북서</v>
      </c>
    </row>
    <row r="11" spans="1:15" s="17" customFormat="1" ht="21.75" hidden="1" customHeight="1">
      <c r="C11" s="17" t="str">
        <f>설계요소!D12</f>
        <v>둘레베기</v>
      </c>
      <c r="E11" s="20">
        <f ca="1">설계요소!F12</f>
        <v>0</v>
      </c>
      <c r="F11" s="17" t="s">
        <v>3</v>
      </c>
      <c r="L11" s="17" t="s">
        <v>283</v>
      </c>
      <c r="M11" s="314" t="s">
        <v>324</v>
      </c>
      <c r="O11" s="17" t="str">
        <f>시1!$L$2</f>
        <v>동, 남, 북서</v>
      </c>
    </row>
    <row r="12" spans="1:15" s="17" customFormat="1" ht="21.75" customHeight="1">
      <c r="E12" s="20"/>
      <c r="L12" s="17" t="s">
        <v>285</v>
      </c>
      <c r="M12" s="246" t="str">
        <f>MIN('5.필지별'!N7:N40)&amp;"년-"&amp;MAX('5.필지별'!N7:N40)&amp;"년"</f>
        <v>2021년-2025년</v>
      </c>
      <c r="O12" s="17" t="str">
        <f>'[156]7.1 소반별시방서'!$L$2</f>
        <v>동, 동남, 동북</v>
      </c>
    </row>
    <row r="13" spans="1:15" s="17" customFormat="1" ht="20.100000000000001" customHeight="1">
      <c r="A13" s="926" t="s">
        <v>64</v>
      </c>
      <c r="B13" s="926"/>
      <c r="C13" s="17" t="str">
        <f>"착수일로부터"&amp;설계요소!D8&amp;" 일"</f>
        <v>착수일로부터45 일</v>
      </c>
      <c r="E13" s="53"/>
      <c r="L13" s="17" t="s">
        <v>305</v>
      </c>
      <c r="M13" s="246" t="s">
        <v>1192</v>
      </c>
    </row>
    <row r="14" spans="1:15" s="17" customFormat="1" ht="24" customHeight="1">
      <c r="A14" s="310"/>
      <c r="B14" s="310"/>
      <c r="E14" s="53"/>
      <c r="L14" s="17" t="s">
        <v>306</v>
      </c>
      <c r="M14" s="327">
        <f ca="1">ROUND(N14/N15,2)</f>
        <v>0.56000000000000005</v>
      </c>
      <c r="N14" s="438">
        <f ca="1">'11.1수량산출서'!F19</f>
        <v>57027</v>
      </c>
    </row>
    <row r="15" spans="1:15" s="17" customFormat="1" ht="20.100000000000001" customHeight="1">
      <c r="A15" s="17" t="s">
        <v>23</v>
      </c>
      <c r="E15" s="20"/>
      <c r="M15" s="258"/>
      <c r="N15" s="438">
        <f ca="1">'11.1수량산출서'!F19+'11.1수량산출서'!G19</f>
        <v>101604</v>
      </c>
    </row>
    <row r="16" spans="1:15" s="17" customFormat="1" ht="20.100000000000001" customHeight="1">
      <c r="A16" s="926" t="s">
        <v>277</v>
      </c>
      <c r="B16" s="926"/>
      <c r="C16" s="17" t="str">
        <f>"사업지가 "&amp;M8&amp;" 크기로 분산되어 있으며, 차량접근이 가능한 "&amp;M3&amp;" 주변에 "</f>
        <v xml:space="preserve">사업지가 개소당 평균면적이 1ha 미만 크기로 분산되어 있으며, 차량접근이 가능한 지방도로, 마을도로 주변에 </v>
      </c>
      <c r="M16" s="259"/>
    </row>
    <row r="17" spans="1:13" s="17" customFormat="1" ht="20.100000000000001" customHeight="1">
      <c r="A17" s="926"/>
      <c r="B17" s="926"/>
      <c r="C17" s="17" t="str">
        <f>"접하고 있어 접근성은 양호한 편이다.("&amp;M5&amp;")"</f>
        <v>접하고 있어 접근성은 양호한 편이다.(단, 일부지역은 도보이동 거리가 멀어 접근하기가 어렵다.)</v>
      </c>
      <c r="M17" s="258"/>
    </row>
    <row r="18" spans="1:13" s="17" customFormat="1" ht="20.100000000000001" customHeight="1">
      <c r="A18" s="926" t="s">
        <v>282</v>
      </c>
      <c r="B18" s="926"/>
      <c r="C18" s="17" t="str">
        <f>"경사는 대부분 "&amp;M7&amp;"이며, 방위는 "&amp;M11&amp;"이고, 토성은 사양토, 양토로 지역에 따라 차이가 있다."</f>
        <v>경사는 대부분 중이며, 방위는 팔방위이고, 토성은 사양토, 양토로 지역에 따라 차이가 있다.</v>
      </c>
      <c r="M18" s="258"/>
    </row>
    <row r="19" spans="1:13" s="17" customFormat="1" ht="20.100000000000001" customHeight="1">
      <c r="A19" s="926" t="s">
        <v>284</v>
      </c>
      <c r="B19" s="926"/>
      <c r="C19" s="17" t="str">
        <f ca="1">""&amp;M12&amp;" 조림지로 조림수종은 "&amp;M13&amp;"이고, 조림목 활착율은 "&amp;ROUNDDOWN(M14,2)*100&amp;"% "</f>
        <v xml:space="preserve">2021년-2025년 조림지로 조림수종은 자작나무, 마가목, 밤나무, 대왕참나무이고, 조림목 활착율은 56% </v>
      </c>
      <c r="M19" s="259"/>
    </row>
    <row r="20" spans="1:13" s="17" customFormat="1" ht="20.100000000000001" customHeight="1">
      <c r="A20" s="926"/>
      <c r="B20" s="926"/>
      <c r="C20" s="17" t="str">
        <f>"이상이나 자연발생 관목류와 초본류가 조림목을 피압하고 있다."</f>
        <v>이상이나 자연발생 관목류와 초본류가 조림목을 피압하고 있다.</v>
      </c>
      <c r="M20" s="259"/>
    </row>
    <row r="21" spans="1:13" s="17" customFormat="1" ht="20.100000000000001" customHeight="1">
      <c r="A21" s="926"/>
      <c r="B21" s="926"/>
      <c r="M21" s="258"/>
    </row>
    <row r="22" spans="1:13" s="17" customFormat="1" ht="20.100000000000001" customHeight="1">
      <c r="A22" s="926" t="s">
        <v>63</v>
      </c>
      <c r="B22" s="926"/>
      <c r="C22" s="17" t="str">
        <f>"경제적으로 산림의 가치를 높이고 생태적으로 안전된 숲을 조성하고자 조림목의 생육에 피해을 주는 식생을 제거하여"</f>
        <v>경제적으로 산림의 가치를 높이고 생태적으로 안전된 숲을 조성하고자 조림목의 생육에 피해을 주는 식생을 제거하여</v>
      </c>
      <c r="M22" s="259"/>
    </row>
    <row r="23" spans="1:13" s="17" customFormat="1" ht="20.100000000000001" customHeight="1">
      <c r="A23" s="926"/>
      <c r="B23" s="926"/>
      <c r="C23" s="17" t="str">
        <f>"경제성과 공익성이 공존 할 수 있는 숲가꾸기(풀베기) 작업 방법을 제시함에 있다."</f>
        <v>경제성과 공익성이 공존 할 수 있는 숲가꾸기(풀베기) 작업 방법을 제시함에 있다.</v>
      </c>
      <c r="M23" s="259"/>
    </row>
    <row r="24" spans="1:13" s="17" customFormat="1" ht="20.100000000000001" customHeight="1">
      <c r="A24" s="926"/>
      <c r="B24" s="926"/>
      <c r="M24" s="259"/>
    </row>
    <row r="25" spans="1:13" s="17" customFormat="1" ht="20.100000000000001" customHeight="1">
      <c r="A25" s="926" t="s">
        <v>24</v>
      </c>
      <c r="B25" s="926"/>
    </row>
    <row r="26" spans="1:13" s="17" customFormat="1" ht="20.100000000000001" customHeight="1">
      <c r="A26" s="17" t="s">
        <v>369</v>
      </c>
      <c r="M26" s="246"/>
    </row>
    <row r="27" spans="1:13" s="17" customFormat="1" ht="20.100000000000001" customHeight="1">
      <c r="A27" s="926"/>
      <c r="B27" s="926"/>
    </row>
    <row r="28" spans="1:13" s="17" customFormat="1" ht="20.100000000000001" customHeight="1">
      <c r="A28" s="926" t="s">
        <v>287</v>
      </c>
      <c r="B28" s="926"/>
    </row>
    <row r="29" spans="1:13" s="17" customFormat="1" ht="20.100000000000001" customHeight="1">
      <c r="A29" s="17" t="s">
        <v>289</v>
      </c>
    </row>
    <row r="30" spans="1:13" s="17" customFormat="1" ht="20.100000000000001" customHeight="1">
      <c r="A30" s="17" t="s">
        <v>288</v>
      </c>
    </row>
    <row r="31" spans="1:13" s="17" customFormat="1" ht="20.100000000000001" customHeight="1">
      <c r="A31" s="17" t="s">
        <v>322</v>
      </c>
    </row>
    <row r="32" spans="1:13" s="17" customFormat="1" ht="20.100000000000001" customHeight="1">
      <c r="A32" s="17" t="s">
        <v>290</v>
      </c>
    </row>
    <row r="33" spans="1:1" s="17" customFormat="1" ht="20.100000000000001" customHeight="1"/>
    <row r="34" spans="1:1" s="17" customFormat="1" ht="20.100000000000001" customHeight="1">
      <c r="A34" s="17" t="s">
        <v>291</v>
      </c>
    </row>
    <row r="35" spans="1:1" s="17" customFormat="1" ht="20.100000000000001" customHeight="1">
      <c r="A35" s="17" t="s">
        <v>42</v>
      </c>
    </row>
    <row r="36" spans="1:1" s="17" customFormat="1" ht="20.100000000000001" customHeight="1">
      <c r="A36" s="17" t="s">
        <v>294</v>
      </c>
    </row>
    <row r="37" spans="1:1" s="17" customFormat="1" ht="20.100000000000001" customHeight="1">
      <c r="A37" s="17" t="s">
        <v>296</v>
      </c>
    </row>
    <row r="38" spans="1:1" s="17" customFormat="1" ht="20.100000000000001" customHeight="1">
      <c r="A38" s="17" t="s">
        <v>295</v>
      </c>
    </row>
    <row r="39" spans="1:1" s="17" customFormat="1" ht="20.100000000000001" customHeight="1">
      <c r="A39" s="17" t="s">
        <v>297</v>
      </c>
    </row>
    <row r="40" spans="1:1" s="17" customFormat="1" ht="20.100000000000001" customHeight="1">
      <c r="A40" s="17" t="s">
        <v>268</v>
      </c>
    </row>
    <row r="41" spans="1:1" s="17" customFormat="1" ht="20.100000000000001" customHeight="1"/>
    <row r="42" spans="1:1" s="17" customFormat="1" ht="20.100000000000001" customHeight="1">
      <c r="A42" s="17" t="s">
        <v>292</v>
      </c>
    </row>
    <row r="43" spans="1:1" s="17" customFormat="1" ht="20.100000000000001" customHeight="1">
      <c r="A43" s="17" t="s">
        <v>1107</v>
      </c>
    </row>
    <row r="44" spans="1:1" s="17" customFormat="1" ht="16.5">
      <c r="A44" s="17" t="s">
        <v>1108</v>
      </c>
    </row>
    <row r="45" spans="1:1" s="17" customFormat="1" ht="16.5"/>
    <row r="46" spans="1:1" s="17" customFormat="1" ht="20.100000000000001" customHeight="1">
      <c r="A46" s="17" t="s">
        <v>293</v>
      </c>
    </row>
    <row r="47" spans="1:1" s="17" customFormat="1" ht="20.100000000000001" customHeight="1">
      <c r="A47" s="17" t="s">
        <v>43</v>
      </c>
    </row>
    <row r="48" spans="1:1" s="17" customFormat="1" ht="20.100000000000001" customHeight="1"/>
    <row r="49" spans="1:10" s="17" customFormat="1" ht="20.100000000000001" customHeight="1"/>
    <row r="50" spans="1:10" s="17" customFormat="1" ht="16.5">
      <c r="F50" s="929" t="str">
        <f>설계요소!L4</f>
        <v>2026년 9월</v>
      </c>
      <c r="G50" s="929"/>
      <c r="H50" s="17" t="s">
        <v>243</v>
      </c>
    </row>
    <row r="51" spans="1:10" s="17" customFormat="1" ht="16.5">
      <c r="F51" s="83"/>
    </row>
    <row r="52" spans="1:10" s="17" customFormat="1" ht="16.5">
      <c r="F52" s="83"/>
    </row>
    <row r="53" spans="1:10" s="17" customFormat="1" ht="20.100000000000001" customHeight="1"/>
    <row r="54" spans="1:10" s="17" customFormat="1" ht="20.100000000000001" customHeight="1">
      <c r="E54" s="83" t="s">
        <v>44</v>
      </c>
      <c r="F54" s="17" t="str">
        <f>설계요소!D7</f>
        <v>산림경영기술고급  박 진 호</v>
      </c>
      <c r="I54" s="17" t="s">
        <v>267</v>
      </c>
    </row>
    <row r="55" spans="1:10" s="17" customFormat="1" ht="20.100000000000001" customHeight="1">
      <c r="G55" s="16"/>
      <c r="H55" s="16"/>
    </row>
    <row r="56" spans="1:10" s="17" customFormat="1" ht="27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</row>
    <row r="57" spans="1:10" ht="21.95" customHeight="1"/>
  </sheetData>
  <mergeCells count="15">
    <mergeCell ref="A1:I1"/>
    <mergeCell ref="A19:B19"/>
    <mergeCell ref="A21:B21"/>
    <mergeCell ref="A22:B22"/>
    <mergeCell ref="A23:B23"/>
    <mergeCell ref="A25:B25"/>
    <mergeCell ref="A20:B20"/>
    <mergeCell ref="A24:B24"/>
    <mergeCell ref="F50:G50"/>
    <mergeCell ref="A13:B13"/>
    <mergeCell ref="A16:B16"/>
    <mergeCell ref="A17:B17"/>
    <mergeCell ref="A18:B18"/>
    <mergeCell ref="A27:B27"/>
    <mergeCell ref="A28:B28"/>
  </mergeCells>
  <phoneticPr fontId="4" type="noConversion"/>
  <pageMargins left="0.57999999999999996" right="0.17" top="0.78740157480314965" bottom="0.6" header="0" footer="0"/>
  <pageSetup paperSize="9" scale="87" firstPageNumber="8" orientation="landscape" useFirstPageNumber="1" r:id="rId1"/>
  <headerFooter alignWithMargins="0"/>
  <rowBreaks count="1" manualBreakCount="1">
    <brk id="26" max="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C00000"/>
  </sheetPr>
  <dimension ref="A1:K41"/>
  <sheetViews>
    <sheetView view="pageBreakPreview" zoomScaleNormal="100" zoomScaleSheetLayoutView="100" workbookViewId="0">
      <selection activeCell="D34" sqref="D34"/>
    </sheetView>
  </sheetViews>
  <sheetFormatPr defaultColWidth="8.88671875" defaultRowHeight="27.95" customHeight="1"/>
  <cols>
    <col min="1" max="1" width="13.109375" style="16" customWidth="1"/>
    <col min="2" max="2" width="15.6640625" style="16" bestFit="1" customWidth="1"/>
    <col min="3" max="3" width="13.44140625" style="16" customWidth="1"/>
    <col min="4" max="4" width="8.44140625" style="16" bestFit="1" customWidth="1"/>
    <col min="5" max="5" width="11.6640625" style="16" customWidth="1"/>
    <col min="6" max="6" width="20.21875" style="16" customWidth="1"/>
    <col min="7" max="7" width="8.77734375" style="16" customWidth="1"/>
    <col min="8" max="16384" width="8.88671875" style="16"/>
  </cols>
  <sheetData>
    <row r="1" spans="1:11" ht="27.95" customHeight="1">
      <c r="A1" s="843" t="s">
        <v>34</v>
      </c>
      <c r="B1" s="843"/>
      <c r="C1" s="843"/>
      <c r="D1" s="843"/>
      <c r="E1" s="843"/>
      <c r="F1" s="843"/>
    </row>
    <row r="2" spans="1:11" s="3" customFormat="1" ht="6.75" customHeight="1">
      <c r="A2" s="54"/>
      <c r="B2" s="54"/>
      <c r="C2" s="54"/>
      <c r="D2" s="54"/>
      <c r="E2" s="54"/>
      <c r="F2" s="54"/>
    </row>
    <row r="3" spans="1:11" ht="27.95" customHeight="1">
      <c r="A3" s="844" t="s">
        <v>71</v>
      </c>
      <c r="B3" s="844"/>
      <c r="C3" s="844"/>
      <c r="D3" s="844"/>
      <c r="E3" s="844"/>
      <c r="F3" s="844"/>
    </row>
    <row r="4" spans="1:11" s="53" customFormat="1" ht="22.5" customHeight="1">
      <c r="A4" s="116" t="s">
        <v>72</v>
      </c>
      <c r="B4" s="848" t="str">
        <f>'3.설계설명서'!B3</f>
        <v>2026년 조림지 사후관리사업(풀베기 2차-2지구)</v>
      </c>
      <c r="C4" s="849"/>
      <c r="D4" s="850"/>
      <c r="E4" s="117" t="s">
        <v>73</v>
      </c>
      <c r="F4" s="710" t="s">
        <v>1086</v>
      </c>
    </row>
    <row r="5" spans="1:11" s="53" customFormat="1" ht="22.5" customHeight="1">
      <c r="A5" s="118" t="s">
        <v>74</v>
      </c>
      <c r="B5" s="851" t="str">
        <f ca="1">""&amp;H5&amp;""</f>
        <v>모두베기</v>
      </c>
      <c r="C5" s="852"/>
      <c r="D5" s="853"/>
      <c r="E5" s="86" t="s">
        <v>75</v>
      </c>
      <c r="F5" s="119"/>
      <c r="H5" s="53" t="str">
        <f ca="1">시1!$D$9</f>
        <v>모두베기</v>
      </c>
    </row>
    <row r="6" spans="1:11" s="53" customFormat="1" ht="22.5" customHeight="1">
      <c r="A6" s="118" t="s">
        <v>76</v>
      </c>
      <c r="B6" s="851" t="str">
        <f>설계요소!D5</f>
        <v>양구군 양구읍 석현리 산30-1번지외 25필지</v>
      </c>
      <c r="C6" s="852"/>
      <c r="D6" s="853"/>
      <c r="E6" s="86" t="s">
        <v>77</v>
      </c>
      <c r="F6" s="120">
        <f ca="1">설계요소!J15</f>
        <v>36.78</v>
      </c>
      <c r="H6" s="53" t="str">
        <f>'[155]7.1 소반별시방서'!$D$9</f>
        <v>모두베기</v>
      </c>
    </row>
    <row r="7" spans="1:11" s="53" customFormat="1" ht="22.5" customHeight="1">
      <c r="A7" s="121" t="s">
        <v>78</v>
      </c>
      <c r="B7" s="854" t="str">
        <f>'3.설계설명서'!M13</f>
        <v>자작나무, 마가목, 밤나무, 대왕참나무</v>
      </c>
      <c r="C7" s="855"/>
      <c r="D7" s="856"/>
      <c r="E7" s="87" t="s">
        <v>79</v>
      </c>
      <c r="F7" s="122" t="str">
        <f>설계요소!L4</f>
        <v>2026년 9월</v>
      </c>
      <c r="H7" s="53" t="str">
        <f>'[156]7.1 소반별시방서'!$D$9</f>
        <v>모두베기</v>
      </c>
    </row>
    <row r="8" spans="1:11" s="3" customFormat="1" ht="8.25" customHeight="1">
      <c r="H8" s="53" t="str">
        <f>'[157]7.1 소반별시방서'!$D$9</f>
        <v>모두베기</v>
      </c>
    </row>
    <row r="9" spans="1:11" ht="27.95" customHeight="1">
      <c r="A9" s="859" t="s">
        <v>80</v>
      </c>
      <c r="B9" s="859"/>
      <c r="C9" s="859"/>
      <c r="D9" s="859"/>
      <c r="E9" s="859"/>
      <c r="F9" s="859"/>
      <c r="H9" s="53" t="str">
        <f>'[158]7.1 소반별시방서'!$D$9</f>
        <v>모두베기</v>
      </c>
    </row>
    <row r="10" spans="1:11" s="3" customFormat="1" ht="27.95" customHeight="1">
      <c r="A10" s="59" t="s">
        <v>81</v>
      </c>
      <c r="B10" s="60" t="s">
        <v>82</v>
      </c>
      <c r="C10" s="56" t="s">
        <v>83</v>
      </c>
      <c r="D10" s="860" t="s">
        <v>84</v>
      </c>
      <c r="E10" s="860"/>
      <c r="F10" s="860"/>
      <c r="G10" s="55"/>
      <c r="H10" s="53" t="str">
        <f>'[159]7.1 소반별시방서'!$D$9</f>
        <v>모두베기</v>
      </c>
    </row>
    <row r="11" spans="1:11" s="53" customFormat="1" ht="22.5" customHeight="1">
      <c r="A11" s="773" t="s">
        <v>85</v>
      </c>
      <c r="B11" s="88">
        <v>172698</v>
      </c>
      <c r="C11" s="89" t="s">
        <v>86</v>
      </c>
      <c r="D11" s="857" t="s">
        <v>1206</v>
      </c>
      <c r="E11" s="858"/>
      <c r="F11" s="858"/>
      <c r="G11" s="90"/>
      <c r="H11" s="53" t="str">
        <f>'[160]7.1 소반별시방서'!$D$9</f>
        <v>모두베기</v>
      </c>
    </row>
    <row r="12" spans="1:11" s="53" customFormat="1" ht="22.5" customHeight="1">
      <c r="A12" s="773" t="s">
        <v>87</v>
      </c>
      <c r="B12" s="88">
        <v>228717</v>
      </c>
      <c r="C12" s="89" t="s">
        <v>86</v>
      </c>
      <c r="D12" s="857" t="str">
        <f>D11</f>
        <v>2026년 하반기 정부노임단가(대한건설협회자료)</v>
      </c>
      <c r="E12" s="858"/>
      <c r="F12" s="858"/>
      <c r="G12" s="90"/>
      <c r="H12" s="53">
        <f>(B11+B12)/2</f>
        <v>200707.5</v>
      </c>
    </row>
    <row r="13" spans="1:11" s="53" customFormat="1" ht="22.5" hidden="1" customHeight="1">
      <c r="A13" s="773" t="s">
        <v>88</v>
      </c>
      <c r="B13" s="88"/>
      <c r="C13" s="89" t="s">
        <v>86</v>
      </c>
      <c r="D13" s="857" t="str">
        <f>D11</f>
        <v>2026년 하반기 정부노임단가(대한건설협회자료)</v>
      </c>
      <c r="E13" s="858"/>
      <c r="F13" s="858"/>
      <c r="G13" s="90"/>
    </row>
    <row r="14" spans="1:11" s="53" customFormat="1" ht="22.5" hidden="1" customHeight="1">
      <c r="A14" s="773" t="s">
        <v>89</v>
      </c>
      <c r="B14" s="88">
        <v>267360</v>
      </c>
      <c r="C14" s="89" t="s">
        <v>86</v>
      </c>
      <c r="D14" s="857" t="str">
        <f>D11</f>
        <v>2026년 하반기 정부노임단가(대한건설협회자료)</v>
      </c>
      <c r="E14" s="858"/>
      <c r="F14" s="858"/>
      <c r="G14" s="90"/>
    </row>
    <row r="15" spans="1:11" s="53" customFormat="1" ht="22.5" customHeight="1">
      <c r="A15" s="773" t="s">
        <v>90</v>
      </c>
      <c r="B15" s="88">
        <f>J19</f>
        <v>1718</v>
      </c>
      <c r="C15" s="89" t="s">
        <v>35</v>
      </c>
      <c r="D15" s="845" t="str">
        <f>"Opinet 유가정보(부가세제외) "&amp;H15&amp;" "&amp;I15&amp;"차 적용"</f>
        <v>Opinet 유가정보(부가세제외) 2026년 5월 2주차 적용</v>
      </c>
      <c r="E15" s="846"/>
      <c r="F15" s="847"/>
      <c r="G15" s="90"/>
      <c r="H15" s="244" t="s">
        <v>1088</v>
      </c>
      <c r="I15" s="244" t="s">
        <v>1099</v>
      </c>
      <c r="J15" s="244">
        <v>1890.73</v>
      </c>
      <c r="K15" s="631">
        <v>1879.82</v>
      </c>
    </row>
    <row r="16" spans="1:11" s="53" customFormat="1" ht="35.25" hidden="1" customHeight="1">
      <c r="A16" s="773" t="s">
        <v>91</v>
      </c>
      <c r="B16" s="88">
        <v>1622</v>
      </c>
      <c r="C16" s="89" t="s">
        <v>35</v>
      </c>
      <c r="D16" s="845" t="s">
        <v>92</v>
      </c>
      <c r="E16" s="846"/>
      <c r="F16" s="847"/>
      <c r="G16" s="90"/>
      <c r="H16" s="53" t="s">
        <v>187</v>
      </c>
      <c r="J16" s="53">
        <f>ROUNDDOWN(J15/1.1,0)</f>
        <v>1718</v>
      </c>
    </row>
    <row r="17" spans="1:11" s="53" customFormat="1" ht="22.5" hidden="1" customHeight="1">
      <c r="A17" s="773" t="s">
        <v>93</v>
      </c>
      <c r="B17" s="88">
        <v>4545</v>
      </c>
      <c r="C17" s="89" t="s">
        <v>35</v>
      </c>
      <c r="D17" s="845"/>
      <c r="E17" s="846"/>
      <c r="F17" s="847"/>
      <c r="G17" s="90"/>
    </row>
    <row r="18" spans="1:11" s="53" customFormat="1" ht="22.5" hidden="1" customHeight="1">
      <c r="A18" s="773" t="s">
        <v>94</v>
      </c>
      <c r="B18" s="88">
        <v>3577</v>
      </c>
      <c r="C18" s="89" t="s">
        <v>35</v>
      </c>
      <c r="D18" s="845"/>
      <c r="E18" s="846"/>
      <c r="F18" s="847"/>
      <c r="G18" s="90"/>
    </row>
    <row r="19" spans="1:11" s="53" customFormat="1" ht="22.5" customHeight="1">
      <c r="A19" s="773" t="s">
        <v>91</v>
      </c>
      <c r="B19" s="88">
        <f>J21</f>
        <v>1708</v>
      </c>
      <c r="C19" s="89" t="s">
        <v>35</v>
      </c>
      <c r="D19" s="845" t="str">
        <f>D15</f>
        <v>Opinet 유가정보(부가세제외) 2026년 5월 2주차 적용</v>
      </c>
      <c r="E19" s="846"/>
      <c r="F19" s="847"/>
      <c r="G19" s="90"/>
      <c r="H19" s="53" t="s">
        <v>187</v>
      </c>
      <c r="J19" s="53">
        <f>ROUNDDOWN(J15/1.1,0)</f>
        <v>1718</v>
      </c>
    </row>
    <row r="20" spans="1:11" s="53" customFormat="1" ht="22.5" hidden="1" customHeight="1">
      <c r="A20" s="773" t="s">
        <v>259</v>
      </c>
      <c r="B20" s="88">
        <v>140332</v>
      </c>
      <c r="C20" s="89" t="s">
        <v>86</v>
      </c>
      <c r="D20" s="857" t="s">
        <v>258</v>
      </c>
      <c r="E20" s="858"/>
      <c r="F20" s="858"/>
      <c r="G20" s="90"/>
    </row>
    <row r="21" spans="1:11" s="53" customFormat="1" ht="22.5" customHeight="1">
      <c r="A21" s="773" t="s">
        <v>270</v>
      </c>
      <c r="B21" s="88">
        <v>400000</v>
      </c>
      <c r="C21" s="89" t="s">
        <v>95</v>
      </c>
      <c r="D21" s="857" t="s">
        <v>618</v>
      </c>
      <c r="E21" s="857"/>
      <c r="F21" s="857"/>
      <c r="G21" s="90"/>
      <c r="H21" s="53" t="s">
        <v>266</v>
      </c>
      <c r="J21" s="53">
        <f>ROUNDDOWN(K15/1.1,0)</f>
        <v>1708</v>
      </c>
      <c r="K21" s="3"/>
    </row>
    <row r="22" spans="1:11" s="3" customFormat="1" ht="22.5" customHeight="1">
      <c r="A22" s="773" t="s">
        <v>255</v>
      </c>
      <c r="B22" s="88">
        <v>6571</v>
      </c>
      <c r="C22" s="89" t="s">
        <v>256</v>
      </c>
      <c r="D22" s="857" t="s">
        <v>619</v>
      </c>
      <c r="E22" s="857"/>
      <c r="F22" s="857"/>
    </row>
    <row r="23" spans="1:11" ht="27.95" customHeight="1">
      <c r="A23" s="859" t="s">
        <v>96</v>
      </c>
      <c r="B23" s="859"/>
      <c r="C23" s="859"/>
      <c r="D23" s="859"/>
      <c r="E23" s="859"/>
      <c r="F23" s="859"/>
    </row>
    <row r="24" spans="1:11" s="57" customFormat="1" ht="22.5" customHeight="1">
      <c r="A24" s="56" t="s">
        <v>81</v>
      </c>
      <c r="B24" s="56" t="s">
        <v>97</v>
      </c>
      <c r="C24" s="56" t="s">
        <v>98</v>
      </c>
      <c r="D24" s="56" t="s">
        <v>99</v>
      </c>
      <c r="E24" s="866" t="s">
        <v>100</v>
      </c>
      <c r="F24" s="867"/>
    </row>
    <row r="25" spans="1:11" s="57" customFormat="1" ht="22.5" customHeight="1">
      <c r="A25" s="91" t="s">
        <v>101</v>
      </c>
      <c r="B25" s="91" t="s">
        <v>17</v>
      </c>
      <c r="C25" s="774">
        <v>18.399999999999999</v>
      </c>
      <c r="D25" s="91" t="s">
        <v>102</v>
      </c>
      <c r="E25" s="864" t="s">
        <v>1087</v>
      </c>
      <c r="F25" s="865"/>
    </row>
    <row r="26" spans="1:11" s="57" customFormat="1" ht="22.5" customHeight="1">
      <c r="A26" s="89" t="s">
        <v>103</v>
      </c>
      <c r="B26" s="89" t="s">
        <v>18</v>
      </c>
      <c r="C26" s="774">
        <v>1.1499999999999999</v>
      </c>
      <c r="D26" s="89" t="s">
        <v>104</v>
      </c>
      <c r="E26" s="868" t="s">
        <v>1091</v>
      </c>
      <c r="F26" s="869"/>
    </row>
    <row r="27" spans="1:11" s="57" customFormat="1" ht="22.5" customHeight="1">
      <c r="A27" s="89" t="s">
        <v>105</v>
      </c>
      <c r="B27" s="89" t="s">
        <v>18</v>
      </c>
      <c r="C27" s="774">
        <v>5.86</v>
      </c>
      <c r="D27" s="89" t="s">
        <v>104</v>
      </c>
      <c r="E27" s="864" t="s">
        <v>1092</v>
      </c>
      <c r="F27" s="865"/>
      <c r="K27" s="57">
        <f>325000/1.1</f>
        <v>295454.54545454541</v>
      </c>
    </row>
    <row r="28" spans="1:11" s="57" customFormat="1" ht="22.5" customHeight="1">
      <c r="A28" s="89" t="s">
        <v>106</v>
      </c>
      <c r="B28" s="89" t="s">
        <v>17</v>
      </c>
      <c r="C28" s="775">
        <v>3.5950000000000002</v>
      </c>
      <c r="D28" s="89" t="s">
        <v>104</v>
      </c>
      <c r="E28" s="864" t="s">
        <v>1093</v>
      </c>
      <c r="F28" s="865"/>
    </row>
    <row r="29" spans="1:11" s="57" customFormat="1" ht="24.75" customHeight="1">
      <c r="A29" s="94" t="s">
        <v>107</v>
      </c>
      <c r="B29" s="89" t="s">
        <v>108</v>
      </c>
      <c r="C29" s="774">
        <v>13.14</v>
      </c>
      <c r="D29" s="89" t="s">
        <v>104</v>
      </c>
      <c r="E29" s="864" t="s">
        <v>620</v>
      </c>
      <c r="F29" s="865"/>
    </row>
    <row r="30" spans="1:11" s="57" customFormat="1" ht="22.5" customHeight="1">
      <c r="A30" s="89" t="s">
        <v>109</v>
      </c>
      <c r="B30" s="89" t="s">
        <v>17</v>
      </c>
      <c r="C30" s="774">
        <v>4.75</v>
      </c>
      <c r="D30" s="89" t="s">
        <v>104</v>
      </c>
      <c r="E30" s="864" t="s">
        <v>1094</v>
      </c>
      <c r="F30" s="865"/>
    </row>
    <row r="31" spans="1:11" s="57" customFormat="1" ht="24" customHeight="1">
      <c r="A31" s="92" t="s">
        <v>110</v>
      </c>
      <c r="B31" s="276" t="s">
        <v>111</v>
      </c>
      <c r="C31" s="774">
        <v>2.0699999999999998</v>
      </c>
      <c r="D31" s="89" t="s">
        <v>104</v>
      </c>
      <c r="E31" s="864" t="s">
        <v>1095</v>
      </c>
      <c r="F31" s="865"/>
    </row>
    <row r="32" spans="1:11" s="57" customFormat="1" ht="22.5" customHeight="1">
      <c r="A32" s="89" t="s">
        <v>112</v>
      </c>
      <c r="B32" s="89" t="s">
        <v>113</v>
      </c>
      <c r="C32" s="774">
        <v>8</v>
      </c>
      <c r="D32" s="89" t="s">
        <v>102</v>
      </c>
      <c r="E32" s="864" t="str">
        <f>E25</f>
        <v>2026년 토목공사원가계산 제비율 적용기준 적용(조경)(조달청)</v>
      </c>
      <c r="F32" s="865"/>
    </row>
    <row r="33" spans="1:6" s="57" customFormat="1" ht="22.5" customHeight="1">
      <c r="A33" s="91" t="s">
        <v>356</v>
      </c>
      <c r="B33" s="91" t="s">
        <v>357</v>
      </c>
      <c r="C33" s="776">
        <v>4.9000000000000004</v>
      </c>
      <c r="D33" s="91" t="s">
        <v>102</v>
      </c>
      <c r="E33" s="862" t="str">
        <f>E32</f>
        <v>2026년 토목공사원가계산 제비율 적용기준 적용(조경)(조달청)</v>
      </c>
      <c r="F33" s="863"/>
    </row>
    <row r="34" spans="1:6" s="57" customFormat="1" ht="22.5" customHeight="1">
      <c r="A34" s="89" t="s">
        <v>114</v>
      </c>
      <c r="B34" s="276" t="s">
        <v>115</v>
      </c>
      <c r="C34" s="777">
        <v>15</v>
      </c>
      <c r="D34" s="89" t="s">
        <v>102</v>
      </c>
      <c r="E34" s="861" t="str">
        <f>E33</f>
        <v>2026년 토목공사원가계산 제비율 적용기준 적용(조경)(조달청)</v>
      </c>
      <c r="F34" s="861"/>
    </row>
    <row r="35" spans="1:6" s="57" customFormat="1" ht="22.5" customHeight="1">
      <c r="A35" s="89" t="s">
        <v>116</v>
      </c>
      <c r="B35" s="89" t="s">
        <v>118</v>
      </c>
      <c r="C35" s="777">
        <v>10</v>
      </c>
      <c r="D35" s="89" t="s">
        <v>102</v>
      </c>
      <c r="E35" s="861" t="s">
        <v>579</v>
      </c>
      <c r="F35" s="861"/>
    </row>
    <row r="36" spans="1:6" s="57" customFormat="1" ht="22.5" customHeight="1">
      <c r="A36" s="89" t="s">
        <v>1097</v>
      </c>
      <c r="B36" s="89" t="s">
        <v>18</v>
      </c>
      <c r="C36" s="778">
        <v>6.0000000000000001E-3</v>
      </c>
      <c r="D36" s="89" t="s">
        <v>102</v>
      </c>
      <c r="E36" s="842" t="str">
        <f>E25</f>
        <v>2026년 토목공사원가계산 제비율 적용기준 적용(조경)(조달청)</v>
      </c>
      <c r="F36" s="842"/>
    </row>
    <row r="37" spans="1:6" s="57" customFormat="1" ht="22.5" customHeight="1">
      <c r="A37" s="89" t="s">
        <v>1096</v>
      </c>
      <c r="B37" s="89" t="s">
        <v>18</v>
      </c>
      <c r="C37" s="777">
        <v>0.09</v>
      </c>
      <c r="D37" s="89" t="s">
        <v>102</v>
      </c>
      <c r="E37" s="842" t="str">
        <f>E25</f>
        <v>2026년 토목공사원가계산 제비율 적용기준 적용(조경)(조달청)</v>
      </c>
      <c r="F37" s="842"/>
    </row>
    <row r="41" spans="1:6" ht="27.95" customHeight="1">
      <c r="C41" s="58"/>
    </row>
  </sheetData>
  <protectedRanges>
    <protectedRange sqref="F4:F5 B4:C7" name="기초자료_1"/>
  </protectedRanges>
  <mergeCells count="35">
    <mergeCell ref="D19:F19"/>
    <mergeCell ref="D17:F17"/>
    <mergeCell ref="E28:F28"/>
    <mergeCell ref="E27:F27"/>
    <mergeCell ref="D16:F16"/>
    <mergeCell ref="D21:F21"/>
    <mergeCell ref="E26:F26"/>
    <mergeCell ref="D18:F18"/>
    <mergeCell ref="E34:F34"/>
    <mergeCell ref="E33:F33"/>
    <mergeCell ref="E32:F32"/>
    <mergeCell ref="D20:F20"/>
    <mergeCell ref="E31:F31"/>
    <mergeCell ref="D22:F22"/>
    <mergeCell ref="E25:F25"/>
    <mergeCell ref="E24:F24"/>
    <mergeCell ref="A23:F23"/>
    <mergeCell ref="E30:F30"/>
    <mergeCell ref="E29:F29"/>
    <mergeCell ref="E36:F36"/>
    <mergeCell ref="E37:F37"/>
    <mergeCell ref="A1:F1"/>
    <mergeCell ref="A3:F3"/>
    <mergeCell ref="D15:F15"/>
    <mergeCell ref="B4:D4"/>
    <mergeCell ref="B5:D5"/>
    <mergeCell ref="B7:D7"/>
    <mergeCell ref="D14:F14"/>
    <mergeCell ref="A9:F9"/>
    <mergeCell ref="B6:D6"/>
    <mergeCell ref="D10:F10"/>
    <mergeCell ref="D13:F13"/>
    <mergeCell ref="D11:F11"/>
    <mergeCell ref="D12:F12"/>
    <mergeCell ref="E35:F35"/>
  </mergeCells>
  <phoneticPr fontId="4" type="noConversion"/>
  <pageMargins left="0.39370078740157483" right="0.39370078740157483" top="0.98425196850393704" bottom="0.59055118110236227" header="0.51181102362204722" footer="0.31496062992125984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70</vt:i4>
      </vt:variant>
      <vt:variant>
        <vt:lpstr>이름 지정된 범위</vt:lpstr>
      </vt:variant>
      <vt:variant>
        <vt:i4>114</vt:i4>
      </vt:variant>
    </vt:vector>
  </HeadingPairs>
  <TitlesOfParts>
    <vt:vector size="184" baseType="lpstr">
      <vt:lpstr>설계요소</vt:lpstr>
      <vt:lpstr>표지</vt:lpstr>
      <vt:lpstr>0.겉표지</vt:lpstr>
      <vt:lpstr>표지목차</vt:lpstr>
      <vt:lpstr>1.위치도</vt:lpstr>
      <vt:lpstr>2.현장사진</vt:lpstr>
      <vt:lpstr>2.현장사진 (2)</vt:lpstr>
      <vt:lpstr>3.설계설명서</vt:lpstr>
      <vt:lpstr>3-1.기초자료</vt:lpstr>
      <vt:lpstr>4.예정공정표</vt:lpstr>
      <vt:lpstr>4-1.공정별소요인력</vt:lpstr>
      <vt:lpstr>5.필지별</vt:lpstr>
      <vt:lpstr>5-1.소반별</vt:lpstr>
      <vt:lpstr>일반</vt:lpstr>
      <vt:lpstr>특별</vt:lpstr>
      <vt:lpstr>전문</vt:lpstr>
      <vt:lpstr>안전보건관리</vt:lpstr>
      <vt:lpstr>MSDS1</vt:lpstr>
      <vt:lpstr>MSDS2</vt:lpstr>
      <vt:lpstr>시1</vt:lpstr>
      <vt:lpstr>시2</vt:lpstr>
      <vt:lpstr>시3</vt:lpstr>
      <vt:lpstr>시4</vt:lpstr>
      <vt:lpstr>시5</vt:lpstr>
      <vt:lpstr>시6</vt:lpstr>
      <vt:lpstr>시7</vt:lpstr>
      <vt:lpstr>시8</vt:lpstr>
      <vt:lpstr>시9</vt:lpstr>
      <vt:lpstr>시10</vt:lpstr>
      <vt:lpstr>시11</vt:lpstr>
      <vt:lpstr>8.원가계산서</vt:lpstr>
      <vt:lpstr>8.원가계산서 (수의계약)</vt:lpstr>
      <vt:lpstr>9.총괄설계내역서</vt:lpstr>
      <vt:lpstr>9.1내역서(풀베기)</vt:lpstr>
      <vt:lpstr>내역서(어린나무)</vt:lpstr>
      <vt:lpstr>내역서(모두베기)</vt:lpstr>
      <vt:lpstr>내역서(산물수집)</vt:lpstr>
      <vt:lpstr>단1</vt:lpstr>
      <vt:lpstr>단2</vt:lpstr>
      <vt:lpstr>단3</vt:lpstr>
      <vt:lpstr>단4</vt:lpstr>
      <vt:lpstr>단5</vt:lpstr>
      <vt:lpstr>단6</vt:lpstr>
      <vt:lpstr>단7</vt:lpstr>
      <vt:lpstr>단8</vt:lpstr>
      <vt:lpstr>단9</vt:lpstr>
      <vt:lpstr>단10</vt:lpstr>
      <vt:lpstr>단11</vt:lpstr>
      <vt:lpstr>11.1수량산출서</vt:lpstr>
      <vt:lpstr>11.1수량산출서 (산물수집)</vt:lpstr>
      <vt:lpstr>12.GPS좌표값</vt:lpstr>
      <vt:lpstr>야1</vt:lpstr>
      <vt:lpstr>6.시방서간지</vt:lpstr>
      <vt:lpstr>14.설계도면간지(합본)</vt:lpstr>
      <vt:lpstr>6-가.일반시방서간지</vt:lpstr>
      <vt:lpstr>6-나.특별시방서간지</vt:lpstr>
      <vt:lpstr>6-다.전문시방서간지</vt:lpstr>
      <vt:lpstr>야2</vt:lpstr>
      <vt:lpstr>야3</vt:lpstr>
      <vt:lpstr>야4</vt:lpstr>
      <vt:lpstr>야5</vt:lpstr>
      <vt:lpstr>야6</vt:lpstr>
      <vt:lpstr>예취기견적</vt:lpstr>
      <vt:lpstr>야7</vt:lpstr>
      <vt:lpstr>야8</vt:lpstr>
      <vt:lpstr>야9</vt:lpstr>
      <vt:lpstr>야10</vt:lpstr>
      <vt:lpstr>야11</vt:lpstr>
      <vt:lpstr>입력</vt:lpstr>
      <vt:lpstr>c1</vt:lpstr>
      <vt:lpstr>'0.겉표지'!Print_Area</vt:lpstr>
      <vt:lpstr>'1.위치도'!Print_Area</vt:lpstr>
      <vt:lpstr>'11.1수량산출서'!Print_Area</vt:lpstr>
      <vt:lpstr>'11.1수량산출서 (산물수집)'!Print_Area</vt:lpstr>
      <vt:lpstr>'12.GPS좌표값'!Print_Area</vt:lpstr>
      <vt:lpstr>'2.현장사진'!Print_Area</vt:lpstr>
      <vt:lpstr>'2.현장사진 (2)'!Print_Area</vt:lpstr>
      <vt:lpstr>'3.설계설명서'!Print_Area</vt:lpstr>
      <vt:lpstr>'3-1.기초자료'!Print_Area</vt:lpstr>
      <vt:lpstr>'4.예정공정표'!Print_Area</vt:lpstr>
      <vt:lpstr>'4-1.공정별소요인력'!Print_Area</vt:lpstr>
      <vt:lpstr>'5.필지별'!Print_Area</vt:lpstr>
      <vt:lpstr>'5-1.소반별'!Print_Area</vt:lpstr>
      <vt:lpstr>'8.원가계산서'!Print_Area</vt:lpstr>
      <vt:lpstr>'9.1내역서(풀베기)'!Print_Area</vt:lpstr>
      <vt:lpstr>'9.총괄설계내역서'!Print_Area</vt:lpstr>
      <vt:lpstr>MSDS1!Print_Area</vt:lpstr>
      <vt:lpstr>MSDS2!Print_Area</vt:lpstr>
      <vt:lpstr>'내역서(모두베기)'!Print_Area</vt:lpstr>
      <vt:lpstr>'내역서(산물수집)'!Print_Area</vt:lpstr>
      <vt:lpstr>'내역서(어린나무)'!Print_Area</vt:lpstr>
      <vt:lpstr>단1!Print_Area</vt:lpstr>
      <vt:lpstr>단10!Print_Area</vt:lpstr>
      <vt:lpstr>단11!Print_Area</vt:lpstr>
      <vt:lpstr>단2!Print_Area</vt:lpstr>
      <vt:lpstr>단3!Print_Area</vt:lpstr>
      <vt:lpstr>단4!Print_Area</vt:lpstr>
      <vt:lpstr>단5!Print_Area</vt:lpstr>
      <vt:lpstr>단6!Print_Area</vt:lpstr>
      <vt:lpstr>단7!Print_Area</vt:lpstr>
      <vt:lpstr>단8!Print_Area</vt:lpstr>
      <vt:lpstr>단9!Print_Area</vt:lpstr>
      <vt:lpstr>시1!Print_Area</vt:lpstr>
      <vt:lpstr>시10!Print_Area</vt:lpstr>
      <vt:lpstr>시11!Print_Area</vt:lpstr>
      <vt:lpstr>시2!Print_Area</vt:lpstr>
      <vt:lpstr>시3!Print_Area</vt:lpstr>
      <vt:lpstr>시4!Print_Area</vt:lpstr>
      <vt:lpstr>시5!Print_Area</vt:lpstr>
      <vt:lpstr>시6!Print_Area</vt:lpstr>
      <vt:lpstr>시7!Print_Area</vt:lpstr>
      <vt:lpstr>시8!Print_Area</vt:lpstr>
      <vt:lpstr>시9!Print_Area</vt:lpstr>
      <vt:lpstr>안전보건관리!Print_Area</vt:lpstr>
      <vt:lpstr>야1!Print_Area</vt:lpstr>
      <vt:lpstr>야10!Print_Area</vt:lpstr>
      <vt:lpstr>야11!Print_Area</vt:lpstr>
      <vt:lpstr>야2!Print_Area</vt:lpstr>
      <vt:lpstr>야3!Print_Area</vt:lpstr>
      <vt:lpstr>야4!Print_Area</vt:lpstr>
      <vt:lpstr>야5!Print_Area</vt:lpstr>
      <vt:lpstr>야6!Print_Area</vt:lpstr>
      <vt:lpstr>야7!Print_Area</vt:lpstr>
      <vt:lpstr>야8!Print_Area</vt:lpstr>
      <vt:lpstr>야9!Print_Area</vt:lpstr>
      <vt:lpstr>예취기견적!Print_Area</vt:lpstr>
      <vt:lpstr>전문!Print_Area</vt:lpstr>
      <vt:lpstr>특별!Print_Area</vt:lpstr>
      <vt:lpstr>'12.GPS좌표값'!Print_Titles</vt:lpstr>
      <vt:lpstr>'5.필지별'!Print_Titles</vt:lpstr>
      <vt:lpstr>'5-1.소반별'!Print_Titles</vt:lpstr>
      <vt:lpstr>간접노무비</vt:lpstr>
      <vt:lpstr>건강보험료</vt:lpstr>
      <vt:lpstr>건설기계운전기사</vt:lpstr>
      <vt:lpstr>경유_거래단가</vt:lpstr>
      <vt:lpstr>고용보험료</vt:lpstr>
      <vt:lpstr>국민연금</vt:lpstr>
      <vt:lpstr>기타경비</vt:lpstr>
      <vt:lpstr>노인장기요양_보험료</vt:lpstr>
      <vt:lpstr>백색페인트_단가</vt:lpstr>
      <vt:lpstr>벌목인부_단가</vt:lpstr>
      <vt:lpstr>보통인부_단가</vt:lpstr>
      <vt:lpstr>부가가치세</vt:lpstr>
      <vt:lpstr>산업안전보건_관리비</vt:lpstr>
      <vt:lpstr>산재보험료</vt:lpstr>
      <vt:lpstr>단1!수종</vt:lpstr>
      <vt:lpstr>단10!수종</vt:lpstr>
      <vt:lpstr>단11!수종</vt:lpstr>
      <vt:lpstr>단2!수종</vt:lpstr>
      <vt:lpstr>단3!수종</vt:lpstr>
      <vt:lpstr>단4!수종</vt:lpstr>
      <vt:lpstr>단5!수종</vt:lpstr>
      <vt:lpstr>단6!수종</vt:lpstr>
      <vt:lpstr>단7!수종</vt:lpstr>
      <vt:lpstr>단8!수종</vt:lpstr>
      <vt:lpstr>단9!수종</vt:lpstr>
      <vt:lpstr>시1!수종</vt:lpstr>
      <vt:lpstr>시10!수종</vt:lpstr>
      <vt:lpstr>시11!수종</vt:lpstr>
      <vt:lpstr>시2!수종</vt:lpstr>
      <vt:lpstr>시3!수종</vt:lpstr>
      <vt:lpstr>시4!수종</vt:lpstr>
      <vt:lpstr>시5!수종</vt:lpstr>
      <vt:lpstr>시6!수종</vt:lpstr>
      <vt:lpstr>시7!수종</vt:lpstr>
      <vt:lpstr>시8!수종</vt:lpstr>
      <vt:lpstr>시9!수종</vt:lpstr>
      <vt:lpstr>야1!수종</vt:lpstr>
      <vt:lpstr>야10!수종</vt:lpstr>
      <vt:lpstr>야11!수종</vt:lpstr>
      <vt:lpstr>야2!수종</vt:lpstr>
      <vt:lpstr>야3!수종</vt:lpstr>
      <vt:lpstr>야4!수종</vt:lpstr>
      <vt:lpstr>야5!수종</vt:lpstr>
      <vt:lpstr>야6!수종</vt:lpstr>
      <vt:lpstr>야7!수종</vt:lpstr>
      <vt:lpstr>야8!수종</vt:lpstr>
      <vt:lpstr>야9!수종</vt:lpstr>
      <vt:lpstr>예취기_대</vt:lpstr>
      <vt:lpstr>이__윤</vt:lpstr>
      <vt:lpstr>일반관리비</vt:lpstr>
      <vt:lpstr>입력표</vt:lpstr>
      <vt:lpstr>특별인부_단가</vt:lpstr>
      <vt:lpstr>휘발유_거래_단가</vt:lpstr>
    </vt:vector>
  </TitlesOfParts>
  <Company>*.*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관리자</dc:creator>
  <cp:lastModifiedBy>원희 홍</cp:lastModifiedBy>
  <cp:lastPrinted>2026-09-09T04:04:47Z</cp:lastPrinted>
  <dcterms:created xsi:type="dcterms:W3CDTF">2004-02-09T23:06:24Z</dcterms:created>
  <dcterms:modified xsi:type="dcterms:W3CDTF">2026-09-09T04:04:49Z</dcterms:modified>
</cp:coreProperties>
</file>